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wner\Desktop\"/>
    </mc:Choice>
  </mc:AlternateContent>
  <xr:revisionPtr revIDLastSave="0" documentId="13_ncr:1_{7D7C76B2-CC56-4FF2-8957-7F6C9B751915}" xr6:coauthVersionLast="47" xr6:coauthVersionMax="47" xr10:uidLastSave="{00000000-0000-0000-0000-000000000000}"/>
  <bookViews>
    <workbookView xWindow="-110" yWindow="-110" windowWidth="19420" windowHeight="10300" tabRatio="977" activeTab="4" xr2:uid="{00000000-000D-0000-FFFF-FFFF00000000}"/>
  </bookViews>
  <sheets>
    <sheet name="表紙" sheetId="24" r:id="rId1"/>
    <sheet name="利用上の注意" sheetId="19" r:id="rId2"/>
    <sheet name="公表予定" sheetId="25" r:id="rId3"/>
    <sheet name="目次" sheetId="41" r:id="rId4"/>
    <sheet name="1_CLI概況" sheetId="20" r:id="rId5"/>
    <sheet name="2_1CLI統計表" sheetId="39" r:id="rId6"/>
    <sheet name="2_2参考統計表" sheetId="12" r:id="rId7"/>
    <sheet name="3CLI推計概要" sheetId="1" r:id="rId8"/>
    <sheet name="4CLIグラフ" sheetId="11" r:id="rId9"/>
    <sheet name="5兵庫県CI" sheetId="23" r:id="rId10"/>
    <sheet name="6兵庫県CI先行個別指標" sheetId="4" r:id="rId11"/>
    <sheet name="7兵庫県CI一致個別指標" sheetId="22" r:id="rId12"/>
    <sheet name="8兵庫県CI遅行個別指標" sheetId="21" r:id="rId13"/>
    <sheet name="9景気基準日付" sheetId="13" r:id="rId14"/>
    <sheet name="9_2heatmap" sheetId="40" r:id="rId15"/>
    <sheet name="10関西地域_兵庫" sheetId="26" r:id="rId16"/>
    <sheet name="10_2大阪" sheetId="35" r:id="rId17"/>
    <sheet name="10_3京都" sheetId="34" r:id="rId18"/>
    <sheet name="10_4滋賀" sheetId="36" r:id="rId19"/>
    <sheet name="10_5奈良" sheetId="33" r:id="rId20"/>
    <sheet name="10_6和歌山" sheetId="38" r:id="rId21"/>
    <sheet name="10_7福井" sheetId="37" r:id="rId22"/>
    <sheet name="結果表" sheetId="45" r:id="rId23"/>
    <sheet name="11関西CLI景気山谷" sheetId="27" r:id="rId24"/>
    <sheet name="11_2関西府県個別指標" sheetId="32" r:id="rId25"/>
    <sheet name="12関西CLI府県寄与" sheetId="28" r:id="rId26"/>
    <sheet name="13関連指標1" sheetId="43" r:id="rId27"/>
    <sheet name="13_2関連指標2" sheetId="42" r:id="rId28"/>
    <sheet name="13_3関連指標3" sheetId="44" r:id="rId29"/>
    <sheet name="13_4GDP関連指標" sheetId="31" r:id="rId30"/>
  </sheets>
  <calcPr calcId="191029"/>
</workbook>
</file>

<file path=xl/calcChain.xml><?xml version="1.0" encoding="utf-8"?>
<calcChain xmlns="http://schemas.openxmlformats.org/spreadsheetml/2006/main">
  <c r="L82" i="20" l="1"/>
  <c r="L383" i="12"/>
  <c r="G383" i="12"/>
  <c r="H383" i="12" s="1"/>
  <c r="E383" i="12"/>
  <c r="F383" i="12" s="1"/>
  <c r="D383" i="12"/>
  <c r="C383" i="12"/>
  <c r="G155" i="39"/>
  <c r="H155" i="39" s="1"/>
  <c r="E155" i="39"/>
  <c r="F155" i="39" s="1"/>
  <c r="D155" i="39"/>
  <c r="E17" i="20" s="1"/>
  <c r="C155" i="39"/>
  <c r="M82" i="20"/>
  <c r="M83" i="20"/>
  <c r="P155" i="39"/>
  <c r="Q155" i="39"/>
  <c r="R155" i="39"/>
  <c r="S156" i="39" s="1"/>
  <c r="T155" i="39"/>
  <c r="P156" i="39"/>
  <c r="Q156" i="39"/>
  <c r="R156" i="39"/>
  <c r="T156" i="39"/>
  <c r="F17" i="20"/>
  <c r="F16" i="20"/>
  <c r="D17" i="20"/>
  <c r="C17" i="20"/>
  <c r="C16" i="20"/>
  <c r="I105" i="28"/>
  <c r="M93" i="37"/>
  <c r="B93" i="37"/>
  <c r="J93" i="37"/>
  <c r="N93" i="37" s="1"/>
  <c r="B93" i="38"/>
  <c r="J93" i="38"/>
  <c r="N93" i="38" s="1"/>
  <c r="B93" i="33"/>
  <c r="J93" i="33"/>
  <c r="N93" i="33" s="1"/>
  <c r="B93" i="36"/>
  <c r="J93" i="36"/>
  <c r="N93" i="36" s="1"/>
  <c r="N93" i="34"/>
  <c r="B93" i="34"/>
  <c r="J93" i="34"/>
  <c r="B93" i="35"/>
  <c r="J93" i="35"/>
  <c r="N93" i="35" s="1"/>
  <c r="T93" i="26"/>
  <c r="L93" i="26"/>
  <c r="N81" i="20" s="1"/>
  <c r="B93" i="26"/>
  <c r="J93" i="26"/>
  <c r="M93" i="34" l="1"/>
  <c r="U156" i="39"/>
  <c r="M93" i="36"/>
  <c r="M93" i="33"/>
  <c r="M93" i="35"/>
  <c r="M93" i="38"/>
  <c r="C26" i="20" l="1"/>
  <c r="C25" i="20"/>
  <c r="C24" i="20"/>
  <c r="C23" i="20"/>
  <c r="C22" i="20"/>
  <c r="C21" i="20"/>
  <c r="L81" i="20"/>
  <c r="L382" i="12"/>
  <c r="J382" i="12"/>
  <c r="G382" i="12"/>
  <c r="E382" i="12"/>
  <c r="D382" i="12"/>
  <c r="C382" i="12"/>
  <c r="G154" i="39"/>
  <c r="E154" i="39"/>
  <c r="D154" i="39"/>
  <c r="E16" i="20" s="1"/>
  <c r="C154" i="39"/>
  <c r="D16" i="20" s="1"/>
  <c r="I152" i="42"/>
  <c r="H152" i="42"/>
  <c r="G152" i="42"/>
  <c r="F152" i="42"/>
  <c r="F66" i="42" s="1"/>
  <c r="E152" i="42"/>
  <c r="E66" i="42" s="1"/>
  <c r="AJ144" i="42"/>
  <c r="R144" i="42" s="1"/>
  <c r="R27" i="42" s="1"/>
  <c r="AB144" i="42"/>
  <c r="AB27" i="42" s="1"/>
  <c r="AA144" i="42"/>
  <c r="AA27" i="42" s="1"/>
  <c r="Z144" i="42"/>
  <c r="Z27" i="42" s="1"/>
  <c r="AJ141" i="42"/>
  <c r="AF141" i="42" s="1"/>
  <c r="AF25" i="42" s="1"/>
  <c r="E141" i="42"/>
  <c r="E25" i="42" s="1"/>
  <c r="AJ138" i="42"/>
  <c r="AH138" i="42" s="1"/>
  <c r="AH23" i="42" s="1"/>
  <c r="AI138" i="42"/>
  <c r="AI23" i="42" s="1"/>
  <c r="M138" i="42"/>
  <c r="M23" i="42" s="1"/>
  <c r="K138" i="42"/>
  <c r="K23" i="42" s="1"/>
  <c r="AJ135" i="42"/>
  <c r="N135" i="42" s="1"/>
  <c r="N21" i="42" s="1"/>
  <c r="AE135" i="42"/>
  <c r="AE21" i="42" s="1"/>
  <c r="Z135" i="42"/>
  <c r="Z21" i="42" s="1"/>
  <c r="V135" i="42"/>
  <c r="V21" i="42" s="1"/>
  <c r="K135" i="42"/>
  <c r="K21" i="42" s="1"/>
  <c r="J135" i="42"/>
  <c r="J21" i="42" s="1"/>
  <c r="F135" i="42"/>
  <c r="F21" i="42" s="1"/>
  <c r="F22" i="42" s="1"/>
  <c r="E135" i="42"/>
  <c r="E21" i="42" s="1"/>
  <c r="AB129" i="42"/>
  <c r="AA129" i="42"/>
  <c r="Z129" i="42"/>
  <c r="Y129" i="42"/>
  <c r="X129" i="42"/>
  <c r="W129" i="42"/>
  <c r="V129" i="42"/>
  <c r="U129" i="42"/>
  <c r="T129" i="42"/>
  <c r="S129" i="42"/>
  <c r="R129" i="42"/>
  <c r="Q129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AB124" i="42"/>
  <c r="AA124" i="42"/>
  <c r="Z124" i="42"/>
  <c r="Y124" i="42"/>
  <c r="X124" i="42"/>
  <c r="W124" i="42"/>
  <c r="V124" i="42"/>
  <c r="U124" i="42"/>
  <c r="T124" i="42"/>
  <c r="S124" i="42"/>
  <c r="R124" i="42"/>
  <c r="Q124" i="42"/>
  <c r="P124" i="42"/>
  <c r="O124" i="42"/>
  <c r="N124" i="42"/>
  <c r="M124" i="42"/>
  <c r="L124" i="42"/>
  <c r="K124" i="42"/>
  <c r="J124" i="42"/>
  <c r="I124" i="42"/>
  <c r="H124" i="42"/>
  <c r="G124" i="42"/>
  <c r="F124" i="42"/>
  <c r="E124" i="42"/>
  <c r="E120" i="42"/>
  <c r="E9" i="42" s="1"/>
  <c r="AQ119" i="42"/>
  <c r="AN112" i="42"/>
  <c r="AM112" i="42"/>
  <c r="AL112" i="42"/>
  <c r="AK112" i="42"/>
  <c r="AJ112" i="42"/>
  <c r="AI112" i="42"/>
  <c r="AH112" i="42"/>
  <c r="AG112" i="42"/>
  <c r="AF112" i="42"/>
  <c r="AE112" i="42"/>
  <c r="AD112" i="42"/>
  <c r="AC112" i="42"/>
  <c r="AB112" i="42"/>
  <c r="AA112" i="42"/>
  <c r="Z112" i="42"/>
  <c r="Y112" i="42"/>
  <c r="X112" i="42"/>
  <c r="W112" i="42"/>
  <c r="V112" i="42"/>
  <c r="U112" i="42"/>
  <c r="T112" i="42"/>
  <c r="S112" i="42"/>
  <c r="R112" i="42"/>
  <c r="Q112" i="42"/>
  <c r="P112" i="42"/>
  <c r="O112" i="42"/>
  <c r="N112" i="42"/>
  <c r="M112" i="42"/>
  <c r="L112" i="42"/>
  <c r="K112" i="42"/>
  <c r="J112" i="42"/>
  <c r="I112" i="42"/>
  <c r="H112" i="42"/>
  <c r="G112" i="42"/>
  <c r="F112" i="42"/>
  <c r="AN110" i="42"/>
  <c r="AM110" i="42"/>
  <c r="AL110" i="42"/>
  <c r="AK110" i="42"/>
  <c r="AJ110" i="42"/>
  <c r="AI110" i="42"/>
  <c r="AH110" i="42"/>
  <c r="AG110" i="42"/>
  <c r="AF110" i="42"/>
  <c r="AE110" i="42"/>
  <c r="AD110" i="42"/>
  <c r="AC110" i="42"/>
  <c r="AB110" i="42"/>
  <c r="AA110" i="42"/>
  <c r="Z110" i="42"/>
  <c r="Y110" i="42"/>
  <c r="X110" i="42"/>
  <c r="W110" i="42"/>
  <c r="V110" i="42"/>
  <c r="U110" i="42"/>
  <c r="T110" i="42"/>
  <c r="S110" i="42"/>
  <c r="R110" i="42"/>
  <c r="Q110" i="42"/>
  <c r="P110" i="42"/>
  <c r="O110" i="42"/>
  <c r="N110" i="42"/>
  <c r="M110" i="42"/>
  <c r="L110" i="42"/>
  <c r="K110" i="42"/>
  <c r="J110" i="42"/>
  <c r="I110" i="42"/>
  <c r="H110" i="42"/>
  <c r="G110" i="42"/>
  <c r="F110" i="42"/>
  <c r="AN108" i="42"/>
  <c r="AM108" i="42"/>
  <c r="AL108" i="42"/>
  <c r="AK108" i="42"/>
  <c r="AJ108" i="42"/>
  <c r="AI108" i="42"/>
  <c r="AH108" i="42"/>
  <c r="AG108" i="42"/>
  <c r="AF108" i="42"/>
  <c r="AE108" i="42"/>
  <c r="AD108" i="42"/>
  <c r="AC108" i="42"/>
  <c r="AB108" i="42"/>
  <c r="AA108" i="42"/>
  <c r="Z108" i="42"/>
  <c r="Y108" i="42"/>
  <c r="X108" i="42"/>
  <c r="W108" i="42"/>
  <c r="V108" i="42"/>
  <c r="U108" i="42"/>
  <c r="T108" i="42"/>
  <c r="S108" i="42"/>
  <c r="R108" i="42"/>
  <c r="Q108" i="42"/>
  <c r="P108" i="42"/>
  <c r="O108" i="42"/>
  <c r="AN106" i="42"/>
  <c r="AM106" i="42"/>
  <c r="AL106" i="42"/>
  <c r="AK106" i="42"/>
  <c r="AJ106" i="42"/>
  <c r="AI106" i="42"/>
  <c r="AH106" i="42"/>
  <c r="AG106" i="42"/>
  <c r="AF106" i="42"/>
  <c r="AE106" i="42"/>
  <c r="AD106" i="42"/>
  <c r="AC106" i="42"/>
  <c r="AB106" i="42"/>
  <c r="AA106" i="42"/>
  <c r="Z106" i="42"/>
  <c r="Y106" i="42"/>
  <c r="X106" i="42"/>
  <c r="W106" i="42"/>
  <c r="V106" i="42"/>
  <c r="U106" i="42"/>
  <c r="T106" i="42"/>
  <c r="S106" i="42"/>
  <c r="R106" i="42"/>
  <c r="Q106" i="42"/>
  <c r="P106" i="42"/>
  <c r="O106" i="42"/>
  <c r="AN104" i="42"/>
  <c r="AM104" i="42"/>
  <c r="AL104" i="42"/>
  <c r="AK104" i="42"/>
  <c r="AJ104" i="42"/>
  <c r="AI104" i="42"/>
  <c r="AH104" i="42"/>
  <c r="AG104" i="42"/>
  <c r="AF104" i="42"/>
  <c r="AE104" i="42"/>
  <c r="AD104" i="42"/>
  <c r="AC104" i="42"/>
  <c r="AB104" i="42"/>
  <c r="AA104" i="42"/>
  <c r="Z104" i="42"/>
  <c r="Y104" i="42"/>
  <c r="X104" i="42"/>
  <c r="W104" i="42"/>
  <c r="V104" i="42"/>
  <c r="U104" i="42"/>
  <c r="T104" i="42"/>
  <c r="S104" i="42"/>
  <c r="R104" i="42"/>
  <c r="Q104" i="42"/>
  <c r="P104" i="42"/>
  <c r="O104" i="42"/>
  <c r="N104" i="42"/>
  <c r="M104" i="42"/>
  <c r="L104" i="42"/>
  <c r="K104" i="42"/>
  <c r="J104" i="42"/>
  <c r="I104" i="42"/>
  <c r="H104" i="42"/>
  <c r="G104" i="42"/>
  <c r="F104" i="42"/>
  <c r="AN102" i="42"/>
  <c r="AM102" i="42"/>
  <c r="AL102" i="42"/>
  <c r="AK102" i="42"/>
  <c r="AJ102" i="42"/>
  <c r="AI102" i="42"/>
  <c r="AH102" i="42"/>
  <c r="AG102" i="42"/>
  <c r="AF102" i="42"/>
  <c r="AE102" i="42"/>
  <c r="AD102" i="42"/>
  <c r="AC102" i="42"/>
  <c r="AB102" i="42"/>
  <c r="AA102" i="42"/>
  <c r="Z102" i="42"/>
  <c r="Y102" i="42"/>
  <c r="X102" i="42"/>
  <c r="W102" i="42"/>
  <c r="V102" i="42"/>
  <c r="U102" i="42"/>
  <c r="T102" i="42"/>
  <c r="S102" i="42"/>
  <c r="R102" i="42"/>
  <c r="Q102" i="42"/>
  <c r="P102" i="42"/>
  <c r="O102" i="42"/>
  <c r="N102" i="42"/>
  <c r="M102" i="42"/>
  <c r="L102" i="42"/>
  <c r="K102" i="42"/>
  <c r="J102" i="42"/>
  <c r="AN100" i="42"/>
  <c r="AM100" i="42"/>
  <c r="AL100" i="42"/>
  <c r="AK100" i="42"/>
  <c r="AJ100" i="42"/>
  <c r="AI100" i="42"/>
  <c r="AH100" i="42"/>
  <c r="AG100" i="42"/>
  <c r="AF100" i="42"/>
  <c r="AE100" i="42"/>
  <c r="AD100" i="42"/>
  <c r="AC100" i="42"/>
  <c r="AB100" i="42"/>
  <c r="AA100" i="42"/>
  <c r="Z100" i="42"/>
  <c r="Y100" i="42"/>
  <c r="X100" i="42"/>
  <c r="W100" i="42"/>
  <c r="V100" i="42"/>
  <c r="U100" i="42"/>
  <c r="T100" i="42"/>
  <c r="S100" i="42"/>
  <c r="R100" i="42"/>
  <c r="Q100" i="42"/>
  <c r="P100" i="42"/>
  <c r="O100" i="42"/>
  <c r="N100" i="42"/>
  <c r="M100" i="42"/>
  <c r="L100" i="42"/>
  <c r="K100" i="42"/>
  <c r="J100" i="42"/>
  <c r="I100" i="42"/>
  <c r="H100" i="42"/>
  <c r="G100" i="42"/>
  <c r="F100" i="42"/>
  <c r="AM98" i="42"/>
  <c r="AL98" i="42"/>
  <c r="AK98" i="42"/>
  <c r="AJ98" i="42"/>
  <c r="AI98" i="42"/>
  <c r="AH98" i="42"/>
  <c r="AG98" i="42"/>
  <c r="AF98" i="42"/>
  <c r="AE98" i="42"/>
  <c r="AD98" i="42"/>
  <c r="AC98" i="42"/>
  <c r="AB98" i="42"/>
  <c r="AA98" i="42"/>
  <c r="Z98" i="42"/>
  <c r="Y98" i="42"/>
  <c r="X98" i="42"/>
  <c r="W98" i="42"/>
  <c r="V98" i="42"/>
  <c r="U98" i="42"/>
  <c r="T98" i="42"/>
  <c r="S98" i="42"/>
  <c r="R98" i="42"/>
  <c r="Q98" i="42"/>
  <c r="P98" i="42"/>
  <c r="O98" i="42"/>
  <c r="N98" i="42"/>
  <c r="M98" i="42"/>
  <c r="L98" i="42"/>
  <c r="K98" i="42"/>
  <c r="J98" i="42"/>
  <c r="I98" i="42"/>
  <c r="H98" i="42"/>
  <c r="G98" i="42"/>
  <c r="F98" i="42"/>
  <c r="AN97" i="42"/>
  <c r="AN98" i="42" s="1"/>
  <c r="AN96" i="42"/>
  <c r="AM96" i="42"/>
  <c r="AL96" i="42"/>
  <c r="AK96" i="42"/>
  <c r="AJ96" i="42"/>
  <c r="AI96" i="42"/>
  <c r="AH96" i="42"/>
  <c r="AG96" i="42"/>
  <c r="AF96" i="42"/>
  <c r="AE96" i="42"/>
  <c r="AD96" i="42"/>
  <c r="AC96" i="42"/>
  <c r="AB96" i="42"/>
  <c r="AA96" i="42"/>
  <c r="Z96" i="42"/>
  <c r="Y96" i="42"/>
  <c r="X96" i="42"/>
  <c r="W96" i="42"/>
  <c r="V96" i="42"/>
  <c r="U96" i="42"/>
  <c r="T96" i="42"/>
  <c r="S96" i="42"/>
  <c r="AA94" i="42"/>
  <c r="T94" i="42"/>
  <c r="S94" i="42"/>
  <c r="R94" i="42"/>
  <c r="J94" i="42"/>
  <c r="AL93" i="42"/>
  <c r="AK93" i="42"/>
  <c r="AJ93" i="42"/>
  <c r="AI93" i="42"/>
  <c r="AH93" i="42"/>
  <c r="AG93" i="42"/>
  <c r="AF93" i="42"/>
  <c r="AF94" i="42" s="1"/>
  <c r="AE93" i="42"/>
  <c r="AD93" i="42"/>
  <c r="AD94" i="42" s="1"/>
  <c r="AC93" i="42"/>
  <c r="AB93" i="42"/>
  <c r="AA93" i="42"/>
  <c r="Z93" i="42"/>
  <c r="Z94" i="42" s="1"/>
  <c r="Y93" i="42"/>
  <c r="X93" i="42"/>
  <c r="W93" i="42"/>
  <c r="V93" i="42"/>
  <c r="U93" i="42"/>
  <c r="T93" i="42"/>
  <c r="S93" i="42"/>
  <c r="R93" i="42"/>
  <c r="Q93" i="42"/>
  <c r="Q94" i="42" s="1"/>
  <c r="P93" i="42"/>
  <c r="O93" i="42"/>
  <c r="N93" i="42"/>
  <c r="M93" i="42"/>
  <c r="L93" i="42"/>
  <c r="K93" i="42"/>
  <c r="K94" i="42" s="1"/>
  <c r="J93" i="42"/>
  <c r="I93" i="42"/>
  <c r="H93" i="42"/>
  <c r="G93" i="42"/>
  <c r="F93" i="42"/>
  <c r="E93" i="42"/>
  <c r="AK92" i="42"/>
  <c r="AJ92" i="42"/>
  <c r="AI92" i="42"/>
  <c r="AH92" i="42"/>
  <c r="AG92" i="42"/>
  <c r="AF92" i="42"/>
  <c r="AE92" i="42"/>
  <c r="AD92" i="42"/>
  <c r="AC92" i="42"/>
  <c r="AB92" i="42"/>
  <c r="AA92" i="42"/>
  <c r="Z92" i="42"/>
  <c r="Y92" i="42"/>
  <c r="X92" i="42"/>
  <c r="W92" i="42"/>
  <c r="V92" i="42"/>
  <c r="U92" i="42"/>
  <c r="T92" i="42"/>
  <c r="S92" i="42"/>
  <c r="R92" i="42"/>
  <c r="Q92" i="42"/>
  <c r="P92" i="42"/>
  <c r="O92" i="42"/>
  <c r="N92" i="42"/>
  <c r="M92" i="42"/>
  <c r="L92" i="42"/>
  <c r="K92" i="42"/>
  <c r="J92" i="42"/>
  <c r="I92" i="42"/>
  <c r="H92" i="42"/>
  <c r="G92" i="42"/>
  <c r="F92" i="42"/>
  <c r="AN91" i="42"/>
  <c r="AN93" i="42" s="1"/>
  <c r="AM91" i="42"/>
  <c r="AM93" i="42" s="1"/>
  <c r="AL91" i="42"/>
  <c r="AL92" i="42" s="1"/>
  <c r="AN90" i="42"/>
  <c r="AM90" i="42"/>
  <c r="AL90" i="42"/>
  <c r="AK90" i="42"/>
  <c r="AJ90" i="42"/>
  <c r="AI90" i="42"/>
  <c r="AH90" i="42"/>
  <c r="AG90" i="42"/>
  <c r="AF90" i="42"/>
  <c r="AE90" i="42"/>
  <c r="AD90" i="42"/>
  <c r="AC90" i="42"/>
  <c r="AB90" i="42"/>
  <c r="AA90" i="42"/>
  <c r="Z90" i="42"/>
  <c r="Y90" i="42"/>
  <c r="X90" i="42"/>
  <c r="W90" i="42"/>
  <c r="V90" i="42"/>
  <c r="U90" i="42"/>
  <c r="T90" i="42"/>
  <c r="S90" i="42"/>
  <c r="R90" i="42"/>
  <c r="Q90" i="42"/>
  <c r="P90" i="42"/>
  <c r="O90" i="42"/>
  <c r="AN84" i="42"/>
  <c r="AM84" i="42"/>
  <c r="AL84" i="42"/>
  <c r="AK84" i="42"/>
  <c r="AJ84" i="42"/>
  <c r="AI84" i="42"/>
  <c r="AH84" i="42"/>
  <c r="AH85" i="42" s="1"/>
  <c r="AG84" i="42"/>
  <c r="AG85" i="42" s="1"/>
  <c r="AF84" i="42"/>
  <c r="AF85" i="42" s="1"/>
  <c r="AE84" i="42"/>
  <c r="AD84" i="42"/>
  <c r="AC84" i="42"/>
  <c r="AB84" i="42"/>
  <c r="AA84" i="42"/>
  <c r="Z84" i="42"/>
  <c r="Y84" i="42"/>
  <c r="X84" i="42"/>
  <c r="W84" i="42"/>
  <c r="V84" i="42"/>
  <c r="U84" i="42"/>
  <c r="U85" i="42" s="1"/>
  <c r="T84" i="42"/>
  <c r="S84" i="42"/>
  <c r="R84" i="42"/>
  <c r="Q84" i="42"/>
  <c r="P84" i="42"/>
  <c r="O84" i="42"/>
  <c r="N84" i="42"/>
  <c r="M84" i="42"/>
  <c r="L84" i="42"/>
  <c r="K84" i="42"/>
  <c r="J84" i="42"/>
  <c r="I84" i="42"/>
  <c r="H84" i="42"/>
  <c r="G84" i="42"/>
  <c r="F84" i="42"/>
  <c r="E84" i="42"/>
  <c r="AG83" i="42"/>
  <c r="AN82" i="42"/>
  <c r="AM82" i="42"/>
  <c r="AL82" i="42"/>
  <c r="AK82" i="42"/>
  <c r="AJ82" i="42"/>
  <c r="AI82" i="42"/>
  <c r="AH82" i="42"/>
  <c r="AG82" i="42"/>
  <c r="AH83" i="42" s="1"/>
  <c r="AF82" i="42"/>
  <c r="AE82" i="42"/>
  <c r="AD82" i="42"/>
  <c r="AC82" i="42"/>
  <c r="AB82" i="42"/>
  <c r="AA82" i="42"/>
  <c r="Z82" i="42"/>
  <c r="Y82" i="42"/>
  <c r="Z83" i="42" s="1"/>
  <c r="X82" i="42"/>
  <c r="W82" i="42"/>
  <c r="V82" i="42"/>
  <c r="U82" i="42"/>
  <c r="T82" i="42"/>
  <c r="S82" i="42"/>
  <c r="R82" i="42"/>
  <c r="Q82" i="42"/>
  <c r="P82" i="42"/>
  <c r="O82" i="42"/>
  <c r="N82" i="42"/>
  <c r="N83" i="42" s="1"/>
  <c r="M82" i="42"/>
  <c r="L82" i="42"/>
  <c r="K82" i="42"/>
  <c r="J82" i="42"/>
  <c r="I82" i="42"/>
  <c r="H82" i="42"/>
  <c r="G82" i="42"/>
  <c r="F82" i="42"/>
  <c r="E82" i="42"/>
  <c r="AL81" i="42"/>
  <c r="AJ81" i="42"/>
  <c r="V81" i="42"/>
  <c r="Q81" i="42"/>
  <c r="O81" i="42"/>
  <c r="N81" i="42"/>
  <c r="AN80" i="42"/>
  <c r="AN81" i="42" s="1"/>
  <c r="AM80" i="42"/>
  <c r="AM81" i="42" s="1"/>
  <c r="AL80" i="42"/>
  <c r="AK80" i="42"/>
  <c r="AJ80" i="42"/>
  <c r="AK81" i="42" s="1"/>
  <c r="AI80" i="42"/>
  <c r="AH80" i="42"/>
  <c r="AG80" i="42"/>
  <c r="AF80" i="42"/>
  <c r="AF81" i="42" s="1"/>
  <c r="AE80" i="42"/>
  <c r="AD80" i="42"/>
  <c r="AC80" i="42"/>
  <c r="AB80" i="42"/>
  <c r="AA80" i="42"/>
  <c r="Z80" i="42"/>
  <c r="Y80" i="42"/>
  <c r="X80" i="42"/>
  <c r="X81" i="42" s="1"/>
  <c r="W80" i="42"/>
  <c r="W81" i="42" s="1"/>
  <c r="V80" i="42"/>
  <c r="U80" i="42"/>
  <c r="T80" i="42"/>
  <c r="U81" i="42" s="1"/>
  <c r="S80" i="42"/>
  <c r="R80" i="42"/>
  <c r="Q80" i="42"/>
  <c r="P80" i="42"/>
  <c r="P81" i="42" s="1"/>
  <c r="O80" i="42"/>
  <c r="N80" i="42"/>
  <c r="M80" i="42"/>
  <c r="L80" i="42"/>
  <c r="K80" i="42"/>
  <c r="J80" i="42"/>
  <c r="I80" i="42"/>
  <c r="H80" i="42"/>
  <c r="G80" i="42"/>
  <c r="F80" i="42"/>
  <c r="F81" i="42" s="1"/>
  <c r="E80" i="42"/>
  <c r="AG79" i="42"/>
  <c r="M79" i="42"/>
  <c r="L79" i="42"/>
  <c r="AN78" i="42"/>
  <c r="AM78" i="42"/>
  <c r="AM79" i="42" s="1"/>
  <c r="AL78" i="42"/>
  <c r="AL79" i="42" s="1"/>
  <c r="AK78" i="42"/>
  <c r="AJ78" i="42"/>
  <c r="AI78" i="42"/>
  <c r="AH78" i="42"/>
  <c r="AG78" i="42"/>
  <c r="AF78" i="42"/>
  <c r="AE78" i="42"/>
  <c r="AF79" i="42" s="1"/>
  <c r="AD78" i="42"/>
  <c r="AC78" i="42"/>
  <c r="AB78" i="42"/>
  <c r="AA78" i="42"/>
  <c r="Z78" i="42"/>
  <c r="Y78" i="42"/>
  <c r="Z79" i="42" s="1"/>
  <c r="X78" i="42"/>
  <c r="W78" i="42"/>
  <c r="W79" i="42" s="1"/>
  <c r="V78" i="42"/>
  <c r="V79" i="42" s="1"/>
  <c r="U78" i="42"/>
  <c r="T78" i="42"/>
  <c r="S78" i="42"/>
  <c r="R78" i="42"/>
  <c r="Q78" i="42"/>
  <c r="Q79" i="42" s="1"/>
  <c r="P78" i="42"/>
  <c r="O78" i="42"/>
  <c r="P79" i="42" s="1"/>
  <c r="N78" i="42"/>
  <c r="M78" i="42"/>
  <c r="L78" i="42"/>
  <c r="K78" i="42"/>
  <c r="J78" i="42"/>
  <c r="I78" i="42"/>
  <c r="H78" i="42"/>
  <c r="G78" i="42"/>
  <c r="F78" i="42"/>
  <c r="E78" i="42"/>
  <c r="F79" i="42" s="1"/>
  <c r="AN77" i="42"/>
  <c r="AN20" i="42" s="1"/>
  <c r="AM77" i="42"/>
  <c r="AL77" i="42"/>
  <c r="AK77" i="42"/>
  <c r="AK20" i="42" s="1"/>
  <c r="AJ77" i="42"/>
  <c r="AJ20" i="42" s="1"/>
  <c r="AI77" i="42"/>
  <c r="AI20" i="42" s="1"/>
  <c r="AH77" i="42"/>
  <c r="AH20" i="42" s="1"/>
  <c r="AG77" i="42"/>
  <c r="AG20" i="42" s="1"/>
  <c r="AF77" i="42"/>
  <c r="AF20" i="42" s="1"/>
  <c r="AE77" i="42"/>
  <c r="AE20" i="42" s="1"/>
  <c r="AD77" i="42"/>
  <c r="AC77" i="42"/>
  <c r="AC20" i="42" s="1"/>
  <c r="AB77" i="42"/>
  <c r="AB20" i="42" s="1"/>
  <c r="AA77" i="42"/>
  <c r="AA20" i="42" s="1"/>
  <c r="Z77" i="42"/>
  <c r="Z20" i="42" s="1"/>
  <c r="Y77" i="42"/>
  <c r="Y20" i="42" s="1"/>
  <c r="X77" i="42"/>
  <c r="X20" i="42" s="1"/>
  <c r="W77" i="42"/>
  <c r="V77" i="42"/>
  <c r="U77" i="42"/>
  <c r="U20" i="42" s="1"/>
  <c r="T77" i="42"/>
  <c r="S77" i="42"/>
  <c r="S20" i="42" s="1"/>
  <c r="R77" i="42"/>
  <c r="R20" i="42" s="1"/>
  <c r="Q77" i="42"/>
  <c r="Q20" i="42" s="1"/>
  <c r="P77" i="42"/>
  <c r="P20" i="42" s="1"/>
  <c r="O77" i="42"/>
  <c r="O20" i="42" s="1"/>
  <c r="N77" i="42"/>
  <c r="M77" i="42"/>
  <c r="L77" i="42"/>
  <c r="L20" i="42" s="1"/>
  <c r="K77" i="42"/>
  <c r="K20" i="42" s="1"/>
  <c r="J77" i="42"/>
  <c r="J20" i="42" s="1"/>
  <c r="I77" i="42"/>
  <c r="I20" i="42" s="1"/>
  <c r="H77" i="42"/>
  <c r="H20" i="42" s="1"/>
  <c r="G77" i="42"/>
  <c r="G20" i="42" s="1"/>
  <c r="F77" i="42"/>
  <c r="F20" i="42" s="1"/>
  <c r="AN75" i="42"/>
  <c r="AM75" i="42"/>
  <c r="AL75" i="42"/>
  <c r="AK75" i="42"/>
  <c r="AJ75" i="42"/>
  <c r="AI75" i="42"/>
  <c r="AH75" i="42"/>
  <c r="AG75" i="42"/>
  <c r="AF75" i="42"/>
  <c r="AE75" i="42"/>
  <c r="AD75" i="42"/>
  <c r="AC75" i="42"/>
  <c r="AB75" i="42"/>
  <c r="AA75" i="42"/>
  <c r="Z75" i="42"/>
  <c r="Y75" i="42"/>
  <c r="X75" i="42"/>
  <c r="W75" i="42"/>
  <c r="V75" i="42"/>
  <c r="U75" i="42"/>
  <c r="T75" i="42"/>
  <c r="S75" i="42"/>
  <c r="R75" i="42"/>
  <c r="Q75" i="42"/>
  <c r="P75" i="42"/>
  <c r="O75" i="42"/>
  <c r="N75" i="42"/>
  <c r="M75" i="42"/>
  <c r="L75" i="42"/>
  <c r="K75" i="42"/>
  <c r="J75" i="42"/>
  <c r="I75" i="42"/>
  <c r="H75" i="42"/>
  <c r="G75" i="42"/>
  <c r="F75" i="42"/>
  <c r="AN71" i="42"/>
  <c r="AM71" i="42"/>
  <c r="AL71" i="42"/>
  <c r="AK71" i="42"/>
  <c r="AJ71" i="42"/>
  <c r="AI71" i="42"/>
  <c r="AH71" i="42"/>
  <c r="AG71" i="42"/>
  <c r="AF71" i="42"/>
  <c r="AE71" i="42"/>
  <c r="AD71" i="42"/>
  <c r="AC71" i="42"/>
  <c r="AB71" i="42"/>
  <c r="AA71" i="42"/>
  <c r="Z71" i="42"/>
  <c r="Y71" i="42"/>
  <c r="X71" i="42"/>
  <c r="W71" i="42"/>
  <c r="V71" i="42"/>
  <c r="U71" i="42"/>
  <c r="T71" i="42"/>
  <c r="S71" i="42"/>
  <c r="R71" i="42"/>
  <c r="Q71" i="42"/>
  <c r="P71" i="42"/>
  <c r="O71" i="42"/>
  <c r="N71" i="42"/>
  <c r="M71" i="42"/>
  <c r="L71" i="42"/>
  <c r="K71" i="42"/>
  <c r="J71" i="42"/>
  <c r="I71" i="42"/>
  <c r="H71" i="42"/>
  <c r="G71" i="42"/>
  <c r="F71" i="42"/>
  <c r="AN69" i="42"/>
  <c r="AM69" i="42"/>
  <c r="AL69" i="42"/>
  <c r="AK69" i="42"/>
  <c r="AJ69" i="42"/>
  <c r="AI69" i="42"/>
  <c r="AH69" i="42"/>
  <c r="AG69" i="42"/>
  <c r="AF69" i="42"/>
  <c r="AE69" i="42"/>
  <c r="AD69" i="42"/>
  <c r="AC69" i="42"/>
  <c r="AB69" i="42"/>
  <c r="AA69" i="42"/>
  <c r="Z69" i="42"/>
  <c r="Y69" i="42"/>
  <c r="X69" i="42"/>
  <c r="W69" i="42"/>
  <c r="V69" i="42"/>
  <c r="U69" i="42"/>
  <c r="T69" i="42"/>
  <c r="S69" i="42"/>
  <c r="R69" i="42"/>
  <c r="Q69" i="42"/>
  <c r="P69" i="42"/>
  <c r="O69" i="42"/>
  <c r="N69" i="42"/>
  <c r="M69" i="42"/>
  <c r="L69" i="42"/>
  <c r="K69" i="42"/>
  <c r="J69" i="42"/>
  <c r="I69" i="42"/>
  <c r="H69" i="42"/>
  <c r="G69" i="42"/>
  <c r="F69" i="42"/>
  <c r="W67" i="42"/>
  <c r="V67" i="42"/>
  <c r="U67" i="42"/>
  <c r="I67" i="42"/>
  <c r="F67" i="42"/>
  <c r="AD66" i="42"/>
  <c r="AC66" i="42"/>
  <c r="AB66" i="42"/>
  <c r="AA66" i="42"/>
  <c r="Z66" i="42"/>
  <c r="Z67" i="42" s="1"/>
  <c r="Y66" i="42"/>
  <c r="X66" i="42"/>
  <c r="W66" i="42"/>
  <c r="X67" i="42" s="1"/>
  <c r="V66" i="42"/>
  <c r="U66" i="42"/>
  <c r="T66" i="42"/>
  <c r="S66" i="42"/>
  <c r="R66" i="42"/>
  <c r="R67" i="42" s="1"/>
  <c r="Q66" i="42"/>
  <c r="P66" i="42"/>
  <c r="O66" i="42"/>
  <c r="N66" i="42"/>
  <c r="M66" i="42"/>
  <c r="L66" i="42"/>
  <c r="K66" i="42"/>
  <c r="J66" i="42"/>
  <c r="J67" i="42" s="1"/>
  <c r="I66" i="42"/>
  <c r="H66" i="42"/>
  <c r="G66" i="42"/>
  <c r="G67" i="42" s="1"/>
  <c r="AG65" i="42"/>
  <c r="AF65" i="42"/>
  <c r="AC65" i="42"/>
  <c r="AN64" i="42"/>
  <c r="AM64" i="42"/>
  <c r="AL64" i="42"/>
  <c r="AK64" i="42"/>
  <c r="AJ64" i="42"/>
  <c r="AI64" i="42"/>
  <c r="AI65" i="42" s="1"/>
  <c r="AH64" i="42"/>
  <c r="AH65" i="42" s="1"/>
  <c r="AG64" i="42"/>
  <c r="AF64" i="42"/>
  <c r="AE64" i="42"/>
  <c r="AD64" i="42"/>
  <c r="AC64" i="42"/>
  <c r="AB64" i="42"/>
  <c r="AA64" i="42"/>
  <c r="Z64" i="42"/>
  <c r="Y64" i="42"/>
  <c r="X64" i="42"/>
  <c r="W64" i="42"/>
  <c r="V64" i="42"/>
  <c r="W65" i="42" s="1"/>
  <c r="U64" i="42"/>
  <c r="T64" i="42"/>
  <c r="S64" i="42"/>
  <c r="R64" i="42"/>
  <c r="Q64" i="42"/>
  <c r="P64" i="42"/>
  <c r="P65" i="42" s="1"/>
  <c r="O64" i="42"/>
  <c r="N64" i="42"/>
  <c r="M64" i="42"/>
  <c r="M65" i="42" s="1"/>
  <c r="L64" i="42"/>
  <c r="K64" i="42"/>
  <c r="J64" i="42"/>
  <c r="I64" i="42"/>
  <c r="H64" i="42"/>
  <c r="G64" i="42"/>
  <c r="F64" i="42"/>
  <c r="E64" i="42"/>
  <c r="AJ63" i="42"/>
  <c r="AI63" i="42"/>
  <c r="M63" i="42"/>
  <c r="L63" i="42"/>
  <c r="AN62" i="42"/>
  <c r="AM62" i="42"/>
  <c r="AL62" i="42"/>
  <c r="AK62" i="42"/>
  <c r="AK63" i="42" s="1"/>
  <c r="AJ62" i="42"/>
  <c r="AI62" i="42"/>
  <c r="AH62" i="42"/>
  <c r="AG62" i="42"/>
  <c r="AF62" i="42"/>
  <c r="AE62" i="42"/>
  <c r="AD62" i="42"/>
  <c r="AC62" i="42"/>
  <c r="AB62" i="42"/>
  <c r="AA62" i="42"/>
  <c r="Z62" i="42"/>
  <c r="AA63" i="42" s="1"/>
  <c r="Y62" i="42"/>
  <c r="Z63" i="42" s="1"/>
  <c r="X62" i="42"/>
  <c r="W62" i="42"/>
  <c r="V62" i="42"/>
  <c r="W63" i="42" s="1"/>
  <c r="U62" i="42"/>
  <c r="T62" i="42"/>
  <c r="T63" i="42" s="1"/>
  <c r="S62" i="42"/>
  <c r="R62" i="42"/>
  <c r="Q62" i="42"/>
  <c r="P62" i="42"/>
  <c r="O62" i="42"/>
  <c r="N62" i="42"/>
  <c r="N63" i="42" s="1"/>
  <c r="M62" i="42"/>
  <c r="L62" i="42"/>
  <c r="K62" i="42"/>
  <c r="J62" i="42"/>
  <c r="I62" i="42"/>
  <c r="H62" i="42"/>
  <c r="G62" i="42"/>
  <c r="F62" i="42"/>
  <c r="E62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H55" i="42"/>
  <c r="G55" i="42"/>
  <c r="F55" i="42"/>
  <c r="AN53" i="42"/>
  <c r="AM53" i="42"/>
  <c r="AL53" i="42"/>
  <c r="AK53" i="42"/>
  <c r="AJ53" i="42"/>
  <c r="AI53" i="42"/>
  <c r="AH53" i="42"/>
  <c r="AG53" i="42"/>
  <c r="AF53" i="42"/>
  <c r="AE53" i="42"/>
  <c r="AD53" i="42"/>
  <c r="AC53" i="42"/>
  <c r="AB53" i="42"/>
  <c r="AA53" i="42"/>
  <c r="Z53" i="42"/>
  <c r="Y53" i="42"/>
  <c r="X53" i="42"/>
  <c r="W53" i="42"/>
  <c r="V53" i="42"/>
  <c r="U53" i="42"/>
  <c r="T53" i="42"/>
  <c r="S53" i="42"/>
  <c r="R53" i="42"/>
  <c r="Q53" i="42"/>
  <c r="P53" i="42"/>
  <c r="O53" i="42"/>
  <c r="N53" i="42"/>
  <c r="M53" i="42"/>
  <c r="L53" i="42"/>
  <c r="K53" i="42"/>
  <c r="J53" i="42"/>
  <c r="I53" i="42"/>
  <c r="H53" i="42"/>
  <c r="G53" i="42"/>
  <c r="F53" i="42"/>
  <c r="AN51" i="42"/>
  <c r="AM51" i="42"/>
  <c r="AL51" i="42"/>
  <c r="AK51" i="42"/>
  <c r="AJ51" i="42"/>
  <c r="AI51" i="42"/>
  <c r="AH51" i="42"/>
  <c r="AG51" i="42"/>
  <c r="AF51" i="42"/>
  <c r="AE51" i="42"/>
  <c r="AD51" i="42"/>
  <c r="AC51" i="42"/>
  <c r="AB51" i="42"/>
  <c r="AA51" i="42"/>
  <c r="Z51" i="42"/>
  <c r="Y51" i="42"/>
  <c r="X51" i="42"/>
  <c r="W51" i="42"/>
  <c r="V51" i="42"/>
  <c r="U51" i="42"/>
  <c r="T51" i="42"/>
  <c r="S51" i="42"/>
  <c r="R51" i="42"/>
  <c r="Q51" i="42"/>
  <c r="P51" i="42"/>
  <c r="O51" i="42"/>
  <c r="N51" i="42"/>
  <c r="M51" i="42"/>
  <c r="L51" i="42"/>
  <c r="K51" i="42"/>
  <c r="J51" i="42"/>
  <c r="I51" i="42"/>
  <c r="H51" i="42"/>
  <c r="G51" i="42"/>
  <c r="E50" i="42"/>
  <c r="F51" i="42" s="1"/>
  <c r="AN49" i="42"/>
  <c r="AM49" i="42"/>
  <c r="AL49" i="42"/>
  <c r="AK49" i="42"/>
  <c r="AJ49" i="42"/>
  <c r="AI49" i="42"/>
  <c r="AH49" i="42"/>
  <c r="AG49" i="42"/>
  <c r="AF49" i="42"/>
  <c r="AE49" i="42"/>
  <c r="AD49" i="42"/>
  <c r="AC49" i="42"/>
  <c r="AB49" i="42"/>
  <c r="AA49" i="42"/>
  <c r="Z49" i="42"/>
  <c r="Y49" i="42"/>
  <c r="X49" i="42"/>
  <c r="W49" i="42"/>
  <c r="V49" i="42"/>
  <c r="U49" i="42"/>
  <c r="T49" i="42"/>
  <c r="S49" i="42"/>
  <c r="R49" i="42"/>
  <c r="Q49" i="42"/>
  <c r="P49" i="42"/>
  <c r="O49" i="42"/>
  <c r="N49" i="42"/>
  <c r="M49" i="42"/>
  <c r="L49" i="42"/>
  <c r="K49" i="42"/>
  <c r="J49" i="42"/>
  <c r="I49" i="42"/>
  <c r="H49" i="42"/>
  <c r="G49" i="42"/>
  <c r="E48" i="42"/>
  <c r="F49" i="42" s="1"/>
  <c r="AN47" i="42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H47" i="42"/>
  <c r="G47" i="42"/>
  <c r="F47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H45" i="42"/>
  <c r="G45" i="42"/>
  <c r="F45" i="42"/>
  <c r="AN43" i="42"/>
  <c r="AM43" i="42"/>
  <c r="AL43" i="42"/>
  <c r="AK43" i="42"/>
  <c r="AJ43" i="42"/>
  <c r="AI43" i="42"/>
  <c r="AH43" i="42"/>
  <c r="AG43" i="42"/>
  <c r="AF43" i="42"/>
  <c r="AE43" i="42"/>
  <c r="AD43" i="42"/>
  <c r="AC43" i="42"/>
  <c r="AB43" i="42"/>
  <c r="AA43" i="42"/>
  <c r="Z43" i="42"/>
  <c r="Y43" i="42"/>
  <c r="X43" i="42"/>
  <c r="W43" i="42"/>
  <c r="V43" i="42"/>
  <c r="U43" i="42"/>
  <c r="T43" i="42"/>
  <c r="S43" i="42"/>
  <c r="R43" i="42"/>
  <c r="Q43" i="42"/>
  <c r="P43" i="42"/>
  <c r="O43" i="42"/>
  <c r="N43" i="42"/>
  <c r="M43" i="42"/>
  <c r="L43" i="42"/>
  <c r="K43" i="42"/>
  <c r="J43" i="42"/>
  <c r="I43" i="42"/>
  <c r="H43" i="42"/>
  <c r="G43" i="42"/>
  <c r="F43" i="42"/>
  <c r="AN41" i="42"/>
  <c r="AM41" i="42"/>
  <c r="AL41" i="42"/>
  <c r="AK41" i="42"/>
  <c r="AJ41" i="42"/>
  <c r="AI41" i="42"/>
  <c r="AH41" i="42"/>
  <c r="AG41" i="42"/>
  <c r="AF41" i="42"/>
  <c r="AE41" i="42"/>
  <c r="AD41" i="42"/>
  <c r="AC41" i="42"/>
  <c r="AB41" i="42"/>
  <c r="AA41" i="42"/>
  <c r="Z41" i="42"/>
  <c r="Y41" i="42"/>
  <c r="X41" i="42"/>
  <c r="W41" i="42"/>
  <c r="V41" i="42"/>
  <c r="U41" i="42"/>
  <c r="T41" i="42"/>
  <c r="S41" i="42"/>
  <c r="R41" i="42"/>
  <c r="Q41" i="42"/>
  <c r="P41" i="42"/>
  <c r="O41" i="42"/>
  <c r="N41" i="42"/>
  <c r="M41" i="42"/>
  <c r="L41" i="42"/>
  <c r="K41" i="42"/>
  <c r="J41" i="42"/>
  <c r="I41" i="42"/>
  <c r="H41" i="42"/>
  <c r="G41" i="42"/>
  <c r="F41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F37" i="42"/>
  <c r="AM36" i="42"/>
  <c r="AL36" i="42"/>
  <c r="AK36" i="42"/>
  <c r="AJ36" i="42"/>
  <c r="AI36" i="42"/>
  <c r="AH36" i="42"/>
  <c r="AG36" i="42"/>
  <c r="AG37" i="42" s="1"/>
  <c r="AF36" i="42"/>
  <c r="AE36" i="42"/>
  <c r="AD36" i="42"/>
  <c r="AC36" i="42"/>
  <c r="AC37" i="42" s="1"/>
  <c r="AB36" i="42"/>
  <c r="AA36" i="42"/>
  <c r="AA37" i="42" s="1"/>
  <c r="Z36" i="42"/>
  <c r="Y36" i="42"/>
  <c r="Y37" i="42" s="1"/>
  <c r="X36" i="42"/>
  <c r="X37" i="42" s="1"/>
  <c r="W36" i="42"/>
  <c r="V36" i="42"/>
  <c r="U36" i="42"/>
  <c r="U37" i="42" s="1"/>
  <c r="T36" i="42"/>
  <c r="S36" i="42"/>
  <c r="T37" i="42" s="1"/>
  <c r="R36" i="42"/>
  <c r="Q36" i="42"/>
  <c r="P36" i="42"/>
  <c r="O36" i="42"/>
  <c r="N36" i="42"/>
  <c r="M36" i="42"/>
  <c r="M37" i="42" s="1"/>
  <c r="L36" i="42"/>
  <c r="K36" i="42"/>
  <c r="K37" i="42" s="1"/>
  <c r="J36" i="42"/>
  <c r="I36" i="42"/>
  <c r="H36" i="42"/>
  <c r="G36" i="42"/>
  <c r="F36" i="42"/>
  <c r="E36" i="42"/>
  <c r="AM35" i="42"/>
  <c r="AL35" i="42"/>
  <c r="AK35" i="42"/>
  <c r="AJ35" i="42"/>
  <c r="AI35" i="42"/>
  <c r="AH35" i="42"/>
  <c r="AG35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G35" i="42"/>
  <c r="F35" i="42"/>
  <c r="AN34" i="42"/>
  <c r="AN36" i="42" s="1"/>
  <c r="AN37" i="42" s="1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Y33" i="42"/>
  <c r="X33" i="42"/>
  <c r="W33" i="42"/>
  <c r="V33" i="42"/>
  <c r="U33" i="42"/>
  <c r="T33" i="42"/>
  <c r="S33" i="42"/>
  <c r="R33" i="42"/>
  <c r="Q33" i="42"/>
  <c r="P33" i="42"/>
  <c r="O33" i="42"/>
  <c r="N33" i="42"/>
  <c r="M33" i="42"/>
  <c r="L33" i="42"/>
  <c r="K33" i="42"/>
  <c r="J33" i="42"/>
  <c r="I33" i="42"/>
  <c r="H33" i="42"/>
  <c r="G33" i="42"/>
  <c r="F33" i="42"/>
  <c r="AN27" i="42"/>
  <c r="AM27" i="42"/>
  <c r="AL27" i="42"/>
  <c r="AK27" i="42"/>
  <c r="AN25" i="42"/>
  <c r="AM25" i="42"/>
  <c r="AL25" i="42"/>
  <c r="AK25" i="42"/>
  <c r="AN23" i="42"/>
  <c r="AM23" i="42"/>
  <c r="AL23" i="42"/>
  <c r="AK23" i="42"/>
  <c r="AN21" i="42"/>
  <c r="AM21" i="42"/>
  <c r="AL21" i="42"/>
  <c r="AM22" i="42" s="1"/>
  <c r="AK21" i="42"/>
  <c r="AM20" i="42"/>
  <c r="AL20" i="42"/>
  <c r="AD20" i="42"/>
  <c r="W20" i="42"/>
  <c r="V20" i="42"/>
  <c r="T20" i="42"/>
  <c r="N20" i="42"/>
  <c r="M20" i="42"/>
  <c r="AN19" i="42"/>
  <c r="AM19" i="42"/>
  <c r="AL19" i="42"/>
  <c r="AK19" i="42"/>
  <c r="AJ19" i="42"/>
  <c r="AI19" i="42"/>
  <c r="AH19" i="42"/>
  <c r="AG19" i="42"/>
  <c r="AF19" i="42"/>
  <c r="AE19" i="42"/>
  <c r="AD19" i="42"/>
  <c r="AC19" i="42"/>
  <c r="AB19" i="42"/>
  <c r="AA19" i="42"/>
  <c r="Z19" i="42"/>
  <c r="Y19" i="42"/>
  <c r="X19" i="42"/>
  <c r="W19" i="42"/>
  <c r="V19" i="42"/>
  <c r="U19" i="42"/>
  <c r="T19" i="42"/>
  <c r="S19" i="42"/>
  <c r="R19" i="42"/>
  <c r="Q19" i="42"/>
  <c r="P19" i="42"/>
  <c r="O19" i="42"/>
  <c r="N19" i="42"/>
  <c r="M19" i="42"/>
  <c r="L19" i="42"/>
  <c r="K19" i="42"/>
  <c r="J19" i="42"/>
  <c r="I19" i="42"/>
  <c r="H19" i="42"/>
  <c r="G19" i="42"/>
  <c r="F19" i="42"/>
  <c r="E19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Y18" i="42"/>
  <c r="X18" i="42"/>
  <c r="W18" i="42"/>
  <c r="V18" i="42"/>
  <c r="U18" i="42"/>
  <c r="T18" i="42"/>
  <c r="S18" i="42"/>
  <c r="R18" i="42"/>
  <c r="Q18" i="42"/>
  <c r="P18" i="42"/>
  <c r="O18" i="42"/>
  <c r="N18" i="42"/>
  <c r="M18" i="42"/>
  <c r="L18" i="42"/>
  <c r="K18" i="42"/>
  <c r="J18" i="42"/>
  <c r="I18" i="42"/>
  <c r="H18" i="42"/>
  <c r="G18" i="42"/>
  <c r="F18" i="42"/>
  <c r="AL16" i="42"/>
  <c r="AK16" i="42"/>
  <c r="AJ16" i="42"/>
  <c r="AI16" i="42"/>
  <c r="AH16" i="42"/>
  <c r="AG16" i="42"/>
  <c r="AN14" i="42"/>
  <c r="AM14" i="42"/>
  <c r="AL14" i="42"/>
  <c r="AK14" i="42"/>
  <c r="AJ14" i="42"/>
  <c r="AI14" i="42"/>
  <c r="AB14" i="42"/>
  <c r="AG13" i="42"/>
  <c r="AF13" i="42"/>
  <c r="AE13" i="42"/>
  <c r="AD13" i="42"/>
  <c r="AC13" i="42"/>
  <c r="AC14" i="42" s="1"/>
  <c r="AB13" i="42"/>
  <c r="AA13" i="42"/>
  <c r="Z13" i="42"/>
  <c r="Y13" i="42"/>
  <c r="X13" i="42"/>
  <c r="W13" i="42"/>
  <c r="W14" i="42" s="1"/>
  <c r="V13" i="42"/>
  <c r="V14" i="42" s="1"/>
  <c r="U13" i="42"/>
  <c r="T13" i="42"/>
  <c r="S13" i="42"/>
  <c r="R13" i="42"/>
  <c r="Q13" i="42"/>
  <c r="P13" i="42"/>
  <c r="O13" i="42"/>
  <c r="N13" i="42"/>
  <c r="M13" i="42"/>
  <c r="L13" i="42"/>
  <c r="L14" i="42" s="1"/>
  <c r="K13" i="42"/>
  <c r="J13" i="42"/>
  <c r="I13" i="42"/>
  <c r="H13" i="42"/>
  <c r="G13" i="42"/>
  <c r="G14" i="42" s="1"/>
  <c r="F13" i="42"/>
  <c r="F14" i="42" s="1"/>
  <c r="E13" i="42"/>
  <c r="AN12" i="42"/>
  <c r="AM12" i="42"/>
  <c r="AL12" i="42"/>
  <c r="AK12" i="42"/>
  <c r="AJ12" i="42"/>
  <c r="AI12" i="42"/>
  <c r="N12" i="42"/>
  <c r="AG11" i="42"/>
  <c r="AH12" i="42" s="1"/>
  <c r="AF11" i="42"/>
  <c r="AE11" i="42"/>
  <c r="AE12" i="42" s="1"/>
  <c r="AD11" i="42"/>
  <c r="AC11" i="42"/>
  <c r="AB11" i="42"/>
  <c r="AA11" i="42"/>
  <c r="Z11" i="42"/>
  <c r="Y11" i="42"/>
  <c r="X11" i="42"/>
  <c r="W11" i="42"/>
  <c r="V11" i="42"/>
  <c r="U11" i="42"/>
  <c r="T11" i="42"/>
  <c r="T12" i="42" s="1"/>
  <c r="S11" i="42"/>
  <c r="R11" i="42"/>
  <c r="Q11" i="42"/>
  <c r="R12" i="42" s="1"/>
  <c r="P11" i="42"/>
  <c r="P12" i="42" s="1"/>
  <c r="O11" i="42"/>
  <c r="O12" i="42" s="1"/>
  <c r="N11" i="42"/>
  <c r="M11" i="42"/>
  <c r="L11" i="42"/>
  <c r="K11" i="42"/>
  <c r="J11" i="42"/>
  <c r="I11" i="42"/>
  <c r="H11" i="42"/>
  <c r="G11" i="42"/>
  <c r="F11" i="42"/>
  <c r="E11" i="42"/>
  <c r="T10" i="42"/>
  <c r="G10" i="42"/>
  <c r="AD9" i="42"/>
  <c r="AD10" i="42" s="1"/>
  <c r="AC9" i="42"/>
  <c r="AB9" i="42"/>
  <c r="AA9" i="42"/>
  <c r="Z9" i="42"/>
  <c r="Y9" i="42"/>
  <c r="X9" i="42"/>
  <c r="Y10" i="42" s="1"/>
  <c r="W9" i="42"/>
  <c r="V9" i="42"/>
  <c r="U9" i="42"/>
  <c r="T9" i="42"/>
  <c r="S9" i="42"/>
  <c r="R9" i="42"/>
  <c r="R10" i="42" s="1"/>
  <c r="Q9" i="42"/>
  <c r="P9" i="42"/>
  <c r="O9" i="42"/>
  <c r="N9" i="42"/>
  <c r="M9" i="42"/>
  <c r="L9" i="42"/>
  <c r="K9" i="42"/>
  <c r="J9" i="42"/>
  <c r="I9" i="42"/>
  <c r="H9" i="42"/>
  <c r="H10" i="42" s="1"/>
  <c r="G9" i="42"/>
  <c r="F9" i="42"/>
  <c r="AN7" i="42"/>
  <c r="AM7" i="42"/>
  <c r="AL7" i="42"/>
  <c r="AK7" i="42"/>
  <c r="AJ7" i="42"/>
  <c r="AI7" i="42"/>
  <c r="AH7" i="42"/>
  <c r="AG7" i="42"/>
  <c r="AF7" i="42"/>
  <c r="AE7" i="42"/>
  <c r="AD7" i="42"/>
  <c r="AC7" i="42"/>
  <c r="AB7" i="42"/>
  <c r="AA7" i="42"/>
  <c r="AA8" i="42" s="1"/>
  <c r="Z7" i="42"/>
  <c r="Y7" i="42"/>
  <c r="Z8" i="42" s="1"/>
  <c r="X7" i="42"/>
  <c r="W7" i="42"/>
  <c r="W8" i="42" s="1"/>
  <c r="V7" i="42"/>
  <c r="V8" i="42" s="1"/>
  <c r="U7" i="42"/>
  <c r="T7" i="42"/>
  <c r="T8" i="42" s="1"/>
  <c r="S7" i="42"/>
  <c r="R7" i="42"/>
  <c r="Q7" i="42"/>
  <c r="W6" i="42"/>
  <c r="AN5" i="42"/>
  <c r="AM5" i="42"/>
  <c r="AL5" i="42"/>
  <c r="AL6" i="42" s="1"/>
  <c r="AK5" i="42"/>
  <c r="AJ5" i="42"/>
  <c r="AI5" i="42"/>
  <c r="AI6" i="42" s="1"/>
  <c r="AH5" i="42"/>
  <c r="AG5" i="42"/>
  <c r="AF5" i="42"/>
  <c r="AE5" i="42"/>
  <c r="AD5" i="42"/>
  <c r="AC5" i="42"/>
  <c r="AC6" i="42" s="1"/>
  <c r="AB5" i="42"/>
  <c r="AA5" i="42"/>
  <c r="Z5" i="42"/>
  <c r="Y5" i="42"/>
  <c r="Z6" i="42" s="1"/>
  <c r="X5" i="42"/>
  <c r="W5" i="42"/>
  <c r="V5" i="42"/>
  <c r="U5" i="42"/>
  <c r="T5" i="42"/>
  <c r="S5" i="42"/>
  <c r="R5" i="42"/>
  <c r="Q5" i="42"/>
  <c r="P5" i="42"/>
  <c r="O5" i="42"/>
  <c r="O6" i="42" s="1"/>
  <c r="N5" i="42"/>
  <c r="M5" i="42"/>
  <c r="L5" i="42"/>
  <c r="K5" i="42"/>
  <c r="J5" i="42"/>
  <c r="I5" i="42"/>
  <c r="H5" i="42"/>
  <c r="G5" i="42"/>
  <c r="F5" i="42"/>
  <c r="E5" i="42"/>
  <c r="AL166" i="43"/>
  <c r="AK166" i="43"/>
  <c r="O138" i="43"/>
  <c r="N138" i="43"/>
  <c r="N137" i="43" s="1"/>
  <c r="M138" i="43"/>
  <c r="M137" i="43" s="1"/>
  <c r="L138" i="43"/>
  <c r="K138" i="43"/>
  <c r="J138" i="43"/>
  <c r="J137" i="43" s="1"/>
  <c r="I138" i="43"/>
  <c r="H138" i="43"/>
  <c r="H137" i="43" s="1"/>
  <c r="G138" i="43"/>
  <c r="F138" i="43"/>
  <c r="Z137" i="43"/>
  <c r="Y137" i="43"/>
  <c r="X137" i="43"/>
  <c r="W137" i="43"/>
  <c r="V137" i="43"/>
  <c r="U137" i="43"/>
  <c r="T137" i="43"/>
  <c r="S137" i="43"/>
  <c r="R137" i="43"/>
  <c r="Q137" i="43"/>
  <c r="P137" i="43"/>
  <c r="G137" i="43" s="1"/>
  <c r="I137" i="43"/>
  <c r="T132" i="43"/>
  <c r="T131" i="43" s="1"/>
  <c r="S132" i="43"/>
  <c r="R132" i="43"/>
  <c r="Q132" i="43"/>
  <c r="Q131" i="43" s="1"/>
  <c r="P132" i="43"/>
  <c r="O132" i="43"/>
  <c r="N132" i="43"/>
  <c r="N131" i="43" s="1"/>
  <c r="M132" i="43"/>
  <c r="M131" i="43" s="1"/>
  <c r="L132" i="43"/>
  <c r="K132" i="43"/>
  <c r="K131" i="43" s="1"/>
  <c r="H132" i="43"/>
  <c r="H131" i="43" s="1"/>
  <c r="G132" i="43"/>
  <c r="G131" i="43" s="1"/>
  <c r="Z131" i="43"/>
  <c r="Y131" i="43"/>
  <c r="X131" i="43"/>
  <c r="W131" i="43"/>
  <c r="V131" i="43"/>
  <c r="U131" i="43"/>
  <c r="S131" i="43"/>
  <c r="R131" i="43"/>
  <c r="P131" i="43"/>
  <c r="O131" i="43"/>
  <c r="L131" i="43"/>
  <c r="O126" i="43"/>
  <c r="J126" i="43" s="1"/>
  <c r="J125" i="43" s="1"/>
  <c r="Z125" i="43"/>
  <c r="Y125" i="43"/>
  <c r="X125" i="43"/>
  <c r="W125" i="43"/>
  <c r="V125" i="43"/>
  <c r="U125" i="43"/>
  <c r="T125" i="43"/>
  <c r="S125" i="43"/>
  <c r="R125" i="43"/>
  <c r="Q125" i="43"/>
  <c r="P125" i="43"/>
  <c r="O121" i="43"/>
  <c r="J121" i="43" s="1"/>
  <c r="J120" i="43" s="1"/>
  <c r="N121" i="43"/>
  <c r="N120" i="43" s="1"/>
  <c r="Z120" i="43"/>
  <c r="Y120" i="43"/>
  <c r="X120" i="43"/>
  <c r="W120" i="43"/>
  <c r="V120" i="43"/>
  <c r="U120" i="43"/>
  <c r="T120" i="43"/>
  <c r="S120" i="43"/>
  <c r="R120" i="43"/>
  <c r="Q120" i="43"/>
  <c r="P120" i="43"/>
  <c r="O120" i="43"/>
  <c r="P113" i="43"/>
  <c r="P6" i="43" s="1"/>
  <c r="O113" i="43"/>
  <c r="O6" i="43" s="1"/>
  <c r="N113" i="43"/>
  <c r="N6" i="43" s="1"/>
  <c r="M113" i="43"/>
  <c r="M6" i="43" s="1"/>
  <c r="L113" i="43"/>
  <c r="L6" i="43" s="1"/>
  <c r="K113" i="43"/>
  <c r="J113" i="43"/>
  <c r="J6" i="43" s="1"/>
  <c r="I113" i="43"/>
  <c r="H113" i="43"/>
  <c r="H6" i="43" s="1"/>
  <c r="G113" i="43"/>
  <c r="F113" i="43"/>
  <c r="F6" i="43" s="1"/>
  <c r="E113" i="43"/>
  <c r="E6" i="43" s="1"/>
  <c r="AP112" i="43"/>
  <c r="P110" i="43"/>
  <c r="P4" i="43" s="1"/>
  <c r="O110" i="43"/>
  <c r="O4" i="43" s="1"/>
  <c r="O5" i="43" s="1"/>
  <c r="N110" i="43"/>
  <c r="N4" i="43" s="1"/>
  <c r="N5" i="43" s="1"/>
  <c r="M110" i="43"/>
  <c r="M4" i="43" s="1"/>
  <c r="L110" i="43"/>
  <c r="L4" i="43" s="1"/>
  <c r="K110" i="43"/>
  <c r="K4" i="43" s="1"/>
  <c r="J110" i="43"/>
  <c r="J4" i="43" s="1"/>
  <c r="I110" i="43"/>
  <c r="I4" i="43" s="1"/>
  <c r="H110" i="43"/>
  <c r="H4" i="43" s="1"/>
  <c r="G110" i="43"/>
  <c r="F110" i="43"/>
  <c r="F4" i="43" s="1"/>
  <c r="E110" i="43"/>
  <c r="E4" i="43" s="1"/>
  <c r="AN106" i="43"/>
  <c r="AM106" i="43"/>
  <c r="AL106" i="43"/>
  <c r="AK106" i="43"/>
  <c r="AJ106" i="43"/>
  <c r="AI106" i="43"/>
  <c r="AH106" i="43"/>
  <c r="AG106" i="43"/>
  <c r="AF106" i="43"/>
  <c r="AE106" i="43"/>
  <c r="AD106" i="43"/>
  <c r="AC106" i="43"/>
  <c r="AB106" i="43"/>
  <c r="AA106" i="43"/>
  <c r="Z106" i="43"/>
  <c r="Y106" i="43"/>
  <c r="X106" i="43"/>
  <c r="W106" i="43"/>
  <c r="V106" i="43"/>
  <c r="U106" i="43"/>
  <c r="T106" i="43"/>
  <c r="S106" i="43"/>
  <c r="R106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AN104" i="43"/>
  <c r="AM104" i="43"/>
  <c r="AL104" i="43"/>
  <c r="AK104" i="43"/>
  <c r="AJ104" i="43"/>
  <c r="AI104" i="43"/>
  <c r="AH104" i="43"/>
  <c r="AG104" i="43"/>
  <c r="AF104" i="43"/>
  <c r="AE104" i="43"/>
  <c r="AD104" i="43"/>
  <c r="AC104" i="43"/>
  <c r="AB104" i="43"/>
  <c r="AA104" i="43"/>
  <c r="Z104" i="43"/>
  <c r="Y104" i="43"/>
  <c r="X104" i="43"/>
  <c r="W104" i="43"/>
  <c r="V104" i="43"/>
  <c r="U104" i="43"/>
  <c r="T104" i="43"/>
  <c r="S104" i="43"/>
  <c r="R104" i="43"/>
  <c r="Q104" i="43"/>
  <c r="P104" i="43"/>
  <c r="O104" i="43"/>
  <c r="N104" i="43"/>
  <c r="M104" i="43"/>
  <c r="L104" i="43"/>
  <c r="K104" i="43"/>
  <c r="J104" i="43"/>
  <c r="I104" i="43"/>
  <c r="H104" i="43"/>
  <c r="G104" i="43"/>
  <c r="AN102" i="43"/>
  <c r="AM102" i="43"/>
  <c r="AL102" i="43"/>
  <c r="AK102" i="43"/>
  <c r="AJ102" i="43"/>
  <c r="AI102" i="43"/>
  <c r="AH102" i="43"/>
  <c r="AG102" i="43"/>
  <c r="AF102" i="43"/>
  <c r="AE102" i="43"/>
  <c r="AD102" i="43"/>
  <c r="AC102" i="43"/>
  <c r="AB102" i="43"/>
  <c r="AA102" i="43"/>
  <c r="Z102" i="43"/>
  <c r="Y102" i="43"/>
  <c r="X102" i="43"/>
  <c r="W102" i="43"/>
  <c r="V102" i="43"/>
  <c r="U102" i="43"/>
  <c r="T102" i="43"/>
  <c r="S102" i="43"/>
  <c r="R102" i="43"/>
  <c r="Q102" i="43"/>
  <c r="P102" i="43"/>
  <c r="O102" i="43"/>
  <c r="N102" i="43"/>
  <c r="M102" i="43"/>
  <c r="L102" i="43"/>
  <c r="K102" i="43"/>
  <c r="J102" i="43"/>
  <c r="I102" i="43"/>
  <c r="H102" i="43"/>
  <c r="G102" i="43"/>
  <c r="X100" i="43"/>
  <c r="I100" i="43"/>
  <c r="AN99" i="43"/>
  <c r="AM99" i="43"/>
  <c r="AM100" i="43" s="1"/>
  <c r="AL99" i="43"/>
  <c r="AK99" i="43"/>
  <c r="AJ99" i="43"/>
  <c r="AI99" i="43"/>
  <c r="AH99" i="43"/>
  <c r="AI100" i="43" s="1"/>
  <c r="AG99" i="43"/>
  <c r="AF99" i="43"/>
  <c r="AE99" i="43"/>
  <c r="AD99" i="43"/>
  <c r="AC99" i="43"/>
  <c r="AB99" i="43"/>
  <c r="AA99" i="43"/>
  <c r="Z99" i="43"/>
  <c r="Y99" i="43"/>
  <c r="Y100" i="43" s="1"/>
  <c r="X99" i="43"/>
  <c r="W99" i="43"/>
  <c r="W100" i="43" s="1"/>
  <c r="V99" i="43"/>
  <c r="U99" i="43"/>
  <c r="T99" i="43"/>
  <c r="T100" i="43" s="1"/>
  <c r="S99" i="43"/>
  <c r="R99" i="43"/>
  <c r="Q99" i="43"/>
  <c r="P99" i="43"/>
  <c r="O99" i="43"/>
  <c r="N99" i="43"/>
  <c r="M99" i="43"/>
  <c r="L99" i="43"/>
  <c r="K99" i="43"/>
  <c r="J99" i="43"/>
  <c r="I99" i="43"/>
  <c r="H99" i="43"/>
  <c r="G99" i="43"/>
  <c r="G100" i="43" s="1"/>
  <c r="F99" i="43"/>
  <c r="E99" i="43"/>
  <c r="AN98" i="43"/>
  <c r="AM98" i="43"/>
  <c r="AL98" i="43"/>
  <c r="AK98" i="43"/>
  <c r="AJ98" i="43"/>
  <c r="AI98" i="43"/>
  <c r="AH98" i="43"/>
  <c r="AG98" i="43"/>
  <c r="AF98" i="43"/>
  <c r="AE98" i="43"/>
  <c r="AD98" i="43"/>
  <c r="AC98" i="43"/>
  <c r="AB98" i="43"/>
  <c r="AA98" i="43"/>
  <c r="Z98" i="43"/>
  <c r="Y98" i="43"/>
  <c r="X98" i="43"/>
  <c r="W98" i="43"/>
  <c r="V98" i="43"/>
  <c r="U98" i="43"/>
  <c r="T98" i="43"/>
  <c r="S98" i="43"/>
  <c r="R98" i="43"/>
  <c r="Q98" i="43"/>
  <c r="P98" i="43"/>
  <c r="O98" i="43"/>
  <c r="N98" i="43"/>
  <c r="M98" i="43"/>
  <c r="L98" i="43"/>
  <c r="K98" i="43"/>
  <c r="J98" i="43"/>
  <c r="I98" i="43"/>
  <c r="H98" i="43"/>
  <c r="G98" i="43"/>
  <c r="F98" i="43"/>
  <c r="AN96" i="43"/>
  <c r="AM96" i="43"/>
  <c r="AL96" i="43"/>
  <c r="AK96" i="43"/>
  <c r="AJ96" i="43"/>
  <c r="AI96" i="43"/>
  <c r="AH96" i="43"/>
  <c r="AG96" i="43"/>
  <c r="AF96" i="43"/>
  <c r="AE96" i="43"/>
  <c r="AD96" i="43"/>
  <c r="AC96" i="43"/>
  <c r="AB96" i="43"/>
  <c r="AA96" i="43"/>
  <c r="Z96" i="43"/>
  <c r="Y96" i="43"/>
  <c r="X96" i="43"/>
  <c r="W96" i="43"/>
  <c r="V96" i="43"/>
  <c r="U96" i="43"/>
  <c r="T96" i="43"/>
  <c r="S96" i="43"/>
  <c r="R96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AN94" i="43"/>
  <c r="AM94" i="43"/>
  <c r="AL94" i="43"/>
  <c r="AK94" i="43"/>
  <c r="AJ94" i="43"/>
  <c r="AI94" i="43"/>
  <c r="AH94" i="43"/>
  <c r="AG94" i="43"/>
  <c r="AF94" i="43"/>
  <c r="AE94" i="43"/>
  <c r="AD94" i="43"/>
  <c r="AC94" i="43"/>
  <c r="AB94" i="43"/>
  <c r="AA94" i="43"/>
  <c r="Z94" i="43"/>
  <c r="Y94" i="43"/>
  <c r="X94" i="43"/>
  <c r="W94" i="43"/>
  <c r="V94" i="43"/>
  <c r="U94" i="43"/>
  <c r="T94" i="43"/>
  <c r="S94" i="43"/>
  <c r="R94" i="43"/>
  <c r="Q94" i="43"/>
  <c r="P94" i="43"/>
  <c r="O94" i="43"/>
  <c r="N94" i="43"/>
  <c r="M94" i="43"/>
  <c r="L94" i="43"/>
  <c r="K94" i="43"/>
  <c r="J94" i="43"/>
  <c r="I94" i="43"/>
  <c r="H94" i="43"/>
  <c r="G94" i="43"/>
  <c r="F94" i="43"/>
  <c r="AM92" i="43"/>
  <c r="AL92" i="43"/>
  <c r="AK92" i="43"/>
  <c r="AJ92" i="43"/>
  <c r="AI92" i="43"/>
  <c r="AH92" i="43"/>
  <c r="AG92" i="43"/>
  <c r="AF92" i="43"/>
  <c r="AE92" i="43"/>
  <c r="AD92" i="43"/>
  <c r="AC92" i="43"/>
  <c r="AN87" i="43"/>
  <c r="AM87" i="43"/>
  <c r="AL87" i="43"/>
  <c r="AK87" i="43"/>
  <c r="AJ87" i="43"/>
  <c r="AI87" i="43"/>
  <c r="AH87" i="43"/>
  <c r="AG87" i="43"/>
  <c r="AF87" i="43"/>
  <c r="AE87" i="43"/>
  <c r="AD87" i="43"/>
  <c r="AC87" i="43"/>
  <c r="AB87" i="43"/>
  <c r="AA87" i="43"/>
  <c r="Z87" i="43"/>
  <c r="Y87" i="43"/>
  <c r="X87" i="43"/>
  <c r="W87" i="43"/>
  <c r="V87" i="43"/>
  <c r="U87" i="43"/>
  <c r="T87" i="43"/>
  <c r="S87" i="43"/>
  <c r="R87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AN85" i="43"/>
  <c r="AM85" i="43"/>
  <c r="AL85" i="43"/>
  <c r="AK85" i="43"/>
  <c r="AJ85" i="43"/>
  <c r="AI85" i="43"/>
  <c r="AH85" i="43"/>
  <c r="AG85" i="43"/>
  <c r="AF85" i="43"/>
  <c r="AE85" i="43"/>
  <c r="AD85" i="43"/>
  <c r="AC85" i="43"/>
  <c r="AB85" i="43"/>
  <c r="AA85" i="43"/>
  <c r="Z85" i="43"/>
  <c r="Y85" i="43"/>
  <c r="X85" i="43"/>
  <c r="W85" i="43"/>
  <c r="V85" i="43"/>
  <c r="U85" i="43"/>
  <c r="T85" i="43"/>
  <c r="S85" i="43"/>
  <c r="R85" i="43"/>
  <c r="Q85" i="43"/>
  <c r="P85" i="43"/>
  <c r="O85" i="43"/>
  <c r="N85" i="43"/>
  <c r="M85" i="43"/>
  <c r="L85" i="43"/>
  <c r="K85" i="43"/>
  <c r="J85" i="43"/>
  <c r="I85" i="43"/>
  <c r="H85" i="43"/>
  <c r="G85" i="43"/>
  <c r="F85" i="43"/>
  <c r="AN83" i="43"/>
  <c r="AM83" i="43"/>
  <c r="AL83" i="43"/>
  <c r="AK83" i="43"/>
  <c r="AJ83" i="43"/>
  <c r="AI83" i="43"/>
  <c r="AH83" i="43"/>
  <c r="AG83" i="43"/>
  <c r="AF83" i="43"/>
  <c r="AE83" i="43"/>
  <c r="AD83" i="43"/>
  <c r="AC83" i="43"/>
  <c r="AB83" i="43"/>
  <c r="AA83" i="43"/>
  <c r="Z83" i="43"/>
  <c r="Y83" i="43"/>
  <c r="X83" i="43"/>
  <c r="W83" i="43"/>
  <c r="V83" i="43"/>
  <c r="U83" i="43"/>
  <c r="T83" i="43"/>
  <c r="S83" i="43"/>
  <c r="R83" i="43"/>
  <c r="Q83" i="43"/>
  <c r="P83" i="43"/>
  <c r="O83" i="43"/>
  <c r="N83" i="43"/>
  <c r="M83" i="43"/>
  <c r="L83" i="43"/>
  <c r="K83" i="43"/>
  <c r="J83" i="43"/>
  <c r="I83" i="43"/>
  <c r="H83" i="43"/>
  <c r="G83" i="43"/>
  <c r="F83" i="43"/>
  <c r="AN81" i="43"/>
  <c r="AM81" i="43"/>
  <c r="AL81" i="43"/>
  <c r="AK81" i="43"/>
  <c r="AJ81" i="43"/>
  <c r="AI81" i="43"/>
  <c r="AH81" i="43"/>
  <c r="AG81" i="43"/>
  <c r="AF81" i="43"/>
  <c r="AE81" i="43"/>
  <c r="AD81" i="43"/>
  <c r="AC81" i="43"/>
  <c r="AB81" i="43"/>
  <c r="AA81" i="43"/>
  <c r="Z81" i="43"/>
  <c r="Y81" i="43"/>
  <c r="X81" i="43"/>
  <c r="W81" i="43"/>
  <c r="V81" i="43"/>
  <c r="U81" i="43"/>
  <c r="T81" i="43"/>
  <c r="S81" i="43"/>
  <c r="R81" i="43"/>
  <c r="Q81" i="43"/>
  <c r="P81" i="43"/>
  <c r="O81" i="43"/>
  <c r="N81" i="43"/>
  <c r="M81" i="43"/>
  <c r="L81" i="43"/>
  <c r="K81" i="43"/>
  <c r="J81" i="43"/>
  <c r="I81" i="43"/>
  <c r="H81" i="43"/>
  <c r="G81" i="43"/>
  <c r="F81" i="43"/>
  <c r="AN79" i="43"/>
  <c r="AN17" i="43" s="1"/>
  <c r="AM79" i="43"/>
  <c r="AM17" i="43" s="1"/>
  <c r="AL79" i="43"/>
  <c r="AL17" i="43" s="1"/>
  <c r="AK79" i="43"/>
  <c r="AK17" i="43" s="1"/>
  <c r="AJ79" i="43"/>
  <c r="AJ17" i="43" s="1"/>
  <c r="AI79" i="43"/>
  <c r="AH79" i="43"/>
  <c r="AH17" i="43" s="1"/>
  <c r="AG79" i="43"/>
  <c r="AG17" i="43" s="1"/>
  <c r="AF79" i="43"/>
  <c r="AF17" i="43" s="1"/>
  <c r="AE79" i="43"/>
  <c r="AE17" i="43" s="1"/>
  <c r="AD79" i="43"/>
  <c r="AD17" i="43" s="1"/>
  <c r="AC79" i="43"/>
  <c r="AB79" i="43"/>
  <c r="AA79" i="43"/>
  <c r="Z79" i="43"/>
  <c r="Y79" i="43"/>
  <c r="Y17" i="43" s="1"/>
  <c r="X79" i="43"/>
  <c r="X17" i="43" s="1"/>
  <c r="W79" i="43"/>
  <c r="W17" i="43" s="1"/>
  <c r="V79" i="43"/>
  <c r="V17" i="43" s="1"/>
  <c r="U79" i="43"/>
  <c r="U17" i="43" s="1"/>
  <c r="T79" i="43"/>
  <c r="T17" i="43" s="1"/>
  <c r="S79" i="43"/>
  <c r="R79" i="43"/>
  <c r="R17" i="43" s="1"/>
  <c r="Q79" i="43"/>
  <c r="Q17" i="43" s="1"/>
  <c r="P79" i="43"/>
  <c r="P17" i="43" s="1"/>
  <c r="O79" i="43"/>
  <c r="O17" i="43" s="1"/>
  <c r="N79" i="43"/>
  <c r="N17" i="43" s="1"/>
  <c r="M79" i="43"/>
  <c r="L79" i="43"/>
  <c r="K79" i="43"/>
  <c r="J79" i="43"/>
  <c r="I79" i="43"/>
  <c r="I17" i="43" s="1"/>
  <c r="H79" i="43"/>
  <c r="H17" i="43" s="1"/>
  <c r="G79" i="43"/>
  <c r="G17" i="43" s="1"/>
  <c r="F79" i="43"/>
  <c r="F17" i="43" s="1"/>
  <c r="AN77" i="43"/>
  <c r="AM77" i="43"/>
  <c r="AL77" i="43"/>
  <c r="AK77" i="43"/>
  <c r="AJ77" i="43"/>
  <c r="AI77" i="43"/>
  <c r="AH77" i="43"/>
  <c r="AG77" i="43"/>
  <c r="AF77" i="43"/>
  <c r="AE77" i="43"/>
  <c r="AD77" i="43"/>
  <c r="AC77" i="43"/>
  <c r="AB77" i="43"/>
  <c r="AA77" i="43"/>
  <c r="Z77" i="43"/>
  <c r="Y77" i="43"/>
  <c r="X77" i="43"/>
  <c r="W77" i="43"/>
  <c r="V77" i="43"/>
  <c r="U77" i="43"/>
  <c r="T77" i="43"/>
  <c r="S77" i="43"/>
  <c r="R77" i="43"/>
  <c r="Q77" i="43"/>
  <c r="P77" i="43"/>
  <c r="O77" i="43"/>
  <c r="N77" i="43"/>
  <c r="M77" i="43"/>
  <c r="L77" i="43"/>
  <c r="K77" i="43"/>
  <c r="J77" i="43"/>
  <c r="I77" i="43"/>
  <c r="H77" i="43"/>
  <c r="G77" i="43"/>
  <c r="F77" i="43"/>
  <c r="AL75" i="43"/>
  <c r="AK75" i="43"/>
  <c r="AJ75" i="43"/>
  <c r="AI75" i="43"/>
  <c r="AH75" i="43"/>
  <c r="AG75" i="43"/>
  <c r="AF75" i="43"/>
  <c r="AE75" i="43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R75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AN73" i="43"/>
  <c r="AM73" i="43"/>
  <c r="AL73" i="43"/>
  <c r="AK73" i="43"/>
  <c r="AJ73" i="43"/>
  <c r="AI73" i="43"/>
  <c r="AH73" i="43"/>
  <c r="AG73" i="43"/>
  <c r="AF73" i="43"/>
  <c r="AE73" i="43"/>
  <c r="AD73" i="43"/>
  <c r="AC73" i="43"/>
  <c r="AB73" i="43"/>
  <c r="AA73" i="43"/>
  <c r="Z73" i="43"/>
  <c r="Y73" i="43"/>
  <c r="X73" i="43"/>
  <c r="W73" i="43"/>
  <c r="V73" i="43"/>
  <c r="U73" i="43"/>
  <c r="T73" i="43"/>
  <c r="S73" i="43"/>
  <c r="R73" i="43"/>
  <c r="Q73" i="43"/>
  <c r="P73" i="43"/>
  <c r="O73" i="43"/>
  <c r="N73" i="43"/>
  <c r="M73" i="43"/>
  <c r="L73" i="43"/>
  <c r="K73" i="43"/>
  <c r="J73" i="43"/>
  <c r="I73" i="43"/>
  <c r="H73" i="43"/>
  <c r="G73" i="43"/>
  <c r="F73" i="43"/>
  <c r="AN71" i="43"/>
  <c r="AM71" i="43"/>
  <c r="AL71" i="43"/>
  <c r="AK71" i="43"/>
  <c r="AJ71" i="43"/>
  <c r="AI71" i="43"/>
  <c r="AH71" i="43"/>
  <c r="AG71" i="43"/>
  <c r="AF71" i="43"/>
  <c r="AE71" i="43"/>
  <c r="AD71" i="43"/>
  <c r="AC71" i="43"/>
  <c r="AB71" i="43"/>
  <c r="AA71" i="43"/>
  <c r="Z71" i="43"/>
  <c r="Y71" i="43"/>
  <c r="X71" i="43"/>
  <c r="W71" i="43"/>
  <c r="V71" i="43"/>
  <c r="U71" i="43"/>
  <c r="T71" i="43"/>
  <c r="S71" i="43"/>
  <c r="R71" i="43"/>
  <c r="Q71" i="43"/>
  <c r="P71" i="43"/>
  <c r="O71" i="43"/>
  <c r="N71" i="43"/>
  <c r="M71" i="43"/>
  <c r="L71" i="43"/>
  <c r="K71" i="43"/>
  <c r="J71" i="43"/>
  <c r="I71" i="43"/>
  <c r="H71" i="43"/>
  <c r="G71" i="43"/>
  <c r="F71" i="43"/>
  <c r="W69" i="43"/>
  <c r="V69" i="43"/>
  <c r="AN68" i="43"/>
  <c r="AN69" i="43" s="1"/>
  <c r="AM68" i="43"/>
  <c r="AL68" i="43"/>
  <c r="AL69" i="43" s="1"/>
  <c r="AK68" i="43"/>
  <c r="AJ68" i="43"/>
  <c r="AI68" i="43"/>
  <c r="AH68" i="43"/>
  <c r="AG68" i="43"/>
  <c r="AF68" i="43"/>
  <c r="AE68" i="43"/>
  <c r="AD68" i="43"/>
  <c r="AC68" i="43"/>
  <c r="AB68" i="43"/>
  <c r="AB69" i="43" s="1"/>
  <c r="AA68" i="43"/>
  <c r="Z68" i="43"/>
  <c r="AA69" i="43" s="1"/>
  <c r="Y68" i="43"/>
  <c r="X68" i="43"/>
  <c r="X69" i="43" s="1"/>
  <c r="W68" i="43"/>
  <c r="V68" i="43"/>
  <c r="U68" i="43"/>
  <c r="T68" i="43"/>
  <c r="S68" i="43"/>
  <c r="R68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F69" i="43" s="1"/>
  <c r="E68" i="43"/>
  <c r="AN66" i="43"/>
  <c r="AM66" i="43"/>
  <c r="AL66" i="43"/>
  <c r="AK66" i="43"/>
  <c r="AJ66" i="43"/>
  <c r="AI66" i="43"/>
  <c r="AI67" i="43" s="1"/>
  <c r="AH66" i="43"/>
  <c r="AG66" i="43"/>
  <c r="AH67" i="43" s="1"/>
  <c r="AF66" i="43"/>
  <c r="AE66" i="43"/>
  <c r="AE67" i="43" s="1"/>
  <c r="AD66" i="43"/>
  <c r="AC66" i="43"/>
  <c r="AC67" i="43" s="1"/>
  <c r="AB66" i="43"/>
  <c r="AA66" i="43"/>
  <c r="AA67" i="43" s="1"/>
  <c r="Z66" i="43"/>
  <c r="Y66" i="43"/>
  <c r="X66" i="43"/>
  <c r="W66" i="43"/>
  <c r="V66" i="43"/>
  <c r="U66" i="43"/>
  <c r="T66" i="43"/>
  <c r="S66" i="43"/>
  <c r="S67" i="43" s="1"/>
  <c r="R66" i="43"/>
  <c r="Q66" i="43"/>
  <c r="P66" i="43"/>
  <c r="P67" i="43" s="1"/>
  <c r="O66" i="43"/>
  <c r="O67" i="43" s="1"/>
  <c r="N66" i="43"/>
  <c r="M66" i="43"/>
  <c r="L66" i="43"/>
  <c r="K66" i="43"/>
  <c r="K67" i="43" s="1"/>
  <c r="J66" i="43"/>
  <c r="I66" i="43"/>
  <c r="H66" i="43"/>
  <c r="G66" i="43"/>
  <c r="F66" i="43"/>
  <c r="F67" i="43" s="1"/>
  <c r="E66" i="43"/>
  <c r="AM60" i="43"/>
  <c r="AL60" i="43"/>
  <c r="AK60" i="43"/>
  <c r="AJ60" i="43"/>
  <c r="AI60" i="43"/>
  <c r="AH60" i="43"/>
  <c r="AG60" i="43"/>
  <c r="AF60" i="43"/>
  <c r="AE60" i="43"/>
  <c r="AD60" i="43"/>
  <c r="AC60" i="43"/>
  <c r="AB60" i="43"/>
  <c r="AA60" i="43"/>
  <c r="Z60" i="43"/>
  <c r="Y60" i="43"/>
  <c r="X60" i="43"/>
  <c r="W60" i="43"/>
  <c r="V60" i="43"/>
  <c r="U60" i="43"/>
  <c r="T60" i="43"/>
  <c r="S60" i="43"/>
  <c r="R60" i="43"/>
  <c r="Q60" i="43"/>
  <c r="P60" i="43"/>
  <c r="O60" i="43"/>
  <c r="N60" i="43"/>
  <c r="AL57" i="43"/>
  <c r="AK57" i="43"/>
  <c r="AJ57" i="43"/>
  <c r="AI57" i="43"/>
  <c r="AI58" i="43" s="1"/>
  <c r="AH57" i="43"/>
  <c r="AG57" i="43"/>
  <c r="AF57" i="43"/>
  <c r="AE57" i="43"/>
  <c r="AD57" i="43"/>
  <c r="AC57" i="43"/>
  <c r="AC58" i="43" s="1"/>
  <c r="AB57" i="43"/>
  <c r="AA57" i="43"/>
  <c r="AA58" i="43" s="1"/>
  <c r="Z57" i="43"/>
  <c r="Y57" i="43"/>
  <c r="Z58" i="43" s="1"/>
  <c r="X57" i="43"/>
  <c r="W57" i="43"/>
  <c r="V57" i="43"/>
  <c r="U57" i="43"/>
  <c r="T57" i="43"/>
  <c r="S57" i="43"/>
  <c r="S58" i="43" s="1"/>
  <c r="R57" i="43"/>
  <c r="Q57" i="43"/>
  <c r="R58" i="43" s="1"/>
  <c r="P57" i="43"/>
  <c r="P58" i="43" s="1"/>
  <c r="O57" i="43"/>
  <c r="N57" i="43"/>
  <c r="N58" i="43" s="1"/>
  <c r="M57" i="43"/>
  <c r="M58" i="43" s="1"/>
  <c r="L57" i="43"/>
  <c r="L58" i="43" s="1"/>
  <c r="K57" i="43"/>
  <c r="K58" i="43" s="1"/>
  <c r="J57" i="43"/>
  <c r="I57" i="43"/>
  <c r="J58" i="43" s="1"/>
  <c r="H57" i="43"/>
  <c r="G57" i="43"/>
  <c r="F57" i="43"/>
  <c r="E57" i="43"/>
  <c r="AN56" i="43"/>
  <c r="AM56" i="43"/>
  <c r="AL56" i="43"/>
  <c r="AK56" i="43"/>
  <c r="AJ56" i="43"/>
  <c r="AI56" i="43"/>
  <c r="AH56" i="43"/>
  <c r="AG56" i="43"/>
  <c r="AF56" i="43"/>
  <c r="AE56" i="43"/>
  <c r="AD56" i="43"/>
  <c r="AC56" i="43"/>
  <c r="AB56" i="43"/>
  <c r="AA56" i="43"/>
  <c r="Z56" i="43"/>
  <c r="Y56" i="43"/>
  <c r="X56" i="43"/>
  <c r="W56" i="43"/>
  <c r="V56" i="43"/>
  <c r="U56" i="43"/>
  <c r="T56" i="43"/>
  <c r="S56" i="43"/>
  <c r="R56" i="43"/>
  <c r="Q56" i="43"/>
  <c r="P56" i="43"/>
  <c r="O56" i="43"/>
  <c r="N56" i="43"/>
  <c r="M56" i="43"/>
  <c r="L56" i="43"/>
  <c r="K56" i="43"/>
  <c r="J56" i="43"/>
  <c r="I56" i="43"/>
  <c r="H56" i="43"/>
  <c r="G56" i="43"/>
  <c r="F56" i="43"/>
  <c r="AN50" i="43"/>
  <c r="AM50" i="43"/>
  <c r="AL50" i="43"/>
  <c r="AK50" i="43"/>
  <c r="AJ50" i="43"/>
  <c r="AI50" i="43"/>
  <c r="AH50" i="43"/>
  <c r="AG50" i="43"/>
  <c r="AF50" i="43"/>
  <c r="AE50" i="43"/>
  <c r="AD50" i="43"/>
  <c r="AC50" i="43"/>
  <c r="AB50" i="43"/>
  <c r="AA50" i="43"/>
  <c r="Z50" i="43"/>
  <c r="Y50" i="43"/>
  <c r="X50" i="43"/>
  <c r="W50" i="43"/>
  <c r="V50" i="43"/>
  <c r="U50" i="43"/>
  <c r="T50" i="43"/>
  <c r="S50" i="43"/>
  <c r="R50" i="43"/>
  <c r="Q50" i="43"/>
  <c r="P50" i="43"/>
  <c r="O50" i="43"/>
  <c r="N50" i="43"/>
  <c r="M50" i="43"/>
  <c r="L50" i="43"/>
  <c r="K50" i="43"/>
  <c r="J50" i="43"/>
  <c r="I50" i="43"/>
  <c r="H50" i="43"/>
  <c r="G50" i="43"/>
  <c r="AN48" i="43"/>
  <c r="AM48" i="43"/>
  <c r="AL48" i="43"/>
  <c r="AK48" i="43"/>
  <c r="AJ48" i="43"/>
  <c r="AI48" i="43"/>
  <c r="AH48" i="43"/>
  <c r="AG48" i="43"/>
  <c r="AF48" i="43"/>
  <c r="AE48" i="43"/>
  <c r="AD48" i="43"/>
  <c r="AC48" i="43"/>
  <c r="AB48" i="43"/>
  <c r="AA48" i="43"/>
  <c r="Z48" i="43"/>
  <c r="Y48" i="43"/>
  <c r="X48" i="43"/>
  <c r="W48" i="43"/>
  <c r="V48" i="43"/>
  <c r="U48" i="43"/>
  <c r="T48" i="43"/>
  <c r="S48" i="43"/>
  <c r="R48" i="43"/>
  <c r="Q48" i="43"/>
  <c r="P48" i="43"/>
  <c r="O48" i="43"/>
  <c r="N48" i="43"/>
  <c r="M48" i="43"/>
  <c r="L48" i="43"/>
  <c r="K48" i="43"/>
  <c r="J48" i="43"/>
  <c r="I48" i="43"/>
  <c r="H48" i="43"/>
  <c r="G48" i="43"/>
  <c r="O46" i="43"/>
  <c r="AM45" i="43"/>
  <c r="AL45" i="43"/>
  <c r="AK45" i="43"/>
  <c r="AK46" i="43" s="1"/>
  <c r="AJ45" i="43"/>
  <c r="AI45" i="43"/>
  <c r="AJ46" i="43" s="1"/>
  <c r="AH45" i="43"/>
  <c r="AG45" i="43"/>
  <c r="AF45" i="43"/>
  <c r="AF46" i="43" s="1"/>
  <c r="AE45" i="43"/>
  <c r="AE46" i="43" s="1"/>
  <c r="AD45" i="43"/>
  <c r="AC45" i="43"/>
  <c r="AD46" i="43" s="1"/>
  <c r="AB45" i="43"/>
  <c r="AA45" i="43"/>
  <c r="Z45" i="43"/>
  <c r="Y45" i="43"/>
  <c r="X45" i="43"/>
  <c r="W45" i="43"/>
  <c r="V45" i="43"/>
  <c r="U45" i="43"/>
  <c r="U46" i="43" s="1"/>
  <c r="T45" i="43"/>
  <c r="S45" i="43"/>
  <c r="T46" i="43" s="1"/>
  <c r="R45" i="43"/>
  <c r="R46" i="43" s="1"/>
  <c r="Q45" i="43"/>
  <c r="P45" i="43"/>
  <c r="O45" i="43"/>
  <c r="N45" i="43"/>
  <c r="N46" i="43" s="1"/>
  <c r="M45" i="43"/>
  <c r="M46" i="43" s="1"/>
  <c r="L45" i="43"/>
  <c r="K45" i="43"/>
  <c r="L46" i="43" s="1"/>
  <c r="J45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I44" i="43"/>
  <c r="H44" i="43"/>
  <c r="G44" i="43"/>
  <c r="F44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2" i="43"/>
  <c r="H42" i="43"/>
  <c r="G42" i="43"/>
  <c r="F42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I40" i="43"/>
  <c r="H40" i="43"/>
  <c r="G40" i="43"/>
  <c r="F40" i="43"/>
  <c r="AM38" i="43"/>
  <c r="AL38" i="43"/>
  <c r="AK38" i="43"/>
  <c r="AJ38" i="43"/>
  <c r="AI38" i="43"/>
  <c r="AH38" i="43"/>
  <c r="AG38" i="43"/>
  <c r="AF38" i="43"/>
  <c r="AE38" i="43"/>
  <c r="AD38" i="43"/>
  <c r="AC38" i="43"/>
  <c r="AB38" i="43"/>
  <c r="AA38" i="43"/>
  <c r="Z38" i="43"/>
  <c r="Y38" i="43"/>
  <c r="X38" i="43"/>
  <c r="W38" i="43"/>
  <c r="V38" i="43"/>
  <c r="U38" i="43"/>
  <c r="T38" i="43"/>
  <c r="S38" i="43"/>
  <c r="AL36" i="43"/>
  <c r="AK36" i="43"/>
  <c r="AJ36" i="43"/>
  <c r="AI36" i="43"/>
  <c r="AH36" i="43"/>
  <c r="AG36" i="43"/>
  <c r="AF36" i="43"/>
  <c r="AE36" i="43"/>
  <c r="AD36" i="43"/>
  <c r="AC36" i="43"/>
  <c r="AB36" i="43"/>
  <c r="AA36" i="43"/>
  <c r="Z36" i="43"/>
  <c r="Y36" i="43"/>
  <c r="X36" i="43"/>
  <c r="W36" i="43"/>
  <c r="V36" i="43"/>
  <c r="U36" i="43"/>
  <c r="T36" i="43"/>
  <c r="S36" i="43"/>
  <c r="R36" i="43"/>
  <c r="Q36" i="43"/>
  <c r="P36" i="43"/>
  <c r="O36" i="43"/>
  <c r="N36" i="43"/>
  <c r="M36" i="43"/>
  <c r="L36" i="43"/>
  <c r="K36" i="43"/>
  <c r="J36" i="43"/>
  <c r="I36" i="43"/>
  <c r="H36" i="43"/>
  <c r="G36" i="43"/>
  <c r="F36" i="43"/>
  <c r="AN34" i="43"/>
  <c r="AM34" i="43"/>
  <c r="AL34" i="43"/>
  <c r="AK34" i="43"/>
  <c r="AJ34" i="43"/>
  <c r="AI34" i="43"/>
  <c r="AH34" i="43"/>
  <c r="AG34" i="43"/>
  <c r="AF34" i="43"/>
  <c r="AE34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R34" i="43"/>
  <c r="Q34" i="43"/>
  <c r="P34" i="43"/>
  <c r="O34" i="43"/>
  <c r="N34" i="43"/>
  <c r="M34" i="43"/>
  <c r="L34" i="43"/>
  <c r="K34" i="43"/>
  <c r="J34" i="43"/>
  <c r="I34" i="43"/>
  <c r="H34" i="43"/>
  <c r="G34" i="43"/>
  <c r="F34" i="43"/>
  <c r="AB25" i="43"/>
  <c r="AN24" i="43"/>
  <c r="AM24" i="43"/>
  <c r="AL24" i="43"/>
  <c r="AK24" i="43"/>
  <c r="AJ24" i="43"/>
  <c r="AI24" i="43"/>
  <c r="AH24" i="43"/>
  <c r="AG24" i="43"/>
  <c r="AF24" i="43"/>
  <c r="AE24" i="43"/>
  <c r="AE25" i="43" s="1"/>
  <c r="AD24" i="43"/>
  <c r="AD25" i="43" s="1"/>
  <c r="AC24" i="43"/>
  <c r="AC25" i="43" s="1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O25" i="43" s="1"/>
  <c r="N24" i="43"/>
  <c r="M24" i="43"/>
  <c r="M25" i="43" s="1"/>
  <c r="L24" i="43"/>
  <c r="L25" i="43" s="1"/>
  <c r="K24" i="43"/>
  <c r="J24" i="43"/>
  <c r="I24" i="43"/>
  <c r="H24" i="43"/>
  <c r="G24" i="43"/>
  <c r="F24" i="43"/>
  <c r="E24" i="43"/>
  <c r="AN23" i="43"/>
  <c r="AB23" i="43"/>
  <c r="AN22" i="43"/>
  <c r="AM22" i="43"/>
  <c r="AL22" i="43"/>
  <c r="AK22" i="43"/>
  <c r="AJ22" i="43"/>
  <c r="AI22" i="43"/>
  <c r="AI23" i="43" s="1"/>
  <c r="AH22" i="43"/>
  <c r="AG22" i="43"/>
  <c r="AF22" i="43"/>
  <c r="AE22" i="43"/>
  <c r="AD22" i="43"/>
  <c r="AC22" i="43"/>
  <c r="AB22" i="43"/>
  <c r="AA22" i="43"/>
  <c r="AA23" i="43" s="1"/>
  <c r="Z22" i="43"/>
  <c r="Y22" i="43"/>
  <c r="X22" i="43"/>
  <c r="W22" i="43"/>
  <c r="V22" i="43"/>
  <c r="V23" i="43" s="1"/>
  <c r="U22" i="43"/>
  <c r="U23" i="43" s="1"/>
  <c r="T22" i="43"/>
  <c r="S22" i="43"/>
  <c r="S23" i="43" s="1"/>
  <c r="R22" i="43"/>
  <c r="Q22" i="43"/>
  <c r="P22" i="43"/>
  <c r="O22" i="43"/>
  <c r="N22" i="43"/>
  <c r="M22" i="43"/>
  <c r="L22" i="43"/>
  <c r="L23" i="43" s="1"/>
  <c r="K22" i="43"/>
  <c r="J22" i="43"/>
  <c r="J23" i="43" s="1"/>
  <c r="I22" i="43"/>
  <c r="H22" i="43"/>
  <c r="G22" i="43"/>
  <c r="F22" i="43"/>
  <c r="E22" i="43"/>
  <c r="AN20" i="43"/>
  <c r="AM20" i="43"/>
  <c r="AL20" i="43"/>
  <c r="AK20" i="43"/>
  <c r="AK21" i="43" s="1"/>
  <c r="AJ20" i="43"/>
  <c r="AI20" i="43"/>
  <c r="AH20" i="43"/>
  <c r="AI21" i="43" s="1"/>
  <c r="AG20" i="43"/>
  <c r="AH21" i="43" s="1"/>
  <c r="AF20" i="43"/>
  <c r="AE20" i="43"/>
  <c r="AE21" i="43" s="1"/>
  <c r="AD20" i="43"/>
  <c r="AC20" i="43"/>
  <c r="AD21" i="43" s="1"/>
  <c r="AB20" i="43"/>
  <c r="AA20" i="43"/>
  <c r="AA21" i="43" s="1"/>
  <c r="Z20" i="43"/>
  <c r="Y20" i="43"/>
  <c r="X20" i="43"/>
  <c r="W20" i="43"/>
  <c r="V20" i="43"/>
  <c r="U20" i="43"/>
  <c r="U21" i="43" s="1"/>
  <c r="T20" i="43"/>
  <c r="S20" i="43"/>
  <c r="R20" i="43"/>
  <c r="Q20" i="43"/>
  <c r="R21" i="43" s="1"/>
  <c r="P20" i="43"/>
  <c r="O20" i="43"/>
  <c r="P21" i="43" s="1"/>
  <c r="N20" i="43"/>
  <c r="M20" i="43"/>
  <c r="L20" i="43"/>
  <c r="L21" i="43" s="1"/>
  <c r="K20" i="43"/>
  <c r="K21" i="43" s="1"/>
  <c r="J20" i="43"/>
  <c r="I20" i="43"/>
  <c r="H20" i="43"/>
  <c r="G20" i="43"/>
  <c r="F20" i="43"/>
  <c r="E20" i="43"/>
  <c r="AI19" i="43"/>
  <c r="AH19" i="43"/>
  <c r="AG19" i="43"/>
  <c r="V19" i="43"/>
  <c r="T19" i="43"/>
  <c r="AY18" i="43"/>
  <c r="AX18" i="43"/>
  <c r="AN18" i="43"/>
  <c r="AM18" i="43"/>
  <c r="AL18" i="43"/>
  <c r="AL19" i="43" s="1"/>
  <c r="AK18" i="43"/>
  <c r="AJ18" i="43"/>
  <c r="AJ19" i="43" s="1"/>
  <c r="AI18" i="43"/>
  <c r="AH18" i="43"/>
  <c r="AG18" i="43"/>
  <c r="AF18" i="43"/>
  <c r="AE18" i="43"/>
  <c r="AD18" i="43"/>
  <c r="AC18" i="43"/>
  <c r="AB18" i="43"/>
  <c r="AA18" i="43"/>
  <c r="Z18" i="43"/>
  <c r="Y18" i="43"/>
  <c r="X18" i="43"/>
  <c r="W18" i="43"/>
  <c r="X19" i="43" s="1"/>
  <c r="V18" i="43"/>
  <c r="U18" i="43"/>
  <c r="T18" i="43"/>
  <c r="U19" i="43" s="1"/>
  <c r="S18" i="43"/>
  <c r="R18" i="43"/>
  <c r="Q18" i="43"/>
  <c r="P18" i="43"/>
  <c r="O18" i="43"/>
  <c r="N18" i="43"/>
  <c r="M18" i="43"/>
  <c r="L18" i="43"/>
  <c r="K18" i="43"/>
  <c r="J18" i="43"/>
  <c r="I18" i="43"/>
  <c r="H18" i="43"/>
  <c r="G18" i="43"/>
  <c r="F18" i="43"/>
  <c r="F19" i="43" s="1"/>
  <c r="E18" i="43"/>
  <c r="AI17" i="43"/>
  <c r="AC17" i="43"/>
  <c r="AB17" i="43"/>
  <c r="AA17" i="43"/>
  <c r="Z17" i="43"/>
  <c r="S17" i="43"/>
  <c r="M17" i="43"/>
  <c r="L17" i="43"/>
  <c r="K17" i="43"/>
  <c r="J17" i="43"/>
  <c r="E17" i="43"/>
  <c r="AY16" i="43"/>
  <c r="AN43" i="43" s="1"/>
  <c r="AX16" i="43"/>
  <c r="AN35" i="43" s="1"/>
  <c r="AW16" i="43"/>
  <c r="AM43" i="43" s="1"/>
  <c r="AV16" i="43"/>
  <c r="AM35" i="43" s="1"/>
  <c r="AM36" i="43" s="1"/>
  <c r="AN16" i="43"/>
  <c r="AM16" i="43"/>
  <c r="AL16" i="43"/>
  <c r="AK16" i="43"/>
  <c r="AJ16" i="43"/>
  <c r="AI16" i="43"/>
  <c r="AH16" i="43"/>
  <c r="AG16" i="43"/>
  <c r="AF16" i="43"/>
  <c r="AE16" i="43"/>
  <c r="AD16" i="43"/>
  <c r="AC16" i="43"/>
  <c r="AB16" i="43"/>
  <c r="AA16" i="43"/>
  <c r="Z16" i="43"/>
  <c r="Y16" i="43"/>
  <c r="X16" i="43"/>
  <c r="W16" i="43"/>
  <c r="V16" i="43"/>
  <c r="U16" i="43"/>
  <c r="T16" i="43"/>
  <c r="S16" i="43"/>
  <c r="R16" i="43"/>
  <c r="Q16" i="43"/>
  <c r="P16" i="43"/>
  <c r="O16" i="43"/>
  <c r="N16" i="43"/>
  <c r="M16" i="43"/>
  <c r="L16" i="43"/>
  <c r="K16" i="43"/>
  <c r="J16" i="43"/>
  <c r="I16" i="43"/>
  <c r="H16" i="43"/>
  <c r="G16" i="43"/>
  <c r="F16" i="43"/>
  <c r="E16" i="43"/>
  <c r="AN15" i="43"/>
  <c r="AM15" i="43"/>
  <c r="AL15" i="43"/>
  <c r="AK15" i="43"/>
  <c r="AJ15" i="43"/>
  <c r="AI15" i="43"/>
  <c r="AH15" i="43"/>
  <c r="AG15" i="43"/>
  <c r="AF15" i="43"/>
  <c r="AE15" i="43"/>
  <c r="AD15" i="43"/>
  <c r="AC15" i="43"/>
  <c r="AB15" i="43"/>
  <c r="AA15" i="43"/>
  <c r="Z15" i="43"/>
  <c r="Y15" i="43"/>
  <c r="X15" i="43"/>
  <c r="W15" i="43"/>
  <c r="V15" i="43"/>
  <c r="U15" i="43"/>
  <c r="T15" i="43"/>
  <c r="S15" i="43"/>
  <c r="R15" i="43"/>
  <c r="Q15" i="43"/>
  <c r="P15" i="43"/>
  <c r="O15" i="43"/>
  <c r="N15" i="43"/>
  <c r="M15" i="43"/>
  <c r="L15" i="43"/>
  <c r="K15" i="43"/>
  <c r="J15" i="43"/>
  <c r="I15" i="43"/>
  <c r="H15" i="43"/>
  <c r="G15" i="43"/>
  <c r="F15" i="43"/>
  <c r="AL13" i="43"/>
  <c r="AK13" i="43"/>
  <c r="AJ13" i="43"/>
  <c r="AI13" i="43"/>
  <c r="AH13" i="43"/>
  <c r="AG13" i="43"/>
  <c r="AF13" i="43"/>
  <c r="AE13" i="43"/>
  <c r="AD13" i="43"/>
  <c r="AN11" i="43"/>
  <c r="AM11" i="43"/>
  <c r="AL11" i="43"/>
  <c r="AK11" i="43"/>
  <c r="AJ11" i="43"/>
  <c r="AI11" i="43"/>
  <c r="AH11" i="43"/>
  <c r="AG11" i="43"/>
  <c r="AF11" i="43"/>
  <c r="AE11" i="43"/>
  <c r="AD11" i="43"/>
  <c r="AC11" i="43"/>
  <c r="AB11" i="43"/>
  <c r="AA11" i="43"/>
  <c r="Z11" i="43"/>
  <c r="Y11" i="43"/>
  <c r="AN9" i="43"/>
  <c r="AM9" i="43"/>
  <c r="AL9" i="43"/>
  <c r="AK9" i="43"/>
  <c r="AJ9" i="43"/>
  <c r="AI9" i="43"/>
  <c r="AH9" i="43"/>
  <c r="AG9" i="43"/>
  <c r="AF9" i="43"/>
  <c r="AE9" i="43"/>
  <c r="AD9" i="43"/>
  <c r="AC9" i="43"/>
  <c r="AB9" i="43"/>
  <c r="AA9" i="43"/>
  <c r="Z9" i="43"/>
  <c r="Y9" i="43"/>
  <c r="X9" i="43"/>
  <c r="W9" i="43"/>
  <c r="V9" i="43"/>
  <c r="U9" i="43"/>
  <c r="T9" i="43"/>
  <c r="S9" i="43"/>
  <c r="R9" i="43"/>
  <c r="Q9" i="43"/>
  <c r="P9" i="43"/>
  <c r="O9" i="43"/>
  <c r="N9" i="43"/>
  <c r="M9" i="43"/>
  <c r="L9" i="43"/>
  <c r="K9" i="43"/>
  <c r="J9" i="43"/>
  <c r="I9" i="43"/>
  <c r="H9" i="43"/>
  <c r="G9" i="43"/>
  <c r="F9" i="43"/>
  <c r="U7" i="43"/>
  <c r="AN6" i="43"/>
  <c r="AM6" i="43"/>
  <c r="AM7" i="43" s="1"/>
  <c r="AL6" i="43"/>
  <c r="AK6" i="43"/>
  <c r="AK7" i="43" s="1"/>
  <c r="AJ6" i="43"/>
  <c r="AI6" i="43"/>
  <c r="AH6" i="43"/>
  <c r="AG6" i="43"/>
  <c r="AF6" i="43"/>
  <c r="AE6" i="43"/>
  <c r="AD6" i="43"/>
  <c r="AC6" i="43"/>
  <c r="AC7" i="43" s="1"/>
  <c r="AB6" i="43"/>
  <c r="AA6" i="43"/>
  <c r="AB7" i="43" s="1"/>
  <c r="Z6" i="43"/>
  <c r="Y6" i="43"/>
  <c r="Y7" i="43" s="1"/>
  <c r="X6" i="43"/>
  <c r="W6" i="43"/>
  <c r="W7" i="43" s="1"/>
  <c r="V6" i="43"/>
  <c r="U6" i="43"/>
  <c r="V7" i="43" s="1"/>
  <c r="T6" i="43"/>
  <c r="S6" i="43"/>
  <c r="R6" i="43"/>
  <c r="Q6" i="43"/>
  <c r="K6" i="43"/>
  <c r="K7" i="43" s="1"/>
  <c r="I6" i="43"/>
  <c r="I7" i="43" s="1"/>
  <c r="G6" i="43"/>
  <c r="AK5" i="43"/>
  <c r="AJ5" i="43"/>
  <c r="AI5" i="43"/>
  <c r="U5" i="43"/>
  <c r="M5" i="43"/>
  <c r="AN4" i="43"/>
  <c r="AM4" i="43"/>
  <c r="AL4" i="43"/>
  <c r="AK4" i="43"/>
  <c r="AJ4" i="43"/>
  <c r="AI4" i="43"/>
  <c r="AH4" i="43"/>
  <c r="AG4" i="43"/>
  <c r="AF4" i="43"/>
  <c r="AE4" i="43"/>
  <c r="AD4" i="43"/>
  <c r="AC4" i="43"/>
  <c r="AC5" i="43" s="1"/>
  <c r="AB4" i="43"/>
  <c r="AA4" i="43"/>
  <c r="AA5" i="43" s="1"/>
  <c r="Z4" i="43"/>
  <c r="Y4" i="43"/>
  <c r="X4" i="43"/>
  <c r="W4" i="43"/>
  <c r="V4" i="43"/>
  <c r="U4" i="43"/>
  <c r="T4" i="43"/>
  <c r="S4" i="43"/>
  <c r="R4" i="43"/>
  <c r="Q4" i="43"/>
  <c r="G4" i="43"/>
  <c r="F7" i="43" l="1"/>
  <c r="G7" i="43"/>
  <c r="AD5" i="43"/>
  <c r="AG100" i="43"/>
  <c r="AN83" i="42"/>
  <c r="AA65" i="42"/>
  <c r="G79" i="42"/>
  <c r="N94" i="42"/>
  <c r="N138" i="42"/>
  <c r="N23" i="42" s="1"/>
  <c r="N24" i="42" s="1"/>
  <c r="AH58" i="43"/>
  <c r="K69" i="43"/>
  <c r="S100" i="43"/>
  <c r="Q10" i="42"/>
  <c r="X10" i="42"/>
  <c r="S12" i="42"/>
  <c r="K14" i="42"/>
  <c r="AA14" i="42"/>
  <c r="AN35" i="42"/>
  <c r="H63" i="42"/>
  <c r="Y63" i="42"/>
  <c r="K83" i="42"/>
  <c r="T85" i="42"/>
  <c r="O94" i="42"/>
  <c r="AE94" i="42"/>
  <c r="M135" i="42"/>
  <c r="M21" i="42" s="1"/>
  <c r="O138" i="42"/>
  <c r="O23" i="42" s="1"/>
  <c r="O24" i="42" s="1"/>
  <c r="F141" i="42"/>
  <c r="F25" i="42" s="1"/>
  <c r="F26" i="42" s="1"/>
  <c r="AC144" i="42"/>
  <c r="AC27" i="42" s="1"/>
  <c r="P138" i="42"/>
  <c r="P23" i="42" s="1"/>
  <c r="P24" i="42" s="1"/>
  <c r="J141" i="42"/>
  <c r="J25" i="42" s="1"/>
  <c r="K26" i="42" s="1"/>
  <c r="AD144" i="42"/>
  <c r="AD27" i="42" s="1"/>
  <c r="U8" i="42"/>
  <c r="F63" i="42"/>
  <c r="H83" i="42"/>
  <c r="AE5" i="43"/>
  <c r="Q6" i="42"/>
  <c r="Q5" i="43"/>
  <c r="R19" i="43"/>
  <c r="AG23" i="43"/>
  <c r="T58" i="43"/>
  <c r="AJ58" i="43"/>
  <c r="AJ67" i="43"/>
  <c r="M69" i="43"/>
  <c r="AC69" i="43"/>
  <c r="S10" i="42"/>
  <c r="U12" i="42"/>
  <c r="Q12" i="42"/>
  <c r="M14" i="42"/>
  <c r="V37" i="42"/>
  <c r="T81" i="42"/>
  <c r="L83" i="42"/>
  <c r="AB83" i="42"/>
  <c r="V85" i="42"/>
  <c r="Q138" i="42"/>
  <c r="Q23" i="42" s="1"/>
  <c r="K141" i="42"/>
  <c r="K25" i="42" s="1"/>
  <c r="AE144" i="42"/>
  <c r="AE27" i="42" s="1"/>
  <c r="AE28" i="42" s="1"/>
  <c r="AL26" i="42"/>
  <c r="Q67" i="43"/>
  <c r="Q23" i="43"/>
  <c r="T5" i="43"/>
  <c r="W46" i="43"/>
  <c r="AM46" i="43"/>
  <c r="AK67" i="43"/>
  <c r="N69" i="43"/>
  <c r="AD69" i="43"/>
  <c r="V12" i="42"/>
  <c r="AL28" i="42"/>
  <c r="AB63" i="42"/>
  <c r="AE65" i="42"/>
  <c r="H67" i="42"/>
  <c r="Y67" i="42"/>
  <c r="AE81" i="42"/>
  <c r="AA135" i="42"/>
  <c r="AA21" i="42" s="1"/>
  <c r="R138" i="42"/>
  <c r="R23" i="42" s="1"/>
  <c r="L141" i="42"/>
  <c r="L25" i="42" s="1"/>
  <c r="AF144" i="42"/>
  <c r="AF27" i="42" s="1"/>
  <c r="T25" i="43"/>
  <c r="AA28" i="42"/>
  <c r="R100" i="43"/>
  <c r="S37" i="42"/>
  <c r="AC63" i="42"/>
  <c r="I85" i="42"/>
  <c r="AJ94" i="42"/>
  <c r="AB135" i="42"/>
  <c r="AB21" i="42" s="1"/>
  <c r="S138" i="42"/>
  <c r="S23" i="42" s="1"/>
  <c r="AD141" i="42"/>
  <c r="AD25" i="42" s="1"/>
  <c r="AG144" i="42"/>
  <c r="AG27" i="42" s="1"/>
  <c r="AG28" i="42" s="1"/>
  <c r="M23" i="43"/>
  <c r="M94" i="42"/>
  <c r="Z69" i="43"/>
  <c r="AG7" i="43"/>
  <c r="Z21" i="43"/>
  <c r="T23" i="43"/>
  <c r="AJ23" i="43"/>
  <c r="Y46" i="43"/>
  <c r="H100" i="43"/>
  <c r="AN100" i="43"/>
  <c r="G6" i="42"/>
  <c r="AM6" i="42"/>
  <c r="V63" i="42"/>
  <c r="AE79" i="42"/>
  <c r="W85" i="42"/>
  <c r="AC135" i="42"/>
  <c r="AC21" i="42" s="1"/>
  <c r="AC22" i="42" s="1"/>
  <c r="T138" i="42"/>
  <c r="T23" i="42" s="1"/>
  <c r="AE141" i="42"/>
  <c r="AE25" i="42" s="1"/>
  <c r="AH144" i="42"/>
  <c r="AH27" i="42" s="1"/>
  <c r="W19" i="43"/>
  <c r="AL23" i="43"/>
  <c r="H6" i="42"/>
  <c r="Y6" i="42"/>
  <c r="AN6" i="42"/>
  <c r="W10" i="42"/>
  <c r="P83" i="42"/>
  <c r="K85" i="42"/>
  <c r="Z85" i="42"/>
  <c r="U94" i="42"/>
  <c r="AK94" i="42"/>
  <c r="AD135" i="42"/>
  <c r="AD21" i="42" s="1"/>
  <c r="AD22" i="42" s="1"/>
  <c r="U138" i="42"/>
  <c r="U23" i="42" s="1"/>
  <c r="AI144" i="42"/>
  <c r="AI27" i="42" s="1"/>
  <c r="V138" i="42"/>
  <c r="V23" i="42" s="1"/>
  <c r="V24" i="42" s="1"/>
  <c r="AJ25" i="43"/>
  <c r="T7" i="43"/>
  <c r="AJ7" i="43"/>
  <c r="Y19" i="43"/>
  <c r="X23" i="43"/>
  <c r="R67" i="43"/>
  <c r="S69" i="43"/>
  <c r="AI69" i="43"/>
  <c r="J5" i="43"/>
  <c r="M7" i="43"/>
  <c r="R6" i="42"/>
  <c r="AF8" i="42"/>
  <c r="I10" i="42"/>
  <c r="L85" i="42"/>
  <c r="AB85" i="42"/>
  <c r="AF135" i="42"/>
  <c r="AF21" i="42" s="1"/>
  <c r="Z138" i="42"/>
  <c r="Z23" i="42" s="1"/>
  <c r="E144" i="42"/>
  <c r="E27" i="42" s="1"/>
  <c r="AG12" i="42"/>
  <c r="S46" i="43"/>
  <c r="T67" i="43"/>
  <c r="I121" i="43"/>
  <c r="I120" i="43" s="1"/>
  <c r="AG135" i="42"/>
  <c r="AG21" i="42" s="1"/>
  <c r="AD138" i="42"/>
  <c r="AD23" i="42" s="1"/>
  <c r="AE24" i="42" s="1"/>
  <c r="F144" i="42"/>
  <c r="F27" i="42" s="1"/>
  <c r="AC23" i="43"/>
  <c r="AL7" i="43"/>
  <c r="J19" i="43"/>
  <c r="I23" i="43"/>
  <c r="Y23" i="43"/>
  <c r="P25" i="43"/>
  <c r="AF25" i="43"/>
  <c r="L5" i="43"/>
  <c r="K121" i="43"/>
  <c r="K120" i="43" s="1"/>
  <c r="M126" i="43"/>
  <c r="M125" i="43" s="1"/>
  <c r="AG8" i="42"/>
  <c r="AH135" i="42"/>
  <c r="AH21" i="42" s="1"/>
  <c r="AE138" i="42"/>
  <c r="AE23" i="42" s="1"/>
  <c r="J144" i="42"/>
  <c r="J27" i="42" s="1"/>
  <c r="I69" i="43"/>
  <c r="N67" i="43"/>
  <c r="L121" i="43"/>
  <c r="L120" i="43" s="1"/>
  <c r="N126" i="43"/>
  <c r="N125" i="43" s="1"/>
  <c r="O137" i="43"/>
  <c r="S63" i="42"/>
  <c r="F10" i="42"/>
  <c r="AI135" i="42"/>
  <c r="AI21" i="42" s="1"/>
  <c r="AF138" i="42"/>
  <c r="AF23" i="42" s="1"/>
  <c r="AF24" i="42" s="1"/>
  <c r="K144" i="42"/>
  <c r="K27" i="42" s="1"/>
  <c r="K28" i="42" s="1"/>
  <c r="AH46" i="43"/>
  <c r="AF58" i="43"/>
  <c r="Y69" i="43"/>
  <c r="Q100" i="43"/>
  <c r="AL63" i="42"/>
  <c r="AJ23" i="42"/>
  <c r="AB5" i="43"/>
  <c r="Q21" i="43"/>
  <c r="AF21" i="43"/>
  <c r="K23" i="43"/>
  <c r="R25" i="43"/>
  <c r="AH25" i="43"/>
  <c r="M121" i="43"/>
  <c r="M120" i="43" s="1"/>
  <c r="K137" i="43"/>
  <c r="L94" i="42"/>
  <c r="AG138" i="42"/>
  <c r="AG23" i="42" s="1"/>
  <c r="M144" i="42"/>
  <c r="M27" i="42" s="1"/>
  <c r="AB65" i="42"/>
  <c r="AB8" i="42"/>
  <c r="H14" i="42"/>
  <c r="X14" i="42"/>
  <c r="AL37" i="42"/>
  <c r="L65" i="42"/>
  <c r="AM83" i="42"/>
  <c r="P5" i="43"/>
  <c r="X7" i="43"/>
  <c r="AH100" i="43"/>
  <c r="AJ24" i="42"/>
  <c r="AI24" i="42"/>
  <c r="I63" i="42"/>
  <c r="X83" i="42"/>
  <c r="AG5" i="43"/>
  <c r="K46" i="43"/>
  <c r="U58" i="43"/>
  <c r="AK58" i="43"/>
  <c r="J63" i="42"/>
  <c r="AD65" i="42"/>
  <c r="I83" i="42"/>
  <c r="R5" i="43"/>
  <c r="AH5" i="43"/>
  <c r="Z7" i="43"/>
  <c r="S21" i="43"/>
  <c r="AB46" i="43"/>
  <c r="AD67" i="43"/>
  <c r="P69" i="43"/>
  <c r="AF69" i="43"/>
  <c r="X6" i="42"/>
  <c r="F12" i="42"/>
  <c r="K63" i="42"/>
  <c r="Y83" i="42"/>
  <c r="P85" i="42"/>
  <c r="Q19" i="43"/>
  <c r="F23" i="43"/>
  <c r="AJ100" i="43"/>
  <c r="M6" i="42"/>
  <c r="G23" i="43"/>
  <c r="AM23" i="43"/>
  <c r="AJ69" i="43"/>
  <c r="AE63" i="42"/>
  <c r="AB79" i="42"/>
  <c r="H21" i="43"/>
  <c r="Q46" i="43"/>
  <c r="X5" i="43"/>
  <c r="AB12" i="42"/>
  <c r="O37" i="42"/>
  <c r="AD7" i="43"/>
  <c r="J25" i="43"/>
  <c r="M12" i="42"/>
  <c r="P37" i="42"/>
  <c r="AH81" i="42"/>
  <c r="AM85" i="42"/>
  <c r="AN19" i="43"/>
  <c r="H7" i="43"/>
  <c r="AN26" i="42"/>
  <c r="Q37" i="42"/>
  <c r="S81" i="42"/>
  <c r="AI81" i="42"/>
  <c r="X85" i="42"/>
  <c r="P94" i="42"/>
  <c r="S7" i="43"/>
  <c r="AI7" i="43"/>
  <c r="I19" i="43"/>
  <c r="Z19" i="43"/>
  <c r="AB21" i="43"/>
  <c r="W23" i="43"/>
  <c r="Q25" i="43"/>
  <c r="O58" i="43"/>
  <c r="AE58" i="43"/>
  <c r="J67" i="43"/>
  <c r="Z67" i="43"/>
  <c r="M67" i="43"/>
  <c r="F6" i="42"/>
  <c r="AD67" i="42"/>
  <c r="S83" i="42"/>
  <c r="AI83" i="42"/>
  <c r="AG94" i="42"/>
  <c r="F37" i="42"/>
  <c r="AG21" i="43"/>
  <c r="W37" i="42"/>
  <c r="AK23" i="43"/>
  <c r="G58" i="43"/>
  <c r="W58" i="43"/>
  <c r="L81" i="42"/>
  <c r="AB81" i="42"/>
  <c r="Q85" i="42"/>
  <c r="Y94" i="42"/>
  <c r="AG67" i="43"/>
  <c r="U100" i="43"/>
  <c r="AK100" i="43"/>
  <c r="N6" i="42"/>
  <c r="AD6" i="42"/>
  <c r="Q65" i="42"/>
  <c r="R85" i="42"/>
  <c r="S19" i="43"/>
  <c r="AC46" i="43"/>
  <c r="AL100" i="43"/>
  <c r="L137" i="43"/>
  <c r="AE6" i="42"/>
  <c r="J10" i="42"/>
  <c r="Z10" i="42"/>
  <c r="N14" i="42"/>
  <c r="AD14" i="42"/>
  <c r="AA7" i="43"/>
  <c r="P46" i="43"/>
  <c r="U67" i="43"/>
  <c r="T69" i="43"/>
  <c r="AA10" i="42"/>
  <c r="O63" i="42"/>
  <c r="S65" i="42"/>
  <c r="AK19" i="43"/>
  <c r="AN21" i="43"/>
  <c r="AG46" i="43"/>
  <c r="AK69" i="43"/>
  <c r="F132" i="43"/>
  <c r="F131" i="43" s="1"/>
  <c r="E131" i="43" s="1"/>
  <c r="J132" i="43"/>
  <c r="J131" i="43" s="1"/>
  <c r="I132" i="43"/>
  <c r="I131" i="43" s="1"/>
  <c r="AJ8" i="42"/>
  <c r="AJ65" i="42"/>
  <c r="I21" i="43"/>
  <c r="J21" i="43"/>
  <c r="AK8" i="42"/>
  <c r="AL22" i="42"/>
  <c r="N79" i="42"/>
  <c r="AG81" i="42"/>
  <c r="AL85" i="42"/>
  <c r="G19" i="43"/>
  <c r="AM19" i="43"/>
  <c r="AB58" i="43"/>
  <c r="G69" i="43"/>
  <c r="AM26" i="42"/>
  <c r="R63" i="42"/>
  <c r="R81" i="42"/>
  <c r="S5" i="43"/>
  <c r="N21" i="43"/>
  <c r="M21" i="43"/>
  <c r="AC21" i="43"/>
  <c r="U25" i="43"/>
  <c r="H69" i="43"/>
  <c r="J7" i="43"/>
  <c r="AI94" i="42"/>
  <c r="AH94" i="42"/>
  <c r="W83" i="42"/>
  <c r="AF5" i="43"/>
  <c r="AN7" i="43"/>
  <c r="AG25" i="43"/>
  <c r="Z46" i="43"/>
  <c r="S67" i="42"/>
  <c r="AA46" i="43"/>
  <c r="M81" i="42"/>
  <c r="V100" i="43"/>
  <c r="R65" i="42"/>
  <c r="K10" i="42"/>
  <c r="X21" i="43"/>
  <c r="U69" i="43"/>
  <c r="AC79" i="42"/>
  <c r="AN5" i="43"/>
  <c r="Y21" i="43"/>
  <c r="AD79" i="42"/>
  <c r="AI46" i="43"/>
  <c r="AM69" i="43"/>
  <c r="AL8" i="42"/>
  <c r="H19" i="43"/>
  <c r="AD58" i="43"/>
  <c r="Z23" i="43"/>
  <c r="N25" i="43"/>
  <c r="Q58" i="43"/>
  <c r="AG58" i="43"/>
  <c r="L67" i="43"/>
  <c r="AB67" i="43"/>
  <c r="L10" i="42"/>
  <c r="AH28" i="42"/>
  <c r="F28" i="42"/>
  <c r="AM37" i="42"/>
  <c r="T65" i="42"/>
  <c r="AN85" i="42"/>
  <c r="Z5" i="43"/>
  <c r="H23" i="43"/>
  <c r="H58" i="43"/>
  <c r="X58" i="43"/>
  <c r="F100" i="43"/>
  <c r="P6" i="42"/>
  <c r="AF6" i="42"/>
  <c r="AM28" i="42"/>
  <c r="U65" i="42"/>
  <c r="AK65" i="42"/>
  <c r="AA83" i="42"/>
  <c r="J83" i="42"/>
  <c r="J85" i="42"/>
  <c r="S25" i="43"/>
  <c r="AI25" i="43"/>
  <c r="AF67" i="43"/>
  <c r="J69" i="43"/>
  <c r="H121" i="43"/>
  <c r="H120" i="43" s="1"/>
  <c r="AH6" i="42"/>
  <c r="AF12" i="42"/>
  <c r="U24" i="42"/>
  <c r="U63" i="42"/>
  <c r="H79" i="42"/>
  <c r="X79" i="42"/>
  <c r="AN79" i="42"/>
  <c r="M83" i="42"/>
  <c r="AC83" i="42"/>
  <c r="AA85" i="42"/>
  <c r="AB94" i="42"/>
  <c r="L135" i="42"/>
  <c r="L21" i="42" s="1"/>
  <c r="M22" i="42" s="1"/>
  <c r="L138" i="42"/>
  <c r="L23" i="42" s="1"/>
  <c r="L144" i="42"/>
  <c r="L27" i="42" s="1"/>
  <c r="L28" i="42" s="1"/>
  <c r="L7" i="43"/>
  <c r="O21" i="43"/>
  <c r="AK25" i="43"/>
  <c r="X46" i="43"/>
  <c r="L69" i="43"/>
  <c r="J100" i="43"/>
  <c r="Z100" i="43"/>
  <c r="P7" i="43"/>
  <c r="AJ6" i="42"/>
  <c r="S8" i="42"/>
  <c r="AI8" i="42"/>
  <c r="U14" i="42"/>
  <c r="L37" i="42"/>
  <c r="AB37" i="42"/>
  <c r="G63" i="42"/>
  <c r="X63" i="42"/>
  <c r="I81" i="42"/>
  <c r="Y81" i="42"/>
  <c r="O83" i="42"/>
  <c r="N144" i="42"/>
  <c r="N27" i="42" s="1"/>
  <c r="N28" i="42" s="1"/>
  <c r="Z25" i="43"/>
  <c r="G67" i="43"/>
  <c r="W67" i="43"/>
  <c r="AM67" i="43"/>
  <c r="O100" i="43"/>
  <c r="AE100" i="43"/>
  <c r="F137" i="43"/>
  <c r="E137" i="43" s="1"/>
  <c r="I6" i="42"/>
  <c r="AM8" i="42"/>
  <c r="AB10" i="42"/>
  <c r="G12" i="42"/>
  <c r="W12" i="42"/>
  <c r="N65" i="42"/>
  <c r="AM92" i="42"/>
  <c r="R23" i="43"/>
  <c r="AH23" i="43"/>
  <c r="K25" i="43"/>
  <c r="AA25" i="43"/>
  <c r="P100" i="43"/>
  <c r="AF100" i="43"/>
  <c r="J6" i="42"/>
  <c r="AN8" i="42"/>
  <c r="AC10" i="42"/>
  <c r="J14" i="42"/>
  <c r="Z14" i="42"/>
  <c r="AN22" i="42"/>
  <c r="AK24" i="42"/>
  <c r="R37" i="42"/>
  <c r="AH37" i="42"/>
  <c r="AD63" i="42"/>
  <c r="O65" i="42"/>
  <c r="Q67" i="42"/>
  <c r="S85" i="42"/>
  <c r="AI85" i="42"/>
  <c r="AA22" i="42"/>
  <c r="Q24" i="42"/>
  <c r="R24" i="42"/>
  <c r="S24" i="42"/>
  <c r="F65" i="42"/>
  <c r="AL65" i="42"/>
  <c r="T79" i="42"/>
  <c r="U79" i="42"/>
  <c r="AD28" i="42"/>
  <c r="S6" i="42"/>
  <c r="J12" i="42"/>
  <c r="AN24" i="42"/>
  <c r="AJ85" i="42"/>
  <c r="AC8" i="42"/>
  <c r="V65" i="42"/>
  <c r="K67" i="42"/>
  <c r="AA67" i="42"/>
  <c r="F94" i="42"/>
  <c r="V94" i="42"/>
  <c r="AL94" i="42"/>
  <c r="AF22" i="42"/>
  <c r="AF26" i="42"/>
  <c r="L67" i="42"/>
  <c r="G94" i="42"/>
  <c r="W94" i="42"/>
  <c r="AG22" i="42"/>
  <c r="AK6" i="42"/>
  <c r="AF14" i="42"/>
  <c r="T24" i="42"/>
  <c r="AC67" i="42"/>
  <c r="Q14" i="42"/>
  <c r="AH14" i="42"/>
  <c r="AG14" i="42"/>
  <c r="AN28" i="42"/>
  <c r="Z81" i="42"/>
  <c r="J81" i="42"/>
  <c r="AE83" i="42"/>
  <c r="AI22" i="42"/>
  <c r="R14" i="42"/>
  <c r="AI37" i="42"/>
  <c r="AF83" i="42"/>
  <c r="J22" i="42"/>
  <c r="AJ37" i="42"/>
  <c r="AK37" i="42"/>
  <c r="P63" i="42"/>
  <c r="AF63" i="42"/>
  <c r="Y79" i="42"/>
  <c r="AC81" i="42"/>
  <c r="AD81" i="42"/>
  <c r="R83" i="42"/>
  <c r="Q63" i="42"/>
  <c r="AG63" i="42"/>
  <c r="AH63" i="42"/>
  <c r="AJ79" i="42"/>
  <c r="AK79" i="42"/>
  <c r="G65" i="42"/>
  <c r="AB28" i="42"/>
  <c r="AG6" i="42"/>
  <c r="H12" i="42"/>
  <c r="X12" i="42"/>
  <c r="AL24" i="42"/>
  <c r="AC28" i="42"/>
  <c r="I12" i="42"/>
  <c r="Y12" i="42"/>
  <c r="L24" i="42"/>
  <c r="M24" i="42"/>
  <c r="AM24" i="42"/>
  <c r="L26" i="42"/>
  <c r="Z12" i="42"/>
  <c r="T6" i="42"/>
  <c r="AA12" i="42"/>
  <c r="AK85" i="42"/>
  <c r="AE22" i="42"/>
  <c r="AE26" i="42"/>
  <c r="AE8" i="42"/>
  <c r="AD8" i="42"/>
  <c r="O14" i="42"/>
  <c r="AE14" i="42"/>
  <c r="AB67" i="42"/>
  <c r="AM94" i="42"/>
  <c r="Y141" i="42"/>
  <c r="Y25" i="42" s="1"/>
  <c r="I141" i="42"/>
  <c r="I25" i="42" s="1"/>
  <c r="J26" i="42" s="1"/>
  <c r="X141" i="42"/>
  <c r="X25" i="42" s="1"/>
  <c r="H141" i="42"/>
  <c r="H25" i="42" s="1"/>
  <c r="W141" i="42"/>
  <c r="W25" i="42" s="1"/>
  <c r="G141" i="42"/>
  <c r="G25" i="42" s="1"/>
  <c r="G26" i="42" s="1"/>
  <c r="AI141" i="42"/>
  <c r="AI25" i="42" s="1"/>
  <c r="P141" i="42"/>
  <c r="P25" i="42" s="1"/>
  <c r="AH141" i="42"/>
  <c r="AH25" i="42" s="1"/>
  <c r="O141" i="42"/>
  <c r="O25" i="42" s="1"/>
  <c r="AG141" i="42"/>
  <c r="AG25" i="42" s="1"/>
  <c r="AG26" i="42" s="1"/>
  <c r="N141" i="42"/>
  <c r="N25" i="42" s="1"/>
  <c r="N26" i="42" s="1"/>
  <c r="AC141" i="42"/>
  <c r="AC25" i="42" s="1"/>
  <c r="U141" i="42"/>
  <c r="U25" i="42" s="1"/>
  <c r="U26" i="42" s="1"/>
  <c r="S141" i="42"/>
  <c r="S25" i="42" s="1"/>
  <c r="Q141" i="42"/>
  <c r="Q25" i="42" s="1"/>
  <c r="Q26" i="42" s="1"/>
  <c r="AB141" i="42"/>
  <c r="AB25" i="42" s="1"/>
  <c r="AJ25" i="42"/>
  <c r="AA141" i="42"/>
  <c r="AA25" i="42" s="1"/>
  <c r="Z141" i="42"/>
  <c r="Z25" i="42" s="1"/>
  <c r="Z26" i="42" s="1"/>
  <c r="V141" i="42"/>
  <c r="V25" i="42" s="1"/>
  <c r="T141" i="42"/>
  <c r="T25" i="42" s="1"/>
  <c r="R141" i="42"/>
  <c r="R25" i="42" s="1"/>
  <c r="M141" i="42"/>
  <c r="M25" i="42" s="1"/>
  <c r="M26" i="42" s="1"/>
  <c r="P14" i="42"/>
  <c r="M67" i="42"/>
  <c r="AD83" i="42"/>
  <c r="AH22" i="42"/>
  <c r="AI28" i="42"/>
  <c r="N67" i="42"/>
  <c r="V10" i="42"/>
  <c r="U10" i="42"/>
  <c r="S14" i="42"/>
  <c r="Q83" i="42"/>
  <c r="K22" i="42"/>
  <c r="N22" i="42"/>
  <c r="K12" i="42"/>
  <c r="AM65" i="42"/>
  <c r="J79" i="42"/>
  <c r="F85" i="42"/>
  <c r="AC12" i="42"/>
  <c r="I65" i="42"/>
  <c r="Y65" i="42"/>
  <c r="AA79" i="42"/>
  <c r="K79" i="42"/>
  <c r="T83" i="42"/>
  <c r="J65" i="42"/>
  <c r="AK83" i="42"/>
  <c r="AH8" i="42"/>
  <c r="I37" i="42"/>
  <c r="K65" i="42"/>
  <c r="F83" i="42"/>
  <c r="G83" i="42"/>
  <c r="V83" i="42"/>
  <c r="AL83" i="42"/>
  <c r="Y85" i="42"/>
  <c r="O10" i="42"/>
  <c r="J37" i="42"/>
  <c r="O79" i="42"/>
  <c r="Y135" i="42"/>
  <c r="Y21" i="42" s="1"/>
  <c r="Z22" i="42" s="1"/>
  <c r="I135" i="42"/>
  <c r="I21" i="42" s="1"/>
  <c r="AJ21" i="42"/>
  <c r="X135" i="42"/>
  <c r="X21" i="42" s="1"/>
  <c r="H135" i="42"/>
  <c r="H21" i="42" s="1"/>
  <c r="W135" i="42"/>
  <c r="W21" i="42" s="1"/>
  <c r="W22" i="42" s="1"/>
  <c r="G135" i="42"/>
  <c r="G21" i="42" s="1"/>
  <c r="G22" i="42" s="1"/>
  <c r="T135" i="42"/>
  <c r="T21" i="42" s="1"/>
  <c r="S135" i="42"/>
  <c r="S21" i="42" s="1"/>
  <c r="R135" i="42"/>
  <c r="R21" i="42" s="1"/>
  <c r="K6" i="42"/>
  <c r="X8" i="42"/>
  <c r="O135" i="42"/>
  <c r="O21" i="42" s="1"/>
  <c r="O22" i="42" s="1"/>
  <c r="L6" i="42"/>
  <c r="AB6" i="42"/>
  <c r="Y8" i="42"/>
  <c r="R8" i="42"/>
  <c r="T67" i="42"/>
  <c r="M85" i="42"/>
  <c r="AC85" i="42"/>
  <c r="P135" i="42"/>
  <c r="P21" i="42" s="1"/>
  <c r="Q144" i="42"/>
  <c r="Q27" i="42" s="1"/>
  <c r="R28" i="42" s="1"/>
  <c r="T14" i="42"/>
  <c r="N37" i="42"/>
  <c r="AD37" i="42"/>
  <c r="AE37" i="42"/>
  <c r="R79" i="42"/>
  <c r="AH79" i="42"/>
  <c r="G81" i="42"/>
  <c r="N85" i="42"/>
  <c r="AD85" i="42"/>
  <c r="Q135" i="42"/>
  <c r="Q21" i="42" s="1"/>
  <c r="O67" i="42"/>
  <c r="I79" i="42"/>
  <c r="V6" i="42"/>
  <c r="U6" i="42"/>
  <c r="L12" i="42"/>
  <c r="H65" i="42"/>
  <c r="X65" i="42"/>
  <c r="AN65" i="42"/>
  <c r="P67" i="42"/>
  <c r="G37" i="42"/>
  <c r="AJ83" i="42"/>
  <c r="G85" i="42"/>
  <c r="M10" i="42"/>
  <c r="AD12" i="42"/>
  <c r="H37" i="42"/>
  <c r="AM63" i="42"/>
  <c r="Z65" i="42"/>
  <c r="U83" i="42"/>
  <c r="H85" i="42"/>
  <c r="AC94" i="42"/>
  <c r="N10" i="42"/>
  <c r="AN63" i="42"/>
  <c r="Z37" i="42"/>
  <c r="Y144" i="42"/>
  <c r="Y27" i="42" s="1"/>
  <c r="I144" i="42"/>
  <c r="I27" i="42" s="1"/>
  <c r="J28" i="42" s="1"/>
  <c r="W144" i="42"/>
  <c r="W27" i="42" s="1"/>
  <c r="X144" i="42"/>
  <c r="X27" i="42" s="1"/>
  <c r="H144" i="42"/>
  <c r="H27" i="42" s="1"/>
  <c r="G144" i="42"/>
  <c r="G27" i="42" s="1"/>
  <c r="G28" i="42" s="1"/>
  <c r="V144" i="42"/>
  <c r="V27" i="42" s="1"/>
  <c r="U144" i="42"/>
  <c r="U27" i="42" s="1"/>
  <c r="T144" i="42"/>
  <c r="T27" i="42" s="1"/>
  <c r="AJ27" i="42"/>
  <c r="P10" i="42"/>
  <c r="O144" i="42"/>
  <c r="O27" i="42" s="1"/>
  <c r="AA6" i="42"/>
  <c r="AN94" i="42"/>
  <c r="P144" i="42"/>
  <c r="P27" i="42" s="1"/>
  <c r="S79" i="42"/>
  <c r="AI79" i="42"/>
  <c r="H81" i="42"/>
  <c r="O85" i="42"/>
  <c r="AE85" i="42"/>
  <c r="AN92" i="42"/>
  <c r="U135" i="42"/>
  <c r="U21" i="42" s="1"/>
  <c r="Y138" i="42"/>
  <c r="Y23" i="42" s="1"/>
  <c r="Z24" i="42" s="1"/>
  <c r="I138" i="42"/>
  <c r="I23" i="42" s="1"/>
  <c r="X138" i="42"/>
  <c r="X23" i="42" s="1"/>
  <c r="H138" i="42"/>
  <c r="H23" i="42" s="1"/>
  <c r="W138" i="42"/>
  <c r="W23" i="42" s="1"/>
  <c r="W24" i="42" s="1"/>
  <c r="G138" i="42"/>
  <c r="G23" i="42" s="1"/>
  <c r="AC138" i="42"/>
  <c r="AC23" i="42" s="1"/>
  <c r="J138" i="42"/>
  <c r="J23" i="42" s="1"/>
  <c r="K24" i="42" s="1"/>
  <c r="AB138" i="42"/>
  <c r="AB23" i="42" s="1"/>
  <c r="F138" i="42"/>
  <c r="F23" i="42" s="1"/>
  <c r="AA138" i="42"/>
  <c r="AA23" i="42" s="1"/>
  <c r="AA24" i="42" s="1"/>
  <c r="E138" i="42"/>
  <c r="E23" i="42" s="1"/>
  <c r="S144" i="42"/>
  <c r="S27" i="42" s="1"/>
  <c r="S28" i="42" s="1"/>
  <c r="H94" i="42"/>
  <c r="X94" i="42"/>
  <c r="I14" i="42"/>
  <c r="Y14" i="42"/>
  <c r="K81" i="42"/>
  <c r="AA81" i="42"/>
  <c r="I94" i="42"/>
  <c r="N7" i="43"/>
  <c r="AN44" i="43"/>
  <c r="AM44" i="43"/>
  <c r="O7" i="43"/>
  <c r="AN36" i="43"/>
  <c r="V21" i="43"/>
  <c r="N23" i="43"/>
  <c r="F58" i="43"/>
  <c r="AL58" i="43"/>
  <c r="H67" i="43"/>
  <c r="AN67" i="43"/>
  <c r="AG69" i="43"/>
  <c r="O23" i="43"/>
  <c r="AC100" i="43"/>
  <c r="AL25" i="43"/>
  <c r="AM25" i="43"/>
  <c r="AN25" i="43"/>
  <c r="Y25" i="43"/>
  <c r="AB19" i="43"/>
  <c r="V5" i="43"/>
  <c r="AE7" i="43"/>
  <c r="N19" i="43"/>
  <c r="AD19" i="43"/>
  <c r="W5" i="43"/>
  <c r="AM5" i="43"/>
  <c r="AF7" i="43"/>
  <c r="O19" i="43"/>
  <c r="AE19" i="43"/>
  <c r="AL21" i="43"/>
  <c r="X67" i="43"/>
  <c r="Q69" i="43"/>
  <c r="G21" i="43"/>
  <c r="AM21" i="43"/>
  <c r="I67" i="43"/>
  <c r="Y67" i="43"/>
  <c r="R69" i="43"/>
  <c r="AH69" i="43"/>
  <c r="L100" i="43"/>
  <c r="AB100" i="43"/>
  <c r="F126" i="43"/>
  <c r="F125" i="43" s="1"/>
  <c r="E126" i="43"/>
  <c r="E125" i="43" s="1"/>
  <c r="G5" i="43"/>
  <c r="P23" i="43"/>
  <c r="V25" i="43"/>
  <c r="AD100" i="43"/>
  <c r="W25" i="43"/>
  <c r="H25" i="43"/>
  <c r="X25" i="43"/>
  <c r="K19" i="43"/>
  <c r="G121" i="43"/>
  <c r="G120" i="43" s="1"/>
  <c r="F121" i="43"/>
  <c r="F120" i="43" s="1"/>
  <c r="E121" i="43"/>
  <c r="E120" i="43" s="1"/>
  <c r="G126" i="43"/>
  <c r="G125" i="43" s="1"/>
  <c r="M19" i="43"/>
  <c r="AC19" i="43"/>
  <c r="H126" i="43"/>
  <c r="H125" i="43" s="1"/>
  <c r="I126" i="43"/>
  <c r="I125" i="43" s="1"/>
  <c r="Q7" i="43"/>
  <c r="P19" i="43"/>
  <c r="AF19" i="43"/>
  <c r="O125" i="43"/>
  <c r="K126" i="43"/>
  <c r="K125" i="43" s="1"/>
  <c r="F21" i="43"/>
  <c r="AD23" i="43"/>
  <c r="V58" i="43"/>
  <c r="K100" i="43"/>
  <c r="AA100" i="43"/>
  <c r="K5" i="43"/>
  <c r="F5" i="43"/>
  <c r="W21" i="43"/>
  <c r="AE23" i="43"/>
  <c r="AF23" i="43"/>
  <c r="M100" i="43"/>
  <c r="H5" i="43"/>
  <c r="F25" i="43"/>
  <c r="N100" i="43"/>
  <c r="G25" i="43"/>
  <c r="I25" i="43"/>
  <c r="AN46" i="43"/>
  <c r="AA19" i="43"/>
  <c r="L19" i="43"/>
  <c r="AL5" i="43"/>
  <c r="Y5" i="43"/>
  <c r="R7" i="43"/>
  <c r="AH7" i="43"/>
  <c r="T21" i="43"/>
  <c r="AJ21" i="43"/>
  <c r="V46" i="43"/>
  <c r="AL46" i="43"/>
  <c r="V67" i="43"/>
  <c r="AL67" i="43"/>
  <c r="O69" i="43"/>
  <c r="AE69" i="43"/>
  <c r="I5" i="43"/>
  <c r="L126" i="43"/>
  <c r="L125" i="43" s="1"/>
  <c r="I58" i="43"/>
  <c r="Y58" i="43"/>
  <c r="M28" i="42" l="1"/>
  <c r="AG24" i="42"/>
  <c r="AF28" i="42"/>
  <c r="L22" i="42"/>
  <c r="S26" i="42"/>
  <c r="U22" i="42"/>
  <c r="AB22" i="42"/>
  <c r="X28" i="42"/>
  <c r="AD24" i="42"/>
  <c r="AH24" i="42"/>
  <c r="O28" i="42"/>
  <c r="H26" i="42"/>
  <c r="V22" i="42"/>
  <c r="AJ26" i="42"/>
  <c r="P22" i="42"/>
  <c r="H22" i="42"/>
  <c r="V26" i="42"/>
  <c r="G24" i="42"/>
  <c r="X22" i="42"/>
  <c r="T28" i="42"/>
  <c r="H24" i="42"/>
  <c r="AK22" i="42"/>
  <c r="AJ22" i="42"/>
  <c r="X26" i="42"/>
  <c r="X24" i="42"/>
  <c r="I24" i="42"/>
  <c r="AB26" i="42"/>
  <c r="U28" i="42"/>
  <c r="AC26" i="42"/>
  <c r="Y28" i="42"/>
  <c r="P26" i="42"/>
  <c r="J24" i="42"/>
  <c r="AI26" i="42"/>
  <c r="AD26" i="42"/>
  <c r="W26" i="42"/>
  <c r="AA26" i="42"/>
  <c r="AK28" i="42"/>
  <c r="AJ28" i="42"/>
  <c r="I22" i="42"/>
  <c r="I26" i="42"/>
  <c r="Y22" i="42"/>
  <c r="Y26" i="42"/>
  <c r="Y24" i="42"/>
  <c r="Q22" i="42"/>
  <c r="V28" i="42"/>
  <c r="H28" i="42"/>
  <c r="W28" i="42"/>
  <c r="I28" i="42"/>
  <c r="R22" i="42"/>
  <c r="O26" i="42"/>
  <c r="F24" i="42"/>
  <c r="S22" i="42"/>
  <c r="AH26" i="42"/>
  <c r="AB24" i="42"/>
  <c r="AK26" i="42"/>
  <c r="T22" i="42"/>
  <c r="P28" i="42"/>
  <c r="R26" i="42"/>
  <c r="AC24" i="42"/>
  <c r="Q28" i="42"/>
  <c r="T26" i="42"/>
  <c r="Z28" i="42"/>
  <c r="B92" i="37" l="1"/>
  <c r="J92" i="37"/>
  <c r="N92" i="37" s="1"/>
  <c r="B92" i="38"/>
  <c r="J92" i="38"/>
  <c r="N92" i="38" s="1"/>
  <c r="B92" i="33"/>
  <c r="J92" i="33"/>
  <c r="N92" i="33" s="1"/>
  <c r="B92" i="36"/>
  <c r="C93" i="36" s="1"/>
  <c r="D24" i="20" s="1"/>
  <c r="J92" i="36"/>
  <c r="N92" i="36" s="1"/>
  <c r="B92" i="34"/>
  <c r="C93" i="34" s="1"/>
  <c r="D23" i="20" s="1"/>
  <c r="J92" i="34"/>
  <c r="N92" i="34" s="1"/>
  <c r="B92" i="35"/>
  <c r="C93" i="35" s="1"/>
  <c r="D22" i="20" s="1"/>
  <c r="J92" i="35"/>
  <c r="N92" i="35" s="1"/>
  <c r="L92" i="26"/>
  <c r="T92" i="26"/>
  <c r="B92" i="26"/>
  <c r="C93" i="26" s="1"/>
  <c r="J92" i="26"/>
  <c r="L80" i="20"/>
  <c r="G153" i="39"/>
  <c r="E153" i="39"/>
  <c r="D153" i="39"/>
  <c r="C153" i="39"/>
  <c r="L381" i="12"/>
  <c r="J381" i="12"/>
  <c r="G381" i="12"/>
  <c r="H382" i="12" s="1"/>
  <c r="E381" i="12"/>
  <c r="F382" i="12" s="1"/>
  <c r="D381" i="12"/>
  <c r="C381" i="12"/>
  <c r="M81" i="20"/>
  <c r="P154" i="39"/>
  <c r="Q154" i="39"/>
  <c r="R154" i="39"/>
  <c r="S155" i="39" s="1"/>
  <c r="T154" i="39"/>
  <c r="U155" i="39" s="1"/>
  <c r="B91" i="26"/>
  <c r="J91" i="26"/>
  <c r="L91" i="26"/>
  <c r="O93" i="26" s="1"/>
  <c r="T91" i="26"/>
  <c r="J91" i="37"/>
  <c r="N91" i="37" s="1"/>
  <c r="B91" i="37"/>
  <c r="J91" i="38"/>
  <c r="N91" i="38" s="1"/>
  <c r="B91" i="38"/>
  <c r="J91" i="33"/>
  <c r="N91" i="33" s="1"/>
  <c r="B91" i="33"/>
  <c r="C92" i="33" s="1"/>
  <c r="J91" i="36"/>
  <c r="N91" i="36" s="1"/>
  <c r="B91" i="36"/>
  <c r="J91" i="34"/>
  <c r="N91" i="34" s="1"/>
  <c r="B91" i="34"/>
  <c r="J91" i="35"/>
  <c r="N91" i="35" s="1"/>
  <c r="B91" i="35"/>
  <c r="B5" i="28"/>
  <c r="C5" i="28"/>
  <c r="D5" i="28"/>
  <c r="E5" i="28"/>
  <c r="F5" i="28"/>
  <c r="G5" i="28"/>
  <c r="H5" i="28"/>
  <c r="I5" i="28"/>
  <c r="B6" i="28"/>
  <c r="C6" i="28"/>
  <c r="D6" i="28"/>
  <c r="E6" i="28"/>
  <c r="F6" i="28"/>
  <c r="G6" i="28"/>
  <c r="H6" i="28"/>
  <c r="I6" i="28"/>
  <c r="B7" i="28"/>
  <c r="C7" i="28"/>
  <c r="D7" i="28"/>
  <c r="E7" i="28"/>
  <c r="F7" i="28"/>
  <c r="G7" i="28"/>
  <c r="H7" i="28"/>
  <c r="I7" i="28"/>
  <c r="B8" i="28"/>
  <c r="C8" i="28"/>
  <c r="D8" i="28"/>
  <c r="E8" i="28"/>
  <c r="F8" i="28"/>
  <c r="G8" i="28"/>
  <c r="H8" i="28"/>
  <c r="I8" i="28"/>
  <c r="B9" i="28"/>
  <c r="C9" i="28"/>
  <c r="D9" i="28"/>
  <c r="E9" i="28"/>
  <c r="F9" i="28"/>
  <c r="G9" i="28"/>
  <c r="H9" i="28"/>
  <c r="I9" i="28"/>
  <c r="B10" i="28"/>
  <c r="C10" i="28"/>
  <c r="D10" i="28"/>
  <c r="E10" i="28"/>
  <c r="F10" i="28"/>
  <c r="G10" i="28"/>
  <c r="H10" i="28"/>
  <c r="I10" i="28"/>
  <c r="B11" i="28"/>
  <c r="C11" i="28"/>
  <c r="D11" i="28"/>
  <c r="E11" i="28"/>
  <c r="F11" i="28"/>
  <c r="G11" i="28"/>
  <c r="H11" i="28"/>
  <c r="I11" i="28"/>
  <c r="B12" i="28"/>
  <c r="C12" i="28"/>
  <c r="D12" i="28"/>
  <c r="E12" i="28"/>
  <c r="F12" i="28"/>
  <c r="G12" i="28"/>
  <c r="H12" i="28"/>
  <c r="I12" i="28"/>
  <c r="B13" i="28"/>
  <c r="C13" i="28"/>
  <c r="D13" i="28"/>
  <c r="E13" i="28"/>
  <c r="F13" i="28"/>
  <c r="G13" i="28"/>
  <c r="H13" i="28"/>
  <c r="I13" i="28"/>
  <c r="B14" i="28"/>
  <c r="C14" i="28"/>
  <c r="D14" i="28"/>
  <c r="E14" i="28"/>
  <c r="F14" i="28"/>
  <c r="G14" i="28"/>
  <c r="H14" i="28"/>
  <c r="I14" i="28"/>
  <c r="B15" i="28"/>
  <c r="C15" i="28"/>
  <c r="D15" i="28"/>
  <c r="E15" i="28"/>
  <c r="F15" i="28"/>
  <c r="G15" i="28"/>
  <c r="H15" i="28"/>
  <c r="I15" i="28"/>
  <c r="B16" i="28"/>
  <c r="C16" i="28"/>
  <c r="D16" i="28"/>
  <c r="E16" i="28"/>
  <c r="F16" i="28"/>
  <c r="G16" i="28"/>
  <c r="H16" i="28"/>
  <c r="I16" i="28"/>
  <c r="B17" i="28"/>
  <c r="C17" i="28"/>
  <c r="D17" i="28"/>
  <c r="E17" i="28"/>
  <c r="F17" i="28"/>
  <c r="G17" i="28"/>
  <c r="H17" i="28"/>
  <c r="I17" i="28"/>
  <c r="B18" i="28"/>
  <c r="C18" i="28"/>
  <c r="D18" i="28"/>
  <c r="E18" i="28"/>
  <c r="F18" i="28"/>
  <c r="G18" i="28"/>
  <c r="H18" i="28"/>
  <c r="I18" i="28"/>
  <c r="B19" i="28"/>
  <c r="C19" i="28"/>
  <c r="D19" i="28"/>
  <c r="E19" i="28"/>
  <c r="F19" i="28"/>
  <c r="G19" i="28"/>
  <c r="H19" i="28"/>
  <c r="I19" i="28"/>
  <c r="B20" i="28"/>
  <c r="C20" i="28"/>
  <c r="D20" i="28"/>
  <c r="E20" i="28"/>
  <c r="F20" i="28"/>
  <c r="G20" i="28"/>
  <c r="H20" i="28"/>
  <c r="I20" i="28"/>
  <c r="B21" i="28"/>
  <c r="C21" i="28"/>
  <c r="D21" i="28"/>
  <c r="E21" i="28"/>
  <c r="F21" i="28"/>
  <c r="G21" i="28"/>
  <c r="H21" i="28"/>
  <c r="I21" i="28"/>
  <c r="B22" i="28"/>
  <c r="C22" i="28"/>
  <c r="D22" i="28"/>
  <c r="E22" i="28"/>
  <c r="F22" i="28"/>
  <c r="G22" i="28"/>
  <c r="H22" i="28"/>
  <c r="I22" i="28"/>
  <c r="B23" i="28"/>
  <c r="C23" i="28"/>
  <c r="D23" i="28"/>
  <c r="E23" i="28"/>
  <c r="F23" i="28"/>
  <c r="G23" i="28"/>
  <c r="H23" i="28"/>
  <c r="I23" i="28"/>
  <c r="B24" i="28"/>
  <c r="C24" i="28"/>
  <c r="D24" i="28"/>
  <c r="E24" i="28"/>
  <c r="F24" i="28"/>
  <c r="G24" i="28"/>
  <c r="H24" i="28"/>
  <c r="I24" i="28"/>
  <c r="B25" i="28"/>
  <c r="C25" i="28"/>
  <c r="D25" i="28"/>
  <c r="E25" i="28"/>
  <c r="F25" i="28"/>
  <c r="G25" i="28"/>
  <c r="H25" i="28"/>
  <c r="I25" i="28"/>
  <c r="B26" i="28"/>
  <c r="C26" i="28"/>
  <c r="D26" i="28"/>
  <c r="E26" i="28"/>
  <c r="F26" i="28"/>
  <c r="G26" i="28"/>
  <c r="H26" i="28"/>
  <c r="I26" i="28"/>
  <c r="B27" i="28"/>
  <c r="C27" i="28"/>
  <c r="D27" i="28"/>
  <c r="E27" i="28"/>
  <c r="F27" i="28"/>
  <c r="G27" i="28"/>
  <c r="H27" i="28"/>
  <c r="I27" i="28"/>
  <c r="B28" i="28"/>
  <c r="C28" i="28"/>
  <c r="D28" i="28"/>
  <c r="E28" i="28"/>
  <c r="F28" i="28"/>
  <c r="G28" i="28"/>
  <c r="H28" i="28"/>
  <c r="I28" i="28"/>
  <c r="B29" i="28"/>
  <c r="C29" i="28"/>
  <c r="D29" i="28"/>
  <c r="E29" i="28"/>
  <c r="F29" i="28"/>
  <c r="G29" i="28"/>
  <c r="H29" i="28"/>
  <c r="I29" i="28"/>
  <c r="B30" i="28"/>
  <c r="C30" i="28"/>
  <c r="D30" i="28"/>
  <c r="E30" i="28"/>
  <c r="F30" i="28"/>
  <c r="G30" i="28"/>
  <c r="H30" i="28"/>
  <c r="I30" i="28"/>
  <c r="B31" i="28"/>
  <c r="C31" i="28"/>
  <c r="D31" i="28"/>
  <c r="E31" i="28"/>
  <c r="F31" i="28"/>
  <c r="G31" i="28"/>
  <c r="H31" i="28"/>
  <c r="I31" i="28"/>
  <c r="B32" i="28"/>
  <c r="C32" i="28"/>
  <c r="D32" i="28"/>
  <c r="E32" i="28"/>
  <c r="F32" i="28"/>
  <c r="G32" i="28"/>
  <c r="H32" i="28"/>
  <c r="I32" i="28"/>
  <c r="B33" i="28"/>
  <c r="C33" i="28"/>
  <c r="D33" i="28"/>
  <c r="E33" i="28"/>
  <c r="F33" i="28"/>
  <c r="G33" i="28"/>
  <c r="H33" i="28"/>
  <c r="I33" i="28"/>
  <c r="B34" i="28"/>
  <c r="C34" i="28"/>
  <c r="D34" i="28"/>
  <c r="E34" i="28"/>
  <c r="F34" i="28"/>
  <c r="G34" i="28"/>
  <c r="H34" i="28"/>
  <c r="I34" i="28"/>
  <c r="B35" i="28"/>
  <c r="C35" i="28"/>
  <c r="D35" i="28"/>
  <c r="E35" i="28"/>
  <c r="F35" i="28"/>
  <c r="G35" i="28"/>
  <c r="H35" i="28"/>
  <c r="I35" i="28"/>
  <c r="B36" i="28"/>
  <c r="C36" i="28"/>
  <c r="D36" i="28"/>
  <c r="E36" i="28"/>
  <c r="F36" i="28"/>
  <c r="G36" i="28"/>
  <c r="H36" i="28"/>
  <c r="I36" i="28"/>
  <c r="B37" i="28"/>
  <c r="C37" i="28"/>
  <c r="D37" i="28"/>
  <c r="E37" i="28"/>
  <c r="F37" i="28"/>
  <c r="G37" i="28"/>
  <c r="H37" i="28"/>
  <c r="I37" i="28"/>
  <c r="B38" i="28"/>
  <c r="C38" i="28"/>
  <c r="D38" i="28"/>
  <c r="E38" i="28"/>
  <c r="F38" i="28"/>
  <c r="G38" i="28"/>
  <c r="H38" i="28"/>
  <c r="I38" i="28"/>
  <c r="B39" i="28"/>
  <c r="C39" i="28"/>
  <c r="D39" i="28"/>
  <c r="E39" i="28"/>
  <c r="F39" i="28"/>
  <c r="G39" i="28"/>
  <c r="H39" i="28"/>
  <c r="I39" i="28"/>
  <c r="B40" i="28"/>
  <c r="C40" i="28"/>
  <c r="D40" i="28"/>
  <c r="E40" i="28"/>
  <c r="F40" i="28"/>
  <c r="G40" i="28"/>
  <c r="H40" i="28"/>
  <c r="I40" i="28"/>
  <c r="B41" i="28"/>
  <c r="C41" i="28"/>
  <c r="D41" i="28"/>
  <c r="E41" i="28"/>
  <c r="F41" i="28"/>
  <c r="G41" i="28"/>
  <c r="H41" i="28"/>
  <c r="I41" i="28"/>
  <c r="B42" i="28"/>
  <c r="C42" i="28"/>
  <c r="D42" i="28"/>
  <c r="E42" i="28"/>
  <c r="F42" i="28"/>
  <c r="G42" i="28"/>
  <c r="H42" i="28"/>
  <c r="I42" i="28"/>
  <c r="B43" i="28"/>
  <c r="C43" i="28"/>
  <c r="D43" i="28"/>
  <c r="E43" i="28"/>
  <c r="F43" i="28"/>
  <c r="G43" i="28"/>
  <c r="H43" i="28"/>
  <c r="I43" i="28"/>
  <c r="B44" i="28"/>
  <c r="C44" i="28"/>
  <c r="D44" i="28"/>
  <c r="E44" i="28"/>
  <c r="F44" i="28"/>
  <c r="G44" i="28"/>
  <c r="H44" i="28"/>
  <c r="I44" i="28"/>
  <c r="B45" i="28"/>
  <c r="C45" i="28"/>
  <c r="D45" i="28"/>
  <c r="E45" i="28"/>
  <c r="F45" i="28"/>
  <c r="G45" i="28"/>
  <c r="H45" i="28"/>
  <c r="I45" i="28"/>
  <c r="B46" i="28"/>
  <c r="C46" i="28"/>
  <c r="D46" i="28"/>
  <c r="E46" i="28"/>
  <c r="F46" i="28"/>
  <c r="G46" i="28"/>
  <c r="H46" i="28"/>
  <c r="I46" i="28"/>
  <c r="B47" i="28"/>
  <c r="C47" i="28"/>
  <c r="D47" i="28"/>
  <c r="E47" i="28"/>
  <c r="F47" i="28"/>
  <c r="G47" i="28"/>
  <c r="H47" i="28"/>
  <c r="I47" i="28"/>
  <c r="B48" i="28"/>
  <c r="C48" i="28"/>
  <c r="D48" i="28"/>
  <c r="E48" i="28"/>
  <c r="F48" i="28"/>
  <c r="G48" i="28"/>
  <c r="H48" i="28"/>
  <c r="I48" i="28"/>
  <c r="B49" i="28"/>
  <c r="C49" i="28"/>
  <c r="D49" i="28"/>
  <c r="E49" i="28"/>
  <c r="F49" i="28"/>
  <c r="G49" i="28"/>
  <c r="H49" i="28"/>
  <c r="I49" i="28"/>
  <c r="B50" i="28"/>
  <c r="C50" i="28"/>
  <c r="D50" i="28"/>
  <c r="E50" i="28"/>
  <c r="F50" i="28"/>
  <c r="G50" i="28"/>
  <c r="H50" i="28"/>
  <c r="I50" i="28"/>
  <c r="B51" i="28"/>
  <c r="C51" i="28"/>
  <c r="D51" i="28"/>
  <c r="E51" i="28"/>
  <c r="F51" i="28"/>
  <c r="G51" i="28"/>
  <c r="H51" i="28"/>
  <c r="I51" i="28"/>
  <c r="B52" i="28"/>
  <c r="C52" i="28"/>
  <c r="D52" i="28"/>
  <c r="E52" i="28"/>
  <c r="F52" i="28"/>
  <c r="G52" i="28"/>
  <c r="H52" i="28"/>
  <c r="I52" i="28"/>
  <c r="B53" i="28"/>
  <c r="C53" i="28"/>
  <c r="D53" i="28"/>
  <c r="E53" i="28"/>
  <c r="F53" i="28"/>
  <c r="G53" i="28"/>
  <c r="H53" i="28"/>
  <c r="I53" i="28"/>
  <c r="B54" i="28"/>
  <c r="C54" i="28"/>
  <c r="D54" i="28"/>
  <c r="E54" i="28"/>
  <c r="F54" i="28"/>
  <c r="G54" i="28"/>
  <c r="H54" i="28"/>
  <c r="I54" i="28"/>
  <c r="B55" i="28"/>
  <c r="C55" i="28"/>
  <c r="D55" i="28"/>
  <c r="E55" i="28"/>
  <c r="F55" i="28"/>
  <c r="G55" i="28"/>
  <c r="H55" i="28"/>
  <c r="I55" i="28"/>
  <c r="B56" i="28"/>
  <c r="C56" i="28"/>
  <c r="D56" i="28"/>
  <c r="E56" i="28"/>
  <c r="F56" i="28"/>
  <c r="G56" i="28"/>
  <c r="H56" i="28"/>
  <c r="I56" i="28"/>
  <c r="B57" i="28"/>
  <c r="C57" i="28"/>
  <c r="D57" i="28"/>
  <c r="E57" i="28"/>
  <c r="F57" i="28"/>
  <c r="G57" i="28"/>
  <c r="H57" i="28"/>
  <c r="I57" i="28"/>
  <c r="B58" i="28"/>
  <c r="C58" i="28"/>
  <c r="D58" i="28"/>
  <c r="E58" i="28"/>
  <c r="F58" i="28"/>
  <c r="G58" i="28"/>
  <c r="H58" i="28"/>
  <c r="I58" i="28"/>
  <c r="B59" i="28"/>
  <c r="C59" i="28"/>
  <c r="D59" i="28"/>
  <c r="E59" i="28"/>
  <c r="F59" i="28"/>
  <c r="G59" i="28"/>
  <c r="H59" i="28"/>
  <c r="I59" i="28"/>
  <c r="B60" i="28"/>
  <c r="C60" i="28"/>
  <c r="D60" i="28"/>
  <c r="E60" i="28"/>
  <c r="F60" i="28"/>
  <c r="G60" i="28"/>
  <c r="H60" i="28"/>
  <c r="I60" i="28"/>
  <c r="B61" i="28"/>
  <c r="C61" i="28"/>
  <c r="D61" i="28"/>
  <c r="E61" i="28"/>
  <c r="F61" i="28"/>
  <c r="G61" i="28"/>
  <c r="H61" i="28"/>
  <c r="I61" i="28"/>
  <c r="B62" i="28"/>
  <c r="C62" i="28"/>
  <c r="D62" i="28"/>
  <c r="E62" i="28"/>
  <c r="F62" i="28"/>
  <c r="G62" i="28"/>
  <c r="H62" i="28"/>
  <c r="I62" i="28"/>
  <c r="B63" i="28"/>
  <c r="C63" i="28"/>
  <c r="D63" i="28"/>
  <c r="E63" i="28"/>
  <c r="F63" i="28"/>
  <c r="G63" i="28"/>
  <c r="H63" i="28"/>
  <c r="I63" i="28"/>
  <c r="B64" i="28"/>
  <c r="C64" i="28"/>
  <c r="D64" i="28"/>
  <c r="E64" i="28"/>
  <c r="F64" i="28"/>
  <c r="G64" i="28"/>
  <c r="H64" i="28"/>
  <c r="I64" i="28"/>
  <c r="B65" i="28"/>
  <c r="C65" i="28"/>
  <c r="D65" i="28"/>
  <c r="E65" i="28"/>
  <c r="F65" i="28"/>
  <c r="G65" i="28"/>
  <c r="H65" i="28"/>
  <c r="I65" i="28"/>
  <c r="B66" i="28"/>
  <c r="C66" i="28"/>
  <c r="D66" i="28"/>
  <c r="E66" i="28"/>
  <c r="F66" i="28"/>
  <c r="G66" i="28"/>
  <c r="H66" i="28"/>
  <c r="I66" i="28"/>
  <c r="B67" i="28"/>
  <c r="C67" i="28"/>
  <c r="D67" i="28"/>
  <c r="E67" i="28"/>
  <c r="F67" i="28"/>
  <c r="G67" i="28"/>
  <c r="H67" i="28"/>
  <c r="I67" i="28"/>
  <c r="B68" i="28"/>
  <c r="C68" i="28"/>
  <c r="D68" i="28"/>
  <c r="E68" i="28"/>
  <c r="F68" i="28"/>
  <c r="G68" i="28"/>
  <c r="H68" i="28"/>
  <c r="I68" i="28"/>
  <c r="B69" i="28"/>
  <c r="C69" i="28"/>
  <c r="D69" i="28"/>
  <c r="E69" i="28"/>
  <c r="F69" i="28"/>
  <c r="G69" i="28"/>
  <c r="H69" i="28"/>
  <c r="I69" i="28"/>
  <c r="B70" i="28"/>
  <c r="C70" i="28"/>
  <c r="D70" i="28"/>
  <c r="E70" i="28"/>
  <c r="F70" i="28"/>
  <c r="G70" i="28"/>
  <c r="H70" i="28"/>
  <c r="I70" i="28"/>
  <c r="B71" i="28"/>
  <c r="C71" i="28"/>
  <c r="D71" i="28"/>
  <c r="E71" i="28"/>
  <c r="F71" i="28"/>
  <c r="G71" i="28"/>
  <c r="H71" i="28"/>
  <c r="I71" i="28"/>
  <c r="B72" i="28"/>
  <c r="C72" i="28"/>
  <c r="D72" i="28"/>
  <c r="E72" i="28"/>
  <c r="F72" i="28"/>
  <c r="G72" i="28"/>
  <c r="H72" i="28"/>
  <c r="I72" i="28"/>
  <c r="B73" i="28"/>
  <c r="C73" i="28"/>
  <c r="D73" i="28"/>
  <c r="E73" i="28"/>
  <c r="F73" i="28"/>
  <c r="G73" i="28"/>
  <c r="H73" i="28"/>
  <c r="I73" i="28"/>
  <c r="B74" i="28"/>
  <c r="C74" i="28"/>
  <c r="D74" i="28"/>
  <c r="E74" i="28"/>
  <c r="F74" i="28"/>
  <c r="G74" i="28"/>
  <c r="H74" i="28"/>
  <c r="I74" i="28"/>
  <c r="B75" i="28"/>
  <c r="C75" i="28"/>
  <c r="D75" i="28"/>
  <c r="E75" i="28"/>
  <c r="F75" i="28"/>
  <c r="G75" i="28"/>
  <c r="H75" i="28"/>
  <c r="I75" i="28"/>
  <c r="B76" i="28"/>
  <c r="C76" i="28"/>
  <c r="D76" i="28"/>
  <c r="E76" i="28"/>
  <c r="F76" i="28"/>
  <c r="G76" i="28"/>
  <c r="H76" i="28"/>
  <c r="I76" i="28"/>
  <c r="B77" i="28"/>
  <c r="C77" i="28"/>
  <c r="D77" i="28"/>
  <c r="E77" i="28"/>
  <c r="F77" i="28"/>
  <c r="G77" i="28"/>
  <c r="H77" i="28"/>
  <c r="I77" i="28"/>
  <c r="B78" i="28"/>
  <c r="C78" i="28"/>
  <c r="D78" i="28"/>
  <c r="E78" i="28"/>
  <c r="F78" i="28"/>
  <c r="G78" i="28"/>
  <c r="H78" i="28"/>
  <c r="I78" i="28"/>
  <c r="B79" i="28"/>
  <c r="C79" i="28"/>
  <c r="D79" i="28"/>
  <c r="E79" i="28"/>
  <c r="F79" i="28"/>
  <c r="G79" i="28"/>
  <c r="H79" i="28"/>
  <c r="I79" i="28"/>
  <c r="B80" i="28"/>
  <c r="C80" i="28"/>
  <c r="D80" i="28"/>
  <c r="E80" i="28"/>
  <c r="F80" i="28"/>
  <c r="G80" i="28"/>
  <c r="H80" i="28"/>
  <c r="I80" i="28"/>
  <c r="B81" i="28"/>
  <c r="C81" i="28"/>
  <c r="D81" i="28"/>
  <c r="E81" i="28"/>
  <c r="F81" i="28"/>
  <c r="G81" i="28"/>
  <c r="H81" i="28"/>
  <c r="I81" i="28"/>
  <c r="B82" i="28"/>
  <c r="C82" i="28"/>
  <c r="D82" i="28"/>
  <c r="E82" i="28"/>
  <c r="F82" i="28"/>
  <c r="G82" i="28"/>
  <c r="H82" i="28"/>
  <c r="I82" i="28"/>
  <c r="B83" i="28"/>
  <c r="C83" i="28"/>
  <c r="D83" i="28"/>
  <c r="E83" i="28"/>
  <c r="F83" i="28"/>
  <c r="G83" i="28"/>
  <c r="H83" i="28"/>
  <c r="I83" i="28"/>
  <c r="B84" i="28"/>
  <c r="C84" i="28"/>
  <c r="D84" i="28"/>
  <c r="E84" i="28"/>
  <c r="F84" i="28"/>
  <c r="G84" i="28"/>
  <c r="H84" i="28"/>
  <c r="I84" i="28"/>
  <c r="B85" i="28"/>
  <c r="C85" i="28"/>
  <c r="D85" i="28"/>
  <c r="E85" i="28"/>
  <c r="F85" i="28"/>
  <c r="G85" i="28"/>
  <c r="H85" i="28"/>
  <c r="I85" i="28"/>
  <c r="B86" i="28"/>
  <c r="C86" i="28"/>
  <c r="D86" i="28"/>
  <c r="E86" i="28"/>
  <c r="F86" i="28"/>
  <c r="G86" i="28"/>
  <c r="H86" i="28"/>
  <c r="I86" i="28"/>
  <c r="B87" i="28"/>
  <c r="C87" i="28"/>
  <c r="D87" i="28"/>
  <c r="E87" i="28"/>
  <c r="F87" i="28"/>
  <c r="G87" i="28"/>
  <c r="H87" i="28"/>
  <c r="I87" i="28"/>
  <c r="B88" i="28"/>
  <c r="C88" i="28"/>
  <c r="D88" i="28"/>
  <c r="E88" i="28"/>
  <c r="F88" i="28"/>
  <c r="G88" i="28"/>
  <c r="H88" i="28"/>
  <c r="I88" i="28"/>
  <c r="B89" i="28"/>
  <c r="C89" i="28"/>
  <c r="D89" i="28"/>
  <c r="E89" i="28"/>
  <c r="F89" i="28"/>
  <c r="G89" i="28"/>
  <c r="H89" i="28"/>
  <c r="I89" i="28"/>
  <c r="B90" i="28"/>
  <c r="C90" i="28"/>
  <c r="D90" i="28"/>
  <c r="E90" i="28"/>
  <c r="F90" i="28"/>
  <c r="G90" i="28"/>
  <c r="H90" i="28"/>
  <c r="I90" i="28"/>
  <c r="B91" i="28"/>
  <c r="C91" i="28"/>
  <c r="D91" i="28"/>
  <c r="E91" i="28"/>
  <c r="F91" i="28"/>
  <c r="G91" i="28"/>
  <c r="H91" i="28"/>
  <c r="I91" i="28"/>
  <c r="L79" i="20"/>
  <c r="L380" i="12"/>
  <c r="J380" i="12"/>
  <c r="G380" i="12"/>
  <c r="E380" i="12"/>
  <c r="D380" i="12"/>
  <c r="C380" i="12"/>
  <c r="G152" i="39"/>
  <c r="E152" i="39"/>
  <c r="D152" i="39"/>
  <c r="C152" i="39"/>
  <c r="M80" i="20"/>
  <c r="P153" i="39"/>
  <c r="Q153" i="39"/>
  <c r="R153" i="39"/>
  <c r="T153" i="39"/>
  <c r="M91" i="34" l="1"/>
  <c r="E93" i="34"/>
  <c r="M91" i="38"/>
  <c r="E93" i="38"/>
  <c r="M91" i="36"/>
  <c r="E93" i="36"/>
  <c r="M91" i="37"/>
  <c r="E93" i="37"/>
  <c r="M92" i="33"/>
  <c r="C93" i="33"/>
  <c r="D25" i="20" s="1"/>
  <c r="M91" i="33"/>
  <c r="E93" i="33"/>
  <c r="F153" i="39"/>
  <c r="F154" i="39"/>
  <c r="H153" i="39"/>
  <c r="H154" i="39"/>
  <c r="M92" i="38"/>
  <c r="C93" i="38"/>
  <c r="D26" i="20" s="1"/>
  <c r="E93" i="26"/>
  <c r="M91" i="35"/>
  <c r="E93" i="35"/>
  <c r="M92" i="37"/>
  <c r="C93" i="37"/>
  <c r="C92" i="38"/>
  <c r="N80" i="20"/>
  <c r="M93" i="26"/>
  <c r="D21" i="20" s="1"/>
  <c r="C92" i="26"/>
  <c r="U154" i="39"/>
  <c r="M92" i="36"/>
  <c r="M92" i="26"/>
  <c r="C92" i="35"/>
  <c r="C92" i="37"/>
  <c r="M92" i="35"/>
  <c r="C92" i="34"/>
  <c r="M92" i="34"/>
  <c r="C92" i="36"/>
  <c r="H381" i="12"/>
  <c r="N79" i="20"/>
  <c r="F381" i="12"/>
  <c r="S154" i="39"/>
  <c r="B90" i="37" l="1"/>
  <c r="J90" i="37"/>
  <c r="N90" i="37" s="1"/>
  <c r="B90" i="38"/>
  <c r="J90" i="38"/>
  <c r="N90" i="38" s="1"/>
  <c r="B90" i="33"/>
  <c r="E92" i="33" s="1"/>
  <c r="F93" i="33" s="1"/>
  <c r="G93" i="33" s="1"/>
  <c r="J90" i="33"/>
  <c r="N90" i="33" s="1"/>
  <c r="B90" i="36"/>
  <c r="E92" i="36" s="1"/>
  <c r="F93" i="36" s="1"/>
  <c r="G93" i="36" s="1"/>
  <c r="J90" i="36"/>
  <c r="N90" i="36" s="1"/>
  <c r="B90" i="34"/>
  <c r="J90" i="34"/>
  <c r="N90" i="34" s="1"/>
  <c r="B90" i="35"/>
  <c r="E92" i="35" s="1"/>
  <c r="F93" i="35" s="1"/>
  <c r="G93" i="35" s="1"/>
  <c r="J90" i="35"/>
  <c r="N90" i="35" s="1"/>
  <c r="T90" i="26"/>
  <c r="L90" i="26"/>
  <c r="O92" i="26" s="1"/>
  <c r="P93" i="26" s="1"/>
  <c r="Q93" i="26" s="1"/>
  <c r="B90" i="26"/>
  <c r="J90" i="26"/>
  <c r="L78" i="20"/>
  <c r="L379" i="12"/>
  <c r="J379" i="12"/>
  <c r="G379" i="12"/>
  <c r="H380" i="12" s="1"/>
  <c r="E379" i="12"/>
  <c r="F380" i="12" s="1"/>
  <c r="D379" i="12"/>
  <c r="C379" i="12"/>
  <c r="G151" i="39"/>
  <c r="H152" i="39" s="1"/>
  <c r="E151" i="39"/>
  <c r="F152" i="39" s="1"/>
  <c r="D151" i="39"/>
  <c r="C151" i="39"/>
  <c r="M79" i="20"/>
  <c r="P152" i="39"/>
  <c r="Q152" i="39"/>
  <c r="R152" i="39"/>
  <c r="T152" i="39"/>
  <c r="G150" i="39"/>
  <c r="E150" i="39"/>
  <c r="D150" i="39"/>
  <c r="C150" i="39"/>
  <c r="L77" i="20"/>
  <c r="J378" i="12"/>
  <c r="G378" i="12"/>
  <c r="E378" i="12"/>
  <c r="D378" i="12"/>
  <c r="C378" i="12"/>
  <c r="B89" i="37"/>
  <c r="J89" i="37"/>
  <c r="N89" i="37" s="1"/>
  <c r="B89" i="38"/>
  <c r="J89" i="38"/>
  <c r="N89" i="38" s="1"/>
  <c r="B89" i="33"/>
  <c r="J89" i="33"/>
  <c r="N89" i="33" s="1"/>
  <c r="B89" i="36"/>
  <c r="J89" i="36"/>
  <c r="N89" i="36" s="1"/>
  <c r="B89" i="34"/>
  <c r="J89" i="34"/>
  <c r="N89" i="34" s="1"/>
  <c r="B89" i="35"/>
  <c r="J89" i="35"/>
  <c r="N89" i="35" s="1"/>
  <c r="L89" i="26"/>
  <c r="T89" i="26"/>
  <c r="B89" i="26"/>
  <c r="J89" i="26"/>
  <c r="M78" i="20"/>
  <c r="P151" i="39"/>
  <c r="Q151" i="39"/>
  <c r="R151" i="39"/>
  <c r="T151" i="39"/>
  <c r="B88" i="37"/>
  <c r="M88" i="37" s="1"/>
  <c r="J88" i="37"/>
  <c r="N88" i="37" s="1"/>
  <c r="B88" i="38"/>
  <c r="M88" i="38" s="1"/>
  <c r="J88" i="38"/>
  <c r="N88" i="38" s="1"/>
  <c r="B88" i="33"/>
  <c r="M88" i="33" s="1"/>
  <c r="J88" i="33"/>
  <c r="N88" i="33" s="1"/>
  <c r="B88" i="36"/>
  <c r="M88" i="36" s="1"/>
  <c r="J88" i="36"/>
  <c r="N88" i="36" s="1"/>
  <c r="B88" i="34"/>
  <c r="M88" i="34" s="1"/>
  <c r="J88" i="34"/>
  <c r="N88" i="34" s="1"/>
  <c r="B88" i="35"/>
  <c r="M88" i="35" s="1"/>
  <c r="J88" i="35"/>
  <c r="N88" i="35" s="1"/>
  <c r="L88" i="26"/>
  <c r="N76" i="20" s="1"/>
  <c r="T88" i="26"/>
  <c r="B88" i="26"/>
  <c r="J88" i="26"/>
  <c r="L88" i="28"/>
  <c r="M88" i="28"/>
  <c r="N88" i="28"/>
  <c r="O88" i="28"/>
  <c r="P88" i="28"/>
  <c r="Q88" i="28"/>
  <c r="R88" i="28"/>
  <c r="L89" i="28"/>
  <c r="M89" i="28"/>
  <c r="N89" i="28"/>
  <c r="O89" i="28"/>
  <c r="P89" i="28"/>
  <c r="Q89" i="28"/>
  <c r="R89" i="28"/>
  <c r="L90" i="28"/>
  <c r="M90" i="28"/>
  <c r="N90" i="28"/>
  <c r="O90" i="28"/>
  <c r="P90" i="28"/>
  <c r="Q90" i="28"/>
  <c r="R90" i="28"/>
  <c r="L91" i="28"/>
  <c r="M91" i="28"/>
  <c r="N91" i="28"/>
  <c r="O91" i="28"/>
  <c r="P91" i="28"/>
  <c r="Q91" i="28"/>
  <c r="R91" i="28"/>
  <c r="L92" i="28"/>
  <c r="M92" i="28"/>
  <c r="N92" i="28"/>
  <c r="O92" i="28"/>
  <c r="P92" i="28"/>
  <c r="Q92" i="28"/>
  <c r="R92" i="28"/>
  <c r="L93" i="28"/>
  <c r="B105" i="28" s="1"/>
  <c r="M93" i="28"/>
  <c r="C105" i="28" s="1"/>
  <c r="N93" i="28"/>
  <c r="D105" i="28" s="1"/>
  <c r="O93" i="28"/>
  <c r="E105" i="28" s="1"/>
  <c r="P93" i="28"/>
  <c r="F105" i="28" s="1"/>
  <c r="Q93" i="28"/>
  <c r="G105" i="28" s="1"/>
  <c r="R93" i="28"/>
  <c r="L94" i="28"/>
  <c r="M94" i="28"/>
  <c r="N94" i="28"/>
  <c r="O94" i="28"/>
  <c r="P94" i="28"/>
  <c r="Q94" i="28"/>
  <c r="R94" i="28"/>
  <c r="L95" i="28"/>
  <c r="M95" i="28"/>
  <c r="N95" i="28"/>
  <c r="O95" i="28"/>
  <c r="P95" i="28"/>
  <c r="Q95" i="28"/>
  <c r="R95" i="28"/>
  <c r="L96" i="28"/>
  <c r="M96" i="28"/>
  <c r="N96" i="28"/>
  <c r="O96" i="28"/>
  <c r="P96" i="28"/>
  <c r="Q96" i="28"/>
  <c r="R96" i="28"/>
  <c r="L97" i="28"/>
  <c r="M97" i="28"/>
  <c r="N97" i="28"/>
  <c r="O97" i="28"/>
  <c r="P97" i="28"/>
  <c r="Q97" i="28"/>
  <c r="R97" i="28"/>
  <c r="L98" i="28"/>
  <c r="M98" i="28"/>
  <c r="N98" i="28"/>
  <c r="O98" i="28"/>
  <c r="P98" i="28"/>
  <c r="Q98" i="28"/>
  <c r="R98" i="28"/>
  <c r="L99" i="28"/>
  <c r="M99" i="28"/>
  <c r="N99" i="28"/>
  <c r="O99" i="28"/>
  <c r="P99" i="28"/>
  <c r="Q99" i="28"/>
  <c r="R99" i="28"/>
  <c r="B92" i="28"/>
  <c r="C92" i="28"/>
  <c r="D92" i="28"/>
  <c r="E92" i="28"/>
  <c r="F92" i="28"/>
  <c r="G92" i="28"/>
  <c r="H92" i="28"/>
  <c r="I92" i="28"/>
  <c r="B93" i="28"/>
  <c r="B104" i="28" s="1"/>
  <c r="C93" i="28"/>
  <c r="C104" i="28" s="1"/>
  <c r="D93" i="28"/>
  <c r="D104" i="28" s="1"/>
  <c r="E93" i="28"/>
  <c r="E104" i="28" s="1"/>
  <c r="F93" i="28"/>
  <c r="F104" i="28" s="1"/>
  <c r="G93" i="28"/>
  <c r="G104" i="28" s="1"/>
  <c r="H93" i="28"/>
  <c r="I93" i="28"/>
  <c r="I104" i="28" s="1"/>
  <c r="B94" i="28"/>
  <c r="C94" i="28"/>
  <c r="D94" i="28"/>
  <c r="E94" i="28"/>
  <c r="F94" i="28"/>
  <c r="G94" i="28"/>
  <c r="H94" i="28"/>
  <c r="I94" i="28"/>
  <c r="B95" i="28"/>
  <c r="C95" i="28"/>
  <c r="D95" i="28"/>
  <c r="E95" i="28"/>
  <c r="F95" i="28"/>
  <c r="G95" i="28"/>
  <c r="H95" i="28"/>
  <c r="I95" i="28"/>
  <c r="B96" i="28"/>
  <c r="C96" i="28"/>
  <c r="D96" i="28"/>
  <c r="E96" i="28"/>
  <c r="F96" i="28"/>
  <c r="G96" i="28"/>
  <c r="H96" i="28"/>
  <c r="I96" i="28"/>
  <c r="B97" i="28"/>
  <c r="C97" i="28"/>
  <c r="D97" i="28"/>
  <c r="E97" i="28"/>
  <c r="F97" i="28"/>
  <c r="G97" i="28"/>
  <c r="H97" i="28"/>
  <c r="I97" i="28"/>
  <c r="B98" i="28"/>
  <c r="C98" i="28"/>
  <c r="D98" i="28"/>
  <c r="E98" i="28"/>
  <c r="F98" i="28"/>
  <c r="G98" i="28"/>
  <c r="H98" i="28"/>
  <c r="I98" i="28"/>
  <c r="B99" i="28"/>
  <c r="C99" i="28"/>
  <c r="D99" i="28"/>
  <c r="E99" i="28"/>
  <c r="F99" i="28"/>
  <c r="G99" i="28"/>
  <c r="H99" i="28"/>
  <c r="I99" i="28"/>
  <c r="E91" i="38" l="1"/>
  <c r="C90" i="33"/>
  <c r="C91" i="37"/>
  <c r="E92" i="37"/>
  <c r="F93" i="37" s="1"/>
  <c r="G93" i="37" s="1"/>
  <c r="C91" i="34"/>
  <c r="E92" i="34"/>
  <c r="F93" i="34" s="1"/>
  <c r="G93" i="34" s="1"/>
  <c r="C91" i="26"/>
  <c r="E92" i="26"/>
  <c r="F93" i="26" s="1"/>
  <c r="G93" i="26" s="1"/>
  <c r="C91" i="38"/>
  <c r="E92" i="38"/>
  <c r="M90" i="36"/>
  <c r="C91" i="36"/>
  <c r="N78" i="20"/>
  <c r="M91" i="26"/>
  <c r="C90" i="35"/>
  <c r="E91" i="35"/>
  <c r="F92" i="35" s="1"/>
  <c r="G92" i="35" s="1"/>
  <c r="E90" i="33"/>
  <c r="N77" i="20"/>
  <c r="O91" i="26"/>
  <c r="P92" i="26" s="1"/>
  <c r="Q92" i="26" s="1"/>
  <c r="E91" i="37"/>
  <c r="M90" i="35"/>
  <c r="C91" i="35"/>
  <c r="M90" i="33"/>
  <c r="C91" i="33"/>
  <c r="C90" i="34"/>
  <c r="E91" i="34"/>
  <c r="C89" i="26"/>
  <c r="E91" i="26"/>
  <c r="E91" i="36"/>
  <c r="F92" i="36" s="1"/>
  <c r="G92" i="36" s="1"/>
  <c r="M89" i="33"/>
  <c r="E91" i="33"/>
  <c r="F92" i="33" s="1"/>
  <c r="G92" i="33" s="1"/>
  <c r="H151" i="39"/>
  <c r="F151" i="39"/>
  <c r="F379" i="12"/>
  <c r="M89" i="34"/>
  <c r="H379" i="12"/>
  <c r="M90" i="38"/>
  <c r="E90" i="35"/>
  <c r="C90" i="36"/>
  <c r="E90" i="26"/>
  <c r="U152" i="39"/>
  <c r="U153" i="39"/>
  <c r="M90" i="26"/>
  <c r="S152" i="39"/>
  <c r="S153" i="39"/>
  <c r="E90" i="36"/>
  <c r="M90" i="34"/>
  <c r="C90" i="26"/>
  <c r="E90" i="38"/>
  <c r="F91" i="38" s="1"/>
  <c r="G91" i="38" s="1"/>
  <c r="C90" i="37"/>
  <c r="E90" i="37"/>
  <c r="O90" i="26"/>
  <c r="E90" i="34"/>
  <c r="C90" i="38"/>
  <c r="M90" i="37"/>
  <c r="M89" i="38"/>
  <c r="C89" i="37"/>
  <c r="M89" i="35"/>
  <c r="C89" i="36"/>
  <c r="M89" i="26"/>
  <c r="M89" i="37"/>
  <c r="M89" i="36"/>
  <c r="C89" i="35"/>
  <c r="C89" i="33"/>
  <c r="C89" i="38"/>
  <c r="C89" i="34"/>
  <c r="L76" i="20"/>
  <c r="J377" i="12"/>
  <c r="G377" i="12"/>
  <c r="H378" i="12" s="1"/>
  <c r="E377" i="12"/>
  <c r="F378" i="12" s="1"/>
  <c r="D377" i="12"/>
  <c r="C377" i="12"/>
  <c r="G149" i="39"/>
  <c r="H150" i="39" s="1"/>
  <c r="E149" i="39"/>
  <c r="F150" i="39" s="1"/>
  <c r="D149" i="39"/>
  <c r="C149" i="39"/>
  <c r="M77" i="20"/>
  <c r="P150" i="39"/>
  <c r="Q150" i="39"/>
  <c r="R150" i="39"/>
  <c r="S151" i="39" s="1"/>
  <c r="T150" i="39"/>
  <c r="U151" i="39" s="1"/>
  <c r="L87" i="28"/>
  <c r="M87" i="28"/>
  <c r="N87" i="28"/>
  <c r="O87" i="28"/>
  <c r="P87" i="28"/>
  <c r="Q87" i="28"/>
  <c r="R87" i="28"/>
  <c r="L87" i="26"/>
  <c r="O89" i="26" s="1"/>
  <c r="T87" i="26"/>
  <c r="B87" i="26"/>
  <c r="C88" i="26" s="1"/>
  <c r="J87" i="26"/>
  <c r="B87" i="37"/>
  <c r="E89" i="37" s="1"/>
  <c r="J87" i="37"/>
  <c r="N87" i="37" s="1"/>
  <c r="B87" i="38"/>
  <c r="E89" i="38" s="1"/>
  <c r="J87" i="38"/>
  <c r="N87" i="38" s="1"/>
  <c r="B87" i="33"/>
  <c r="C88" i="33" s="1"/>
  <c r="J87" i="33"/>
  <c r="N87" i="33" s="1"/>
  <c r="B87" i="36"/>
  <c r="J87" i="36"/>
  <c r="N87" i="36" s="1"/>
  <c r="B87" i="34"/>
  <c r="C88" i="34" s="1"/>
  <c r="J87" i="34"/>
  <c r="N87" i="34" s="1"/>
  <c r="B87" i="35"/>
  <c r="J87" i="35"/>
  <c r="N87" i="35" s="1"/>
  <c r="H93" i="34" l="1"/>
  <c r="I93" i="34" s="1"/>
  <c r="F92" i="38"/>
  <c r="G92" i="38" s="1"/>
  <c r="F93" i="38"/>
  <c r="G93" i="38" s="1"/>
  <c r="H93" i="38" s="1"/>
  <c r="I93" i="38" s="1"/>
  <c r="F91" i="34"/>
  <c r="G91" i="34" s="1"/>
  <c r="F92" i="26"/>
  <c r="G92" i="26" s="1"/>
  <c r="F92" i="34"/>
  <c r="G92" i="34" s="1"/>
  <c r="F92" i="37"/>
  <c r="G92" i="37" s="1"/>
  <c r="F90" i="37"/>
  <c r="G90" i="37" s="1"/>
  <c r="F91" i="33"/>
  <c r="G91" i="33" s="1"/>
  <c r="H93" i="33" s="1"/>
  <c r="I93" i="33" s="1"/>
  <c r="P91" i="26"/>
  <c r="Q91" i="26" s="1"/>
  <c r="R93" i="26" s="1"/>
  <c r="S93" i="26" s="1"/>
  <c r="F91" i="35"/>
  <c r="G91" i="35" s="1"/>
  <c r="H93" i="35" s="1"/>
  <c r="I93" i="35" s="1"/>
  <c r="F91" i="36"/>
  <c r="G91" i="36" s="1"/>
  <c r="H93" i="36" s="1"/>
  <c r="I93" i="36" s="1"/>
  <c r="F91" i="26"/>
  <c r="G91" i="26" s="1"/>
  <c r="H93" i="26" s="1"/>
  <c r="I93" i="26" s="1"/>
  <c r="F91" i="37"/>
  <c r="G91" i="37" s="1"/>
  <c r="H93" i="37" s="1"/>
  <c r="I93" i="37" s="1"/>
  <c r="E89" i="33"/>
  <c r="F90" i="33" s="1"/>
  <c r="G90" i="33" s="1"/>
  <c r="H92" i="33" s="1"/>
  <c r="I92" i="33" s="1"/>
  <c r="F90" i="38"/>
  <c r="G90" i="38" s="1"/>
  <c r="H92" i="38" s="1"/>
  <c r="I92" i="38" s="1"/>
  <c r="P90" i="26"/>
  <c r="Q90" i="26" s="1"/>
  <c r="E89" i="34"/>
  <c r="F90" i="34" s="1"/>
  <c r="G90" i="34" s="1"/>
  <c r="C88" i="36"/>
  <c r="E89" i="36"/>
  <c r="F90" i="36" s="1"/>
  <c r="G90" i="36" s="1"/>
  <c r="E89" i="26"/>
  <c r="F90" i="26" s="1"/>
  <c r="G90" i="26" s="1"/>
  <c r="C88" i="35"/>
  <c r="E89" i="35"/>
  <c r="F90" i="35" s="1"/>
  <c r="G90" i="35" s="1"/>
  <c r="N75" i="20"/>
  <c r="M88" i="26"/>
  <c r="M87" i="38"/>
  <c r="C88" i="38"/>
  <c r="M87" i="37"/>
  <c r="C88" i="37"/>
  <c r="M87" i="33"/>
  <c r="M87" i="36"/>
  <c r="M87" i="34"/>
  <c r="M87" i="35"/>
  <c r="F106" i="28" l="1"/>
  <c r="F25" i="20"/>
  <c r="E106" i="28"/>
  <c r="F24" i="20"/>
  <c r="F21" i="20"/>
  <c r="I106" i="28"/>
  <c r="C106" i="28"/>
  <c r="B106" i="28"/>
  <c r="F22" i="20"/>
  <c r="G106" i="28"/>
  <c r="F26" i="20"/>
  <c r="R92" i="26"/>
  <c r="S92" i="26" s="1"/>
  <c r="D106" i="28"/>
  <c r="F23" i="20"/>
  <c r="H92" i="35"/>
  <c r="I92" i="35" s="1"/>
  <c r="H92" i="36"/>
  <c r="I92" i="36" s="1"/>
  <c r="H92" i="34"/>
  <c r="I92" i="34" s="1"/>
  <c r="H92" i="37"/>
  <c r="I92" i="37" s="1"/>
  <c r="H92" i="26"/>
  <c r="I92" i="26" s="1"/>
  <c r="L75" i="20"/>
  <c r="J148" i="39"/>
  <c r="G148" i="39"/>
  <c r="H149" i="39" s="1"/>
  <c r="E148" i="39"/>
  <c r="F149" i="39" s="1"/>
  <c r="D148" i="39"/>
  <c r="C148" i="39"/>
  <c r="M75" i="20"/>
  <c r="J376" i="12"/>
  <c r="G376" i="12"/>
  <c r="H377" i="12" s="1"/>
  <c r="E376" i="12"/>
  <c r="F377" i="12" s="1"/>
  <c r="D376" i="12"/>
  <c r="C376" i="12"/>
  <c r="D488" i="21" l="1"/>
  <c r="D489" i="21"/>
  <c r="D490" i="21"/>
  <c r="D491" i="21"/>
  <c r="D492" i="21"/>
  <c r="K493" i="21"/>
  <c r="J493" i="21"/>
  <c r="I493" i="21"/>
  <c r="H493" i="21"/>
  <c r="G493" i="21"/>
  <c r="F493" i="21"/>
  <c r="E493" i="21"/>
  <c r="C493" i="21"/>
  <c r="K493" i="22"/>
  <c r="J493" i="22"/>
  <c r="I493" i="22"/>
  <c r="H493" i="22"/>
  <c r="G493" i="22"/>
  <c r="F493" i="22"/>
  <c r="E493" i="22"/>
  <c r="D493" i="22"/>
  <c r="C493" i="22"/>
  <c r="I491" i="4"/>
  <c r="I490" i="4"/>
  <c r="F490" i="4"/>
  <c r="G490" i="4"/>
  <c r="H490" i="4"/>
  <c r="F491" i="4"/>
  <c r="G491" i="4"/>
  <c r="H491" i="4"/>
  <c r="E491" i="4"/>
  <c r="E490" i="4"/>
  <c r="D490" i="4"/>
  <c r="D491" i="4"/>
  <c r="C491" i="4"/>
  <c r="C490" i="4"/>
  <c r="M76" i="20"/>
  <c r="P149" i="39"/>
  <c r="Q149" i="39"/>
  <c r="R149" i="39"/>
  <c r="S150" i="39" s="1"/>
  <c r="T149" i="39"/>
  <c r="U150" i="39" s="1"/>
  <c r="J86" i="37"/>
  <c r="B86" i="37"/>
  <c r="J86" i="38"/>
  <c r="B86" i="38"/>
  <c r="J86" i="33"/>
  <c r="B86" i="33"/>
  <c r="J86" i="36"/>
  <c r="B86" i="36"/>
  <c r="J86" i="34"/>
  <c r="B86" i="34"/>
  <c r="J86" i="35"/>
  <c r="B86" i="35"/>
  <c r="B86" i="26"/>
  <c r="T86" i="26"/>
  <c r="J86" i="26"/>
  <c r="C87" i="38" l="1"/>
  <c r="E88" i="38"/>
  <c r="F89" i="38" s="1"/>
  <c r="G89" i="38" s="1"/>
  <c r="H91" i="38" s="1"/>
  <c r="I91" i="38" s="1"/>
  <c r="C87" i="33"/>
  <c r="E88" i="33"/>
  <c r="F89" i="33" s="1"/>
  <c r="G89" i="33" s="1"/>
  <c r="H91" i="33" s="1"/>
  <c r="I91" i="33" s="1"/>
  <c r="C87" i="26"/>
  <c r="E88" i="26"/>
  <c r="F89" i="26" s="1"/>
  <c r="G89" i="26" s="1"/>
  <c r="H91" i="26" s="1"/>
  <c r="I91" i="26" s="1"/>
  <c r="C87" i="34"/>
  <c r="E88" i="34"/>
  <c r="F89" i="34" s="1"/>
  <c r="G89" i="34" s="1"/>
  <c r="H91" i="34" s="1"/>
  <c r="I91" i="34" s="1"/>
  <c r="C87" i="37"/>
  <c r="E88" i="37"/>
  <c r="F89" i="37" s="1"/>
  <c r="G89" i="37" s="1"/>
  <c r="H91" i="37" s="1"/>
  <c r="I91" i="37" s="1"/>
  <c r="C87" i="35"/>
  <c r="E88" i="35"/>
  <c r="F89" i="35" s="1"/>
  <c r="G89" i="35" s="1"/>
  <c r="H91" i="35" s="1"/>
  <c r="I91" i="35" s="1"/>
  <c r="C87" i="36"/>
  <c r="E88" i="36"/>
  <c r="F89" i="36" s="1"/>
  <c r="G89" i="36" s="1"/>
  <c r="H91" i="36" s="1"/>
  <c r="I91" i="36" s="1"/>
  <c r="L86" i="28"/>
  <c r="M86" i="28"/>
  <c r="N86" i="28"/>
  <c r="O86" i="28"/>
  <c r="P86" i="28"/>
  <c r="Q86" i="28"/>
  <c r="R86" i="28"/>
  <c r="M86" i="37"/>
  <c r="N86" i="37"/>
  <c r="M86" i="38"/>
  <c r="N86" i="38"/>
  <c r="M86" i="33"/>
  <c r="N86" i="33"/>
  <c r="M86" i="36"/>
  <c r="N86" i="36"/>
  <c r="M86" i="34"/>
  <c r="N86" i="34"/>
  <c r="M86" i="35"/>
  <c r="N86" i="35"/>
  <c r="L86" i="26"/>
  <c r="O88" i="26" s="1"/>
  <c r="P89" i="26" s="1"/>
  <c r="Q89" i="26" s="1"/>
  <c r="R91" i="26" s="1"/>
  <c r="S91" i="26" s="1"/>
  <c r="L74" i="20"/>
  <c r="J375" i="12"/>
  <c r="G375" i="12"/>
  <c r="E375" i="12"/>
  <c r="F376" i="12" s="1"/>
  <c r="D375" i="12"/>
  <c r="C375" i="12"/>
  <c r="J147" i="39"/>
  <c r="G147" i="39"/>
  <c r="H148" i="39" s="1"/>
  <c r="E147" i="39"/>
  <c r="F148" i="39" s="1"/>
  <c r="D147" i="39"/>
  <c r="C147" i="39"/>
  <c r="P147" i="39"/>
  <c r="Q147" i="39"/>
  <c r="R147" i="39"/>
  <c r="T147" i="39"/>
  <c r="P148" i="39"/>
  <c r="Q148" i="39"/>
  <c r="R148" i="39"/>
  <c r="S149" i="39" s="1"/>
  <c r="T148" i="39"/>
  <c r="U149" i="39" s="1"/>
  <c r="L85" i="28"/>
  <c r="M85" i="28"/>
  <c r="N85" i="28"/>
  <c r="O85" i="28"/>
  <c r="P85" i="28"/>
  <c r="Q85" i="28"/>
  <c r="R85" i="28"/>
  <c r="T5" i="26"/>
  <c r="T6" i="26"/>
  <c r="T7" i="26"/>
  <c r="T8" i="26"/>
  <c r="T9" i="26"/>
  <c r="T10" i="26"/>
  <c r="T11" i="26"/>
  <c r="T12" i="26"/>
  <c r="T13" i="26"/>
  <c r="T14" i="26"/>
  <c r="T15" i="26"/>
  <c r="T16" i="26"/>
  <c r="T17" i="26"/>
  <c r="T18" i="26"/>
  <c r="T19" i="26"/>
  <c r="T20" i="26"/>
  <c r="T21" i="26"/>
  <c r="T22" i="26"/>
  <c r="T23" i="26"/>
  <c r="T24" i="26"/>
  <c r="T25" i="26"/>
  <c r="T26" i="26"/>
  <c r="T27" i="26"/>
  <c r="T28" i="26"/>
  <c r="T29" i="26"/>
  <c r="T30" i="26"/>
  <c r="T31" i="26"/>
  <c r="T32" i="26"/>
  <c r="T33" i="26"/>
  <c r="T34" i="26"/>
  <c r="T35" i="26"/>
  <c r="T36" i="26"/>
  <c r="T37" i="26"/>
  <c r="T38" i="26"/>
  <c r="T39" i="26"/>
  <c r="T40" i="26"/>
  <c r="T41" i="26"/>
  <c r="T42" i="26"/>
  <c r="T43" i="26"/>
  <c r="T44" i="26"/>
  <c r="T45" i="26"/>
  <c r="T46" i="26"/>
  <c r="T47" i="26"/>
  <c r="T48" i="26"/>
  <c r="T49" i="26"/>
  <c r="T50" i="26"/>
  <c r="T51" i="26"/>
  <c r="T52" i="26"/>
  <c r="T53" i="26"/>
  <c r="T54" i="26"/>
  <c r="T55" i="26"/>
  <c r="T56" i="26"/>
  <c r="T57" i="26"/>
  <c r="T58" i="26"/>
  <c r="T59" i="26"/>
  <c r="T60" i="26"/>
  <c r="T61" i="26"/>
  <c r="T62" i="26"/>
  <c r="T63" i="26"/>
  <c r="T64" i="26"/>
  <c r="T65" i="26"/>
  <c r="T66" i="26"/>
  <c r="T67" i="26"/>
  <c r="T68" i="26"/>
  <c r="T69" i="26"/>
  <c r="T70" i="26"/>
  <c r="T71" i="26"/>
  <c r="T72" i="26"/>
  <c r="T73" i="26"/>
  <c r="T74" i="26"/>
  <c r="T75" i="26"/>
  <c r="T76" i="26"/>
  <c r="T77" i="26"/>
  <c r="T78" i="26"/>
  <c r="T79" i="26"/>
  <c r="T80" i="26"/>
  <c r="T81" i="26"/>
  <c r="T82" i="26"/>
  <c r="T83" i="26"/>
  <c r="T84" i="26"/>
  <c r="T85" i="26"/>
  <c r="L5" i="26"/>
  <c r="L6" i="26"/>
  <c r="L7" i="26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N87" i="26" s="1"/>
  <c r="L76" i="26"/>
  <c r="N88" i="26" s="1"/>
  <c r="L77" i="26"/>
  <c r="N89" i="26" s="1"/>
  <c r="L78" i="26"/>
  <c r="N90" i="26" s="1"/>
  <c r="L79" i="26"/>
  <c r="N91" i="26" s="1"/>
  <c r="L80" i="26"/>
  <c r="N92" i="26" s="1"/>
  <c r="L81" i="26"/>
  <c r="N93" i="26" s="1"/>
  <c r="E21" i="20" s="1"/>
  <c r="L82" i="26"/>
  <c r="L83" i="26"/>
  <c r="L84" i="26"/>
  <c r="N72" i="20" s="1"/>
  <c r="L85" i="26"/>
  <c r="T4" i="26"/>
  <c r="L4" i="26"/>
  <c r="J5" i="26"/>
  <c r="J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58" i="26"/>
  <c r="B59" i="26"/>
  <c r="B60" i="26"/>
  <c r="B61" i="26"/>
  <c r="B62" i="26"/>
  <c r="B63" i="26"/>
  <c r="B64" i="26"/>
  <c r="B65" i="26"/>
  <c r="B66" i="26"/>
  <c r="B67" i="26"/>
  <c r="B68" i="26"/>
  <c r="B69" i="26"/>
  <c r="B70" i="26"/>
  <c r="B71" i="26"/>
  <c r="B72" i="26"/>
  <c r="B73" i="26"/>
  <c r="B74" i="26"/>
  <c r="D86" i="26" s="1"/>
  <c r="B75" i="26"/>
  <c r="D87" i="26" s="1"/>
  <c r="B76" i="26"/>
  <c r="D88" i="26" s="1"/>
  <c r="B77" i="26"/>
  <c r="D89" i="26" s="1"/>
  <c r="B78" i="26"/>
  <c r="D90" i="26" s="1"/>
  <c r="B79" i="26"/>
  <c r="D91" i="26" s="1"/>
  <c r="B80" i="26"/>
  <c r="D92" i="26" s="1"/>
  <c r="B81" i="26"/>
  <c r="D93" i="26" s="1"/>
  <c r="B82" i="26"/>
  <c r="B83" i="26"/>
  <c r="B84" i="26"/>
  <c r="B85" i="26"/>
  <c r="J4" i="26"/>
  <c r="B4" i="26"/>
  <c r="J5" i="37"/>
  <c r="J6" i="37"/>
  <c r="J7" i="37"/>
  <c r="J8" i="37"/>
  <c r="J9" i="37"/>
  <c r="J10" i="37"/>
  <c r="J11" i="37"/>
  <c r="J12" i="37"/>
  <c r="J13" i="37"/>
  <c r="J14" i="37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N84" i="37" s="1"/>
  <c r="J85" i="37"/>
  <c r="N85" i="37" s="1"/>
  <c r="J4" i="37"/>
  <c r="B5" i="37"/>
  <c r="B6" i="37"/>
  <c r="B7" i="37"/>
  <c r="B8" i="37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B39" i="37"/>
  <c r="B40" i="37"/>
  <c r="B41" i="37"/>
  <c r="B42" i="37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B59" i="37"/>
  <c r="B60" i="37"/>
  <c r="B61" i="37"/>
  <c r="B62" i="37"/>
  <c r="B63" i="37"/>
  <c r="B64" i="37"/>
  <c r="B65" i="37"/>
  <c r="B66" i="37"/>
  <c r="B67" i="37"/>
  <c r="B68" i="37"/>
  <c r="B69" i="37"/>
  <c r="B70" i="37"/>
  <c r="B71" i="37"/>
  <c r="B72" i="37"/>
  <c r="B73" i="37"/>
  <c r="B74" i="37"/>
  <c r="D86" i="37" s="1"/>
  <c r="B75" i="37"/>
  <c r="D87" i="37" s="1"/>
  <c r="B76" i="37"/>
  <c r="D88" i="37" s="1"/>
  <c r="B77" i="37"/>
  <c r="D89" i="37" s="1"/>
  <c r="B78" i="37"/>
  <c r="D90" i="37" s="1"/>
  <c r="B79" i="37"/>
  <c r="D91" i="37" s="1"/>
  <c r="B80" i="37"/>
  <c r="D92" i="37" s="1"/>
  <c r="B81" i="37"/>
  <c r="D93" i="37" s="1"/>
  <c r="B82" i="37"/>
  <c r="B83" i="37"/>
  <c r="B84" i="37"/>
  <c r="B85" i="37"/>
  <c r="B4" i="37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N84" i="38" s="1"/>
  <c r="J85" i="38"/>
  <c r="N85" i="38" s="1"/>
  <c r="B5" i="38"/>
  <c r="B6" i="38"/>
  <c r="B7" i="38"/>
  <c r="B8" i="3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B41" i="38"/>
  <c r="B42" i="3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59" i="38"/>
  <c r="B60" i="38"/>
  <c r="B61" i="38"/>
  <c r="B62" i="38"/>
  <c r="B63" i="38"/>
  <c r="B64" i="38"/>
  <c r="B65" i="38"/>
  <c r="B66" i="38"/>
  <c r="B67" i="38"/>
  <c r="B68" i="38"/>
  <c r="B69" i="38"/>
  <c r="B70" i="38"/>
  <c r="B71" i="38"/>
  <c r="B72" i="38"/>
  <c r="B73" i="38"/>
  <c r="B74" i="38"/>
  <c r="D86" i="38" s="1"/>
  <c r="B75" i="38"/>
  <c r="D87" i="38" s="1"/>
  <c r="B76" i="38"/>
  <c r="D88" i="38" s="1"/>
  <c r="B77" i="38"/>
  <c r="D89" i="38" s="1"/>
  <c r="B78" i="38"/>
  <c r="D90" i="38" s="1"/>
  <c r="B79" i="38"/>
  <c r="D91" i="38" s="1"/>
  <c r="B80" i="38"/>
  <c r="D92" i="38" s="1"/>
  <c r="B81" i="38"/>
  <c r="D93" i="38" s="1"/>
  <c r="E26" i="20" s="1"/>
  <c r="B82" i="38"/>
  <c r="B83" i="38"/>
  <c r="B84" i="38"/>
  <c r="B85" i="38"/>
  <c r="J4" i="38"/>
  <c r="B4" i="38"/>
  <c r="J5" i="33"/>
  <c r="J6" i="33"/>
  <c r="J7" i="33"/>
  <c r="J8" i="33"/>
  <c r="J9" i="33"/>
  <c r="J10" i="33"/>
  <c r="J11" i="33"/>
  <c r="J12" i="33"/>
  <c r="J13" i="33"/>
  <c r="J14" i="33"/>
  <c r="J15" i="33"/>
  <c r="J16" i="33"/>
  <c r="J17" i="33"/>
  <c r="J18" i="33"/>
  <c r="J19" i="33"/>
  <c r="J20" i="33"/>
  <c r="J21" i="33"/>
  <c r="J22" i="33"/>
  <c r="J23" i="33"/>
  <c r="J24" i="33"/>
  <c r="J25" i="33"/>
  <c r="J26" i="33"/>
  <c r="J27" i="33"/>
  <c r="J28" i="33"/>
  <c r="J29" i="33"/>
  <c r="J30" i="33"/>
  <c r="J31" i="33"/>
  <c r="J32" i="33"/>
  <c r="J33" i="33"/>
  <c r="J34" i="33"/>
  <c r="J35" i="33"/>
  <c r="J36" i="33"/>
  <c r="J37" i="33"/>
  <c r="J38" i="33"/>
  <c r="J39" i="33"/>
  <c r="J40" i="33"/>
  <c r="J41" i="33"/>
  <c r="J42" i="33"/>
  <c r="J43" i="33"/>
  <c r="J44" i="33"/>
  <c r="J45" i="33"/>
  <c r="J46" i="33"/>
  <c r="J47" i="33"/>
  <c r="J48" i="33"/>
  <c r="J49" i="33"/>
  <c r="J50" i="33"/>
  <c r="J51" i="33"/>
  <c r="J52" i="33"/>
  <c r="J53" i="33"/>
  <c r="J54" i="33"/>
  <c r="J55" i="33"/>
  <c r="J56" i="33"/>
  <c r="J57" i="33"/>
  <c r="J58" i="33"/>
  <c r="J59" i="33"/>
  <c r="J60" i="33"/>
  <c r="J61" i="33"/>
  <c r="J62" i="33"/>
  <c r="J63" i="33"/>
  <c r="J64" i="33"/>
  <c r="J65" i="33"/>
  <c r="J66" i="33"/>
  <c r="J67" i="33"/>
  <c r="J68" i="33"/>
  <c r="J69" i="33"/>
  <c r="J70" i="33"/>
  <c r="J71" i="33"/>
  <c r="J72" i="33"/>
  <c r="J73" i="33"/>
  <c r="J74" i="33"/>
  <c r="J75" i="33"/>
  <c r="J76" i="33"/>
  <c r="J77" i="33"/>
  <c r="J78" i="33"/>
  <c r="J79" i="33"/>
  <c r="J80" i="33"/>
  <c r="J81" i="33"/>
  <c r="J82" i="33"/>
  <c r="J83" i="33"/>
  <c r="J84" i="33"/>
  <c r="N84" i="33" s="1"/>
  <c r="J85" i="33"/>
  <c r="N85" i="33" s="1"/>
  <c r="B5" i="33"/>
  <c r="B6" i="33"/>
  <c r="B7" i="33"/>
  <c r="B8" i="33"/>
  <c r="B9" i="33"/>
  <c r="B10" i="33"/>
  <c r="B11" i="33"/>
  <c r="B12" i="33"/>
  <c r="B13" i="33"/>
  <c r="B14" i="33"/>
  <c r="B15" i="33"/>
  <c r="B16" i="33"/>
  <c r="B17" i="33"/>
  <c r="B18" i="33"/>
  <c r="B19" i="33"/>
  <c r="B20" i="33"/>
  <c r="B21" i="33"/>
  <c r="B22" i="33"/>
  <c r="B23" i="33"/>
  <c r="B24" i="33"/>
  <c r="B25" i="33"/>
  <c r="B26" i="33"/>
  <c r="B27" i="33"/>
  <c r="B28" i="33"/>
  <c r="B29" i="33"/>
  <c r="B30" i="33"/>
  <c r="B31" i="33"/>
  <c r="B32" i="33"/>
  <c r="B33" i="33"/>
  <c r="B34" i="33"/>
  <c r="B35" i="33"/>
  <c r="B36" i="33"/>
  <c r="B37" i="33"/>
  <c r="B38" i="33"/>
  <c r="B39" i="33"/>
  <c r="B40" i="33"/>
  <c r="B41" i="33"/>
  <c r="B42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D86" i="33" s="1"/>
  <c r="B75" i="33"/>
  <c r="D87" i="33" s="1"/>
  <c r="B76" i="33"/>
  <c r="D88" i="33" s="1"/>
  <c r="B77" i="33"/>
  <c r="D89" i="33" s="1"/>
  <c r="B78" i="33"/>
  <c r="D90" i="33" s="1"/>
  <c r="B79" i="33"/>
  <c r="D91" i="33" s="1"/>
  <c r="B80" i="33"/>
  <c r="D92" i="33" s="1"/>
  <c r="B81" i="33"/>
  <c r="D93" i="33" s="1"/>
  <c r="E25" i="20" s="1"/>
  <c r="B82" i="33"/>
  <c r="B83" i="33"/>
  <c r="B84" i="33"/>
  <c r="M84" i="33" s="1"/>
  <c r="B85" i="33"/>
  <c r="J4" i="33"/>
  <c r="B4" i="33"/>
  <c r="J5" i="36"/>
  <c r="J6" i="36"/>
  <c r="J7" i="36"/>
  <c r="J8" i="36"/>
  <c r="J9" i="36"/>
  <c r="J10" i="36"/>
  <c r="J11" i="36"/>
  <c r="J12" i="36"/>
  <c r="J13" i="36"/>
  <c r="J14" i="36"/>
  <c r="J15" i="36"/>
  <c r="J16" i="36"/>
  <c r="J17" i="36"/>
  <c r="J18" i="36"/>
  <c r="J19" i="36"/>
  <c r="J20" i="36"/>
  <c r="J21" i="36"/>
  <c r="J22" i="36"/>
  <c r="J23" i="36"/>
  <c r="J24" i="36"/>
  <c r="J25" i="36"/>
  <c r="J26" i="36"/>
  <c r="J27" i="36"/>
  <c r="J28" i="36"/>
  <c r="J29" i="36"/>
  <c r="J30" i="36"/>
  <c r="J31" i="36"/>
  <c r="J32" i="36"/>
  <c r="J33" i="36"/>
  <c r="J34" i="36"/>
  <c r="J35" i="36"/>
  <c r="J36" i="36"/>
  <c r="J37" i="36"/>
  <c r="J38" i="36"/>
  <c r="J39" i="36"/>
  <c r="J40" i="36"/>
  <c r="J41" i="36"/>
  <c r="J42" i="36"/>
  <c r="J43" i="36"/>
  <c r="J44" i="36"/>
  <c r="J45" i="36"/>
  <c r="J46" i="36"/>
  <c r="J47" i="36"/>
  <c r="J48" i="36"/>
  <c r="J49" i="36"/>
  <c r="J50" i="36"/>
  <c r="J51" i="36"/>
  <c r="J52" i="36"/>
  <c r="J53" i="36"/>
  <c r="J54" i="36"/>
  <c r="J55" i="36"/>
  <c r="J56" i="36"/>
  <c r="J57" i="36"/>
  <c r="J58" i="36"/>
  <c r="J59" i="36"/>
  <c r="J60" i="36"/>
  <c r="J61" i="36"/>
  <c r="J62" i="36"/>
  <c r="J63" i="36"/>
  <c r="J64" i="36"/>
  <c r="J65" i="36"/>
  <c r="J66" i="36"/>
  <c r="J67" i="36"/>
  <c r="J68" i="36"/>
  <c r="J69" i="36"/>
  <c r="J70" i="36"/>
  <c r="J71" i="36"/>
  <c r="J72" i="36"/>
  <c r="J73" i="36"/>
  <c r="J74" i="36"/>
  <c r="J75" i="36"/>
  <c r="J76" i="36"/>
  <c r="J77" i="36"/>
  <c r="J78" i="36"/>
  <c r="J79" i="36"/>
  <c r="J80" i="36"/>
  <c r="J81" i="36"/>
  <c r="J82" i="36"/>
  <c r="J83" i="36"/>
  <c r="J84" i="36"/>
  <c r="N84" i="36" s="1"/>
  <c r="J85" i="36"/>
  <c r="N85" i="36" s="1"/>
  <c r="B5" i="36"/>
  <c r="B6" i="36"/>
  <c r="B7" i="36"/>
  <c r="B8" i="36"/>
  <c r="B9" i="36"/>
  <c r="B10" i="36"/>
  <c r="B11" i="36"/>
  <c r="B12" i="36"/>
  <c r="B13" i="36"/>
  <c r="B14" i="36"/>
  <c r="B15" i="36"/>
  <c r="B16" i="36"/>
  <c r="B17" i="36"/>
  <c r="B18" i="36"/>
  <c r="B19" i="36"/>
  <c r="B20" i="36"/>
  <c r="B21" i="36"/>
  <c r="B22" i="36"/>
  <c r="B23" i="36"/>
  <c r="B24" i="36"/>
  <c r="B25" i="36"/>
  <c r="B26" i="36"/>
  <c r="B27" i="36"/>
  <c r="B28" i="36"/>
  <c r="B29" i="36"/>
  <c r="B30" i="36"/>
  <c r="B31" i="36"/>
  <c r="B32" i="36"/>
  <c r="B33" i="36"/>
  <c r="B34" i="36"/>
  <c r="B35" i="36"/>
  <c r="B36" i="36"/>
  <c r="B37" i="36"/>
  <c r="B38" i="36"/>
  <c r="B39" i="36"/>
  <c r="B40" i="36"/>
  <c r="B41" i="36"/>
  <c r="B42" i="36"/>
  <c r="B43" i="36"/>
  <c r="B44" i="36"/>
  <c r="B45" i="36"/>
  <c r="B46" i="36"/>
  <c r="B47" i="36"/>
  <c r="B48" i="36"/>
  <c r="B49" i="36"/>
  <c r="B50" i="36"/>
  <c r="B51" i="36"/>
  <c r="B52" i="36"/>
  <c r="B53" i="36"/>
  <c r="B54" i="36"/>
  <c r="B55" i="36"/>
  <c r="B56" i="36"/>
  <c r="B57" i="36"/>
  <c r="B58" i="36"/>
  <c r="B59" i="36"/>
  <c r="B60" i="36"/>
  <c r="B61" i="36"/>
  <c r="B62" i="36"/>
  <c r="B63" i="36"/>
  <c r="B64" i="36"/>
  <c r="B65" i="36"/>
  <c r="B66" i="36"/>
  <c r="B67" i="36"/>
  <c r="B68" i="36"/>
  <c r="B69" i="36"/>
  <c r="B70" i="36"/>
  <c r="B71" i="36"/>
  <c r="B72" i="36"/>
  <c r="B73" i="36"/>
  <c r="B74" i="36"/>
  <c r="D86" i="36" s="1"/>
  <c r="B75" i="36"/>
  <c r="D87" i="36" s="1"/>
  <c r="B76" i="36"/>
  <c r="D88" i="36" s="1"/>
  <c r="B77" i="36"/>
  <c r="D89" i="36" s="1"/>
  <c r="B78" i="36"/>
  <c r="D90" i="36" s="1"/>
  <c r="B79" i="36"/>
  <c r="D91" i="36" s="1"/>
  <c r="B80" i="36"/>
  <c r="D92" i="36" s="1"/>
  <c r="B81" i="36"/>
  <c r="D93" i="36" s="1"/>
  <c r="E24" i="20" s="1"/>
  <c r="B82" i="36"/>
  <c r="B83" i="36"/>
  <c r="B84" i="36"/>
  <c r="M84" i="36" s="1"/>
  <c r="B85" i="36"/>
  <c r="C86" i="36" s="1"/>
  <c r="J4" i="36"/>
  <c r="B4" i="36"/>
  <c r="J5" i="34"/>
  <c r="J6" i="34"/>
  <c r="J7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36" i="34"/>
  <c r="J37" i="34"/>
  <c r="J38" i="34"/>
  <c r="J39" i="34"/>
  <c r="J40" i="34"/>
  <c r="J41" i="34"/>
  <c r="J42" i="34"/>
  <c r="J43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N84" i="34" s="1"/>
  <c r="J85" i="34"/>
  <c r="N85" i="34" s="1"/>
  <c r="B5" i="34"/>
  <c r="B6" i="34"/>
  <c r="B7" i="34"/>
  <c r="B8" i="34"/>
  <c r="B9" i="34"/>
  <c r="B10" i="34"/>
  <c r="B11" i="34"/>
  <c r="B12" i="34"/>
  <c r="B13" i="34"/>
  <c r="B14" i="34"/>
  <c r="B15" i="34"/>
  <c r="B16" i="34"/>
  <c r="B17" i="34"/>
  <c r="B18" i="34"/>
  <c r="B19" i="34"/>
  <c r="B20" i="34"/>
  <c r="B21" i="34"/>
  <c r="B22" i="34"/>
  <c r="B23" i="34"/>
  <c r="B24" i="34"/>
  <c r="B25" i="34"/>
  <c r="B26" i="34"/>
  <c r="B27" i="34"/>
  <c r="B28" i="34"/>
  <c r="B29" i="34"/>
  <c r="B30" i="34"/>
  <c r="B31" i="34"/>
  <c r="B32" i="34"/>
  <c r="B33" i="34"/>
  <c r="B34" i="34"/>
  <c r="B35" i="34"/>
  <c r="B36" i="34"/>
  <c r="B37" i="34"/>
  <c r="B38" i="34"/>
  <c r="B39" i="34"/>
  <c r="B40" i="34"/>
  <c r="B41" i="34"/>
  <c r="B42" i="34"/>
  <c r="B43" i="34"/>
  <c r="B44" i="34"/>
  <c r="B45" i="34"/>
  <c r="B46" i="34"/>
  <c r="B47" i="34"/>
  <c r="B48" i="34"/>
  <c r="B49" i="34"/>
  <c r="B50" i="34"/>
  <c r="B51" i="34"/>
  <c r="B52" i="34"/>
  <c r="B53" i="34"/>
  <c r="B54" i="34"/>
  <c r="B55" i="34"/>
  <c r="B56" i="34"/>
  <c r="B57" i="34"/>
  <c r="B58" i="34"/>
  <c r="B59" i="34"/>
  <c r="B60" i="34"/>
  <c r="B61" i="34"/>
  <c r="B62" i="34"/>
  <c r="B63" i="34"/>
  <c r="B64" i="34"/>
  <c r="B65" i="34"/>
  <c r="B66" i="34"/>
  <c r="B67" i="34"/>
  <c r="B68" i="34"/>
  <c r="B69" i="34"/>
  <c r="B70" i="34"/>
  <c r="B71" i="34"/>
  <c r="B72" i="34"/>
  <c r="B73" i="34"/>
  <c r="B74" i="34"/>
  <c r="D86" i="34" s="1"/>
  <c r="B75" i="34"/>
  <c r="D87" i="34" s="1"/>
  <c r="B76" i="34"/>
  <c r="D88" i="34" s="1"/>
  <c r="B77" i="34"/>
  <c r="D89" i="34" s="1"/>
  <c r="B78" i="34"/>
  <c r="D90" i="34" s="1"/>
  <c r="B79" i="34"/>
  <c r="D91" i="34" s="1"/>
  <c r="B80" i="34"/>
  <c r="D92" i="34" s="1"/>
  <c r="B81" i="34"/>
  <c r="D93" i="34" s="1"/>
  <c r="E23" i="20" s="1"/>
  <c r="B82" i="34"/>
  <c r="B83" i="34"/>
  <c r="B84" i="34"/>
  <c r="B85" i="34"/>
  <c r="J4" i="34"/>
  <c r="B4" i="34"/>
  <c r="J5" i="35"/>
  <c r="J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J31" i="35"/>
  <c r="J32" i="35"/>
  <c r="J33" i="35"/>
  <c r="J34" i="35"/>
  <c r="J35" i="35"/>
  <c r="J36" i="35"/>
  <c r="J37" i="35"/>
  <c r="J38" i="35"/>
  <c r="J39" i="35"/>
  <c r="J40" i="35"/>
  <c r="J41" i="35"/>
  <c r="J42" i="35"/>
  <c r="J43" i="35"/>
  <c r="J44" i="35"/>
  <c r="J45" i="35"/>
  <c r="J46" i="35"/>
  <c r="J47" i="35"/>
  <c r="J48" i="35"/>
  <c r="J49" i="35"/>
  <c r="J50" i="35"/>
  <c r="J51" i="35"/>
  <c r="J52" i="35"/>
  <c r="J53" i="35"/>
  <c r="J54" i="35"/>
  <c r="J55" i="35"/>
  <c r="J56" i="35"/>
  <c r="J57" i="35"/>
  <c r="J58" i="35"/>
  <c r="J59" i="35"/>
  <c r="J60" i="35"/>
  <c r="J61" i="35"/>
  <c r="J62" i="35"/>
  <c r="J63" i="35"/>
  <c r="J64" i="35"/>
  <c r="J65" i="35"/>
  <c r="J66" i="35"/>
  <c r="J67" i="35"/>
  <c r="J68" i="35"/>
  <c r="J69" i="35"/>
  <c r="J70" i="35"/>
  <c r="J71" i="35"/>
  <c r="J72" i="35"/>
  <c r="J73" i="35"/>
  <c r="J74" i="35"/>
  <c r="J75" i="35"/>
  <c r="J76" i="35"/>
  <c r="J77" i="35"/>
  <c r="J78" i="35"/>
  <c r="J79" i="35"/>
  <c r="J80" i="35"/>
  <c r="J81" i="35"/>
  <c r="J82" i="35"/>
  <c r="J83" i="35"/>
  <c r="J84" i="35"/>
  <c r="N84" i="35" s="1"/>
  <c r="J85" i="35"/>
  <c r="N85" i="35" s="1"/>
  <c r="B5" i="35"/>
  <c r="B6" i="35"/>
  <c r="B7" i="35"/>
  <c r="B8" i="35"/>
  <c r="B9" i="35"/>
  <c r="B10" i="35"/>
  <c r="B11" i="35"/>
  <c r="B12" i="35"/>
  <c r="B13" i="35"/>
  <c r="B14" i="35"/>
  <c r="B15" i="35"/>
  <c r="B16" i="35"/>
  <c r="B17" i="35"/>
  <c r="B18" i="35"/>
  <c r="B19" i="35"/>
  <c r="B20" i="35"/>
  <c r="B21" i="35"/>
  <c r="B22" i="35"/>
  <c r="B23" i="35"/>
  <c r="B24" i="35"/>
  <c r="B25" i="35"/>
  <c r="B26" i="35"/>
  <c r="B27" i="35"/>
  <c r="B28" i="35"/>
  <c r="B29" i="35"/>
  <c r="B30" i="35"/>
  <c r="B31" i="35"/>
  <c r="B32" i="35"/>
  <c r="B33" i="35"/>
  <c r="B34" i="35"/>
  <c r="B35" i="35"/>
  <c r="B36" i="35"/>
  <c r="B37" i="35"/>
  <c r="B38" i="35"/>
  <c r="B39" i="35"/>
  <c r="B40" i="35"/>
  <c r="B41" i="35"/>
  <c r="B42" i="35"/>
  <c r="B43" i="35"/>
  <c r="B44" i="35"/>
  <c r="B45" i="35"/>
  <c r="B46" i="35"/>
  <c r="B47" i="35"/>
  <c r="B48" i="35"/>
  <c r="B49" i="35"/>
  <c r="B50" i="35"/>
  <c r="B51" i="35"/>
  <c r="B52" i="35"/>
  <c r="B53" i="35"/>
  <c r="B54" i="35"/>
  <c r="B55" i="35"/>
  <c r="B56" i="35"/>
  <c r="B57" i="35"/>
  <c r="B58" i="35"/>
  <c r="B59" i="35"/>
  <c r="B60" i="35"/>
  <c r="B61" i="35"/>
  <c r="B62" i="35"/>
  <c r="B63" i="35"/>
  <c r="B64" i="35"/>
  <c r="B65" i="35"/>
  <c r="B66" i="35"/>
  <c r="B67" i="35"/>
  <c r="B68" i="35"/>
  <c r="B69" i="35"/>
  <c r="B70" i="35"/>
  <c r="B71" i="35"/>
  <c r="B72" i="35"/>
  <c r="B73" i="35"/>
  <c r="B74" i="35"/>
  <c r="D86" i="35" s="1"/>
  <c r="B75" i="35"/>
  <c r="D87" i="35" s="1"/>
  <c r="B76" i="35"/>
  <c r="D88" i="35" s="1"/>
  <c r="B77" i="35"/>
  <c r="D89" i="35" s="1"/>
  <c r="B78" i="35"/>
  <c r="D90" i="35" s="1"/>
  <c r="B79" i="35"/>
  <c r="D91" i="35" s="1"/>
  <c r="B80" i="35"/>
  <c r="D92" i="35" s="1"/>
  <c r="B81" i="35"/>
  <c r="D93" i="35" s="1"/>
  <c r="E22" i="20" s="1"/>
  <c r="B82" i="35"/>
  <c r="B83" i="35"/>
  <c r="B84" i="35"/>
  <c r="M84" i="35" s="1"/>
  <c r="B85" i="35"/>
  <c r="J4" i="35"/>
  <c r="B4" i="35"/>
  <c r="J74" i="44"/>
  <c r="J75" i="44"/>
  <c r="D73" i="44"/>
  <c r="C73" i="44"/>
  <c r="E74" i="44"/>
  <c r="F74" i="44"/>
  <c r="L73" i="20"/>
  <c r="J374" i="12"/>
  <c r="G374" i="12"/>
  <c r="E374" i="12"/>
  <c r="D374" i="12"/>
  <c r="C374" i="12"/>
  <c r="J146" i="39"/>
  <c r="G146" i="39"/>
  <c r="E146" i="39"/>
  <c r="D146" i="39"/>
  <c r="C146" i="39"/>
  <c r="M74" i="20"/>
  <c r="J73" i="44"/>
  <c r="J71" i="44"/>
  <c r="J72" i="44"/>
  <c r="H375" i="12" l="1"/>
  <c r="H376" i="12"/>
  <c r="C85" i="37"/>
  <c r="E87" i="37"/>
  <c r="F88" i="37" s="1"/>
  <c r="G88" i="37" s="1"/>
  <c r="H90" i="37" s="1"/>
  <c r="I90" i="37" s="1"/>
  <c r="E86" i="37"/>
  <c r="M85" i="38"/>
  <c r="E87" i="38"/>
  <c r="F88" i="38" s="1"/>
  <c r="G88" i="38" s="1"/>
  <c r="H90" i="38" s="1"/>
  <c r="I90" i="38" s="1"/>
  <c r="C86" i="33"/>
  <c r="E87" i="33"/>
  <c r="F88" i="33" s="1"/>
  <c r="G88" i="33" s="1"/>
  <c r="H90" i="33" s="1"/>
  <c r="I90" i="33" s="1"/>
  <c r="M85" i="36"/>
  <c r="E87" i="36"/>
  <c r="F88" i="36" s="1"/>
  <c r="G88" i="36" s="1"/>
  <c r="H90" i="36" s="1"/>
  <c r="I90" i="36" s="1"/>
  <c r="D85" i="34"/>
  <c r="C86" i="34"/>
  <c r="E87" i="34"/>
  <c r="F88" i="34" s="1"/>
  <c r="G88" i="34" s="1"/>
  <c r="H90" i="34" s="1"/>
  <c r="I90" i="34" s="1"/>
  <c r="C86" i="35"/>
  <c r="E87" i="35"/>
  <c r="F88" i="35" s="1"/>
  <c r="G88" i="35" s="1"/>
  <c r="H90" i="35" s="1"/>
  <c r="I90" i="35" s="1"/>
  <c r="E86" i="26"/>
  <c r="N73" i="20"/>
  <c r="O87" i="26"/>
  <c r="P88" i="26" s="1"/>
  <c r="Q88" i="26" s="1"/>
  <c r="R90" i="26" s="1"/>
  <c r="S90" i="26" s="1"/>
  <c r="C85" i="26"/>
  <c r="E87" i="26"/>
  <c r="N74" i="20"/>
  <c r="M87" i="26"/>
  <c r="E86" i="34"/>
  <c r="M86" i="26"/>
  <c r="E86" i="33"/>
  <c r="E85" i="38"/>
  <c r="M85" i="34"/>
  <c r="C85" i="38"/>
  <c r="N86" i="26"/>
  <c r="F375" i="12"/>
  <c r="U148" i="39"/>
  <c r="S148" i="39"/>
  <c r="F147" i="39"/>
  <c r="H147" i="39"/>
  <c r="E86" i="36"/>
  <c r="E86" i="38"/>
  <c r="C86" i="38"/>
  <c r="E86" i="35"/>
  <c r="E85" i="34"/>
  <c r="C85" i="34"/>
  <c r="D85" i="38"/>
  <c r="C86" i="26"/>
  <c r="C86" i="37"/>
  <c r="O86" i="26"/>
  <c r="E85" i="35"/>
  <c r="O85" i="26"/>
  <c r="D85" i="35"/>
  <c r="N85" i="26"/>
  <c r="C85" i="35"/>
  <c r="M85" i="26"/>
  <c r="M85" i="35"/>
  <c r="M85" i="37"/>
  <c r="D85" i="33"/>
  <c r="C85" i="33"/>
  <c r="E85" i="33"/>
  <c r="M85" i="33"/>
  <c r="E85" i="26"/>
  <c r="E85" i="36"/>
  <c r="E85" i="37"/>
  <c r="D85" i="26"/>
  <c r="D85" i="36"/>
  <c r="D85" i="37"/>
  <c r="C85" i="36"/>
  <c r="M84" i="37"/>
  <c r="M84" i="34"/>
  <c r="M84" i="38"/>
  <c r="F86" i="38" l="1"/>
  <c r="G86" i="38" s="1"/>
  <c r="F87" i="26"/>
  <c r="G87" i="26" s="1"/>
  <c r="F88" i="26"/>
  <c r="G88" i="26" s="1"/>
  <c r="H90" i="26" s="1"/>
  <c r="I90" i="26" s="1"/>
  <c r="F87" i="37"/>
  <c r="G87" i="37" s="1"/>
  <c r="H89" i="37" s="1"/>
  <c r="I89" i="37" s="1"/>
  <c r="F87" i="38"/>
  <c r="G87" i="38" s="1"/>
  <c r="H89" i="38" s="1"/>
  <c r="I89" i="38" s="1"/>
  <c r="F87" i="33"/>
  <c r="G87" i="33" s="1"/>
  <c r="H89" i="33" s="1"/>
  <c r="I89" i="33" s="1"/>
  <c r="F87" i="36"/>
  <c r="G87" i="36" s="1"/>
  <c r="H89" i="36" s="1"/>
  <c r="I89" i="36" s="1"/>
  <c r="F86" i="34"/>
  <c r="G86" i="34" s="1"/>
  <c r="F87" i="34"/>
  <c r="G87" i="34" s="1"/>
  <c r="H89" i="34" s="1"/>
  <c r="I89" i="34" s="1"/>
  <c r="F87" i="35"/>
  <c r="G87" i="35" s="1"/>
  <c r="H89" i="35" s="1"/>
  <c r="I89" i="35" s="1"/>
  <c r="P87" i="26"/>
  <c r="Q87" i="26" s="1"/>
  <c r="R89" i="26" s="1"/>
  <c r="S89" i="26" s="1"/>
  <c r="P86" i="26"/>
  <c r="Q86" i="26" s="1"/>
  <c r="F86" i="36"/>
  <c r="G86" i="36" s="1"/>
  <c r="F86" i="26"/>
  <c r="G86" i="26" s="1"/>
  <c r="F86" i="35"/>
  <c r="G86" i="35" s="1"/>
  <c r="F86" i="37"/>
  <c r="G86" i="37" s="1"/>
  <c r="F86" i="33"/>
  <c r="G86" i="33" s="1"/>
  <c r="L84" i="28"/>
  <c r="M84" i="28"/>
  <c r="N84" i="28"/>
  <c r="O84" i="28"/>
  <c r="P84" i="28"/>
  <c r="Q84" i="28"/>
  <c r="R84" i="28"/>
  <c r="E73" i="44"/>
  <c r="F73" i="44"/>
  <c r="H88" i="37" l="1"/>
  <c r="I88" i="37" s="1"/>
  <c r="H88" i="35"/>
  <c r="I88" i="35" s="1"/>
  <c r="H88" i="36"/>
  <c r="I88" i="36" s="1"/>
  <c r="R88" i="26"/>
  <c r="S88" i="26" s="1"/>
  <c r="H88" i="34"/>
  <c r="I88" i="34" s="1"/>
  <c r="H88" i="33"/>
  <c r="I88" i="33" s="1"/>
  <c r="H88" i="26"/>
  <c r="I88" i="26" s="1"/>
  <c r="H89" i="26"/>
  <c r="I89" i="26" s="1"/>
  <c r="H88" i="38"/>
  <c r="I88" i="38" s="1"/>
  <c r="P146" i="39"/>
  <c r="Q146" i="39"/>
  <c r="R146" i="39"/>
  <c r="S147" i="39" s="1"/>
  <c r="T146" i="39"/>
  <c r="U147" i="39" s="1"/>
  <c r="M73" i="20"/>
  <c r="L72" i="20"/>
  <c r="J145" i="39"/>
  <c r="G145" i="39"/>
  <c r="H146" i="39" s="1"/>
  <c r="E145" i="39"/>
  <c r="F146" i="39" s="1"/>
  <c r="D145" i="39"/>
  <c r="C145" i="39"/>
  <c r="J373" i="12"/>
  <c r="G373" i="12"/>
  <c r="H374" i="12" s="1"/>
  <c r="E373" i="12"/>
  <c r="F374" i="12" s="1"/>
  <c r="D373" i="12"/>
  <c r="C373" i="12"/>
  <c r="D84" i="26"/>
  <c r="C84" i="26"/>
  <c r="D84" i="37"/>
  <c r="C84" i="37"/>
  <c r="D84" i="38"/>
  <c r="C84" i="38"/>
  <c r="D84" i="33"/>
  <c r="C84" i="33"/>
  <c r="D84" i="36"/>
  <c r="C84" i="36"/>
  <c r="D84" i="34"/>
  <c r="C84" i="34"/>
  <c r="D84" i="35"/>
  <c r="C84" i="35"/>
  <c r="N84" i="26"/>
  <c r="O84" i="26" l="1"/>
  <c r="P85" i="26" s="1"/>
  <c r="Q85" i="26" s="1"/>
  <c r="R87" i="26" s="1"/>
  <c r="S87" i="26" s="1"/>
  <c r="N71" i="20"/>
  <c r="M84" i="26"/>
  <c r="E84" i="35"/>
  <c r="F85" i="35" s="1"/>
  <c r="G85" i="35" s="1"/>
  <c r="H87" i="35" s="1"/>
  <c r="I87" i="35" s="1"/>
  <c r="E84" i="34"/>
  <c r="F85" i="34" s="1"/>
  <c r="G85" i="34" s="1"/>
  <c r="H87" i="34" s="1"/>
  <c r="I87" i="34" s="1"/>
  <c r="E84" i="36"/>
  <c r="F85" i="36" s="1"/>
  <c r="G85" i="36" s="1"/>
  <c r="H87" i="36" s="1"/>
  <c r="I87" i="36" s="1"/>
  <c r="E84" i="33"/>
  <c r="F85" i="33" s="1"/>
  <c r="G85" i="33" s="1"/>
  <c r="H87" i="33" s="1"/>
  <c r="I87" i="33" s="1"/>
  <c r="E84" i="38"/>
  <c r="F85" i="38" s="1"/>
  <c r="G85" i="38" s="1"/>
  <c r="H87" i="38" s="1"/>
  <c r="I87" i="38" s="1"/>
  <c r="E84" i="37"/>
  <c r="F85" i="37" s="1"/>
  <c r="G85" i="37" s="1"/>
  <c r="H87" i="37" s="1"/>
  <c r="I87" i="37" s="1"/>
  <c r="E84" i="26"/>
  <c r="F85" i="26" s="1"/>
  <c r="G85" i="26" s="1"/>
  <c r="H87" i="26" s="1"/>
  <c r="I87" i="26" s="1"/>
  <c r="L83" i="28"/>
  <c r="M83" i="28"/>
  <c r="N83" i="28"/>
  <c r="O83" i="28"/>
  <c r="P83" i="28"/>
  <c r="Q83" i="28"/>
  <c r="R83" i="28"/>
  <c r="M83" i="26" l="1"/>
  <c r="N83" i="26"/>
  <c r="O83" i="26"/>
  <c r="P84" i="26" s="1"/>
  <c r="Q84" i="26" s="1"/>
  <c r="R86" i="26" s="1"/>
  <c r="S86" i="26" s="1"/>
  <c r="C83" i="26"/>
  <c r="D83" i="26"/>
  <c r="E83" i="26"/>
  <c r="F84" i="26" s="1"/>
  <c r="G84" i="26" s="1"/>
  <c r="H86" i="26" s="1"/>
  <c r="I86" i="26" s="1"/>
  <c r="M83" i="37"/>
  <c r="N83" i="37"/>
  <c r="C83" i="37"/>
  <c r="D83" i="37"/>
  <c r="E83" i="37"/>
  <c r="F84" i="37" s="1"/>
  <c r="G84" i="37" s="1"/>
  <c r="H86" i="37" s="1"/>
  <c r="I86" i="37" s="1"/>
  <c r="M83" i="38"/>
  <c r="N83" i="38"/>
  <c r="C83" i="38"/>
  <c r="D83" i="38"/>
  <c r="E83" i="38"/>
  <c r="F84" i="38" s="1"/>
  <c r="G84" i="38" s="1"/>
  <c r="H86" i="38" s="1"/>
  <c r="I86" i="38" s="1"/>
  <c r="M83" i="33"/>
  <c r="N83" i="33"/>
  <c r="C83" i="33"/>
  <c r="D83" i="33"/>
  <c r="E83" i="33"/>
  <c r="F84" i="33" s="1"/>
  <c r="G84" i="33" s="1"/>
  <c r="H86" i="33" s="1"/>
  <c r="I86" i="33" s="1"/>
  <c r="M83" i="36"/>
  <c r="N83" i="36"/>
  <c r="C83" i="36"/>
  <c r="D83" i="36"/>
  <c r="E83" i="36"/>
  <c r="F84" i="36" s="1"/>
  <c r="G84" i="36" s="1"/>
  <c r="H86" i="36" s="1"/>
  <c r="I86" i="36" s="1"/>
  <c r="M83" i="34"/>
  <c r="N83" i="34"/>
  <c r="C83" i="34"/>
  <c r="D83" i="34"/>
  <c r="E83" i="34"/>
  <c r="F84" i="34" s="1"/>
  <c r="G84" i="34" s="1"/>
  <c r="H86" i="34" s="1"/>
  <c r="I86" i="34" s="1"/>
  <c r="M83" i="35"/>
  <c r="N83" i="35"/>
  <c r="C83" i="35"/>
  <c r="D83" i="35"/>
  <c r="E83" i="35"/>
  <c r="F84" i="35" s="1"/>
  <c r="G84" i="35" s="1"/>
  <c r="H86" i="35" s="1"/>
  <c r="I86" i="35" s="1"/>
  <c r="L71" i="20"/>
  <c r="J144" i="39"/>
  <c r="G144" i="39"/>
  <c r="H145" i="39" s="1"/>
  <c r="E144" i="39"/>
  <c r="F145" i="39" s="1"/>
  <c r="D144" i="39"/>
  <c r="C144" i="39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J372" i="12"/>
  <c r="G372" i="12"/>
  <c r="E372" i="12"/>
  <c r="C372" i="12"/>
  <c r="J371" i="12"/>
  <c r="G371" i="12"/>
  <c r="E371" i="12"/>
  <c r="C371" i="12"/>
  <c r="D70" i="44"/>
  <c r="C70" i="44"/>
  <c r="D67" i="44"/>
  <c r="C67" i="44"/>
  <c r="D64" i="44"/>
  <c r="C64" i="44"/>
  <c r="F372" i="12" l="1"/>
  <c r="F373" i="12"/>
  <c r="H372" i="12"/>
  <c r="H373" i="12"/>
  <c r="E71" i="44"/>
  <c r="F71" i="44"/>
  <c r="E72" i="44"/>
  <c r="F72" i="44"/>
  <c r="M72" i="20"/>
  <c r="P145" i="39"/>
  <c r="Q145" i="39"/>
  <c r="R145" i="39"/>
  <c r="S146" i="39" s="1"/>
  <c r="T145" i="39"/>
  <c r="U146" i="39" s="1"/>
  <c r="N70" i="20"/>
  <c r="L82" i="28" l="1"/>
  <c r="M82" i="28"/>
  <c r="N82" i="28"/>
  <c r="O82" i="28"/>
  <c r="P82" i="28"/>
  <c r="Q82" i="28"/>
  <c r="R82" i="28"/>
  <c r="M82" i="37"/>
  <c r="N82" i="37"/>
  <c r="C82" i="37"/>
  <c r="D82" i="37"/>
  <c r="E82" i="37"/>
  <c r="F83" i="37" s="1"/>
  <c r="G83" i="37" s="1"/>
  <c r="H85" i="37" s="1"/>
  <c r="I85" i="37" s="1"/>
  <c r="M82" i="38"/>
  <c r="N82" i="38"/>
  <c r="C82" i="38"/>
  <c r="D82" i="38"/>
  <c r="E82" i="38"/>
  <c r="F83" i="38" s="1"/>
  <c r="G83" i="38" s="1"/>
  <c r="H85" i="38" s="1"/>
  <c r="I85" i="38" s="1"/>
  <c r="M82" i="33"/>
  <c r="N82" i="33"/>
  <c r="C82" i="33"/>
  <c r="D82" i="33"/>
  <c r="E82" i="33"/>
  <c r="F83" i="33" s="1"/>
  <c r="G83" i="33" s="1"/>
  <c r="H85" i="33" s="1"/>
  <c r="I85" i="33" s="1"/>
  <c r="M82" i="36"/>
  <c r="N82" i="36"/>
  <c r="C82" i="36"/>
  <c r="D82" i="36"/>
  <c r="E82" i="36"/>
  <c r="F83" i="36" s="1"/>
  <c r="G83" i="36" s="1"/>
  <c r="H85" i="36" s="1"/>
  <c r="I85" i="36" s="1"/>
  <c r="M82" i="34"/>
  <c r="N82" i="34"/>
  <c r="C82" i="34"/>
  <c r="D82" i="34"/>
  <c r="E82" i="34"/>
  <c r="F83" i="34" s="1"/>
  <c r="G83" i="34" s="1"/>
  <c r="H85" i="34" s="1"/>
  <c r="I85" i="34" s="1"/>
  <c r="M82" i="26"/>
  <c r="N82" i="26"/>
  <c r="O82" i="26"/>
  <c r="P83" i="26" s="1"/>
  <c r="Q83" i="26" s="1"/>
  <c r="R85" i="26" s="1"/>
  <c r="S85" i="26" s="1"/>
  <c r="C82" i="26"/>
  <c r="D82" i="26"/>
  <c r="E82" i="26"/>
  <c r="F83" i="26" s="1"/>
  <c r="G83" i="26" s="1"/>
  <c r="H85" i="26" s="1"/>
  <c r="I85" i="26" s="1"/>
  <c r="M82" i="35"/>
  <c r="N82" i="35"/>
  <c r="C82" i="35"/>
  <c r="D82" i="35"/>
  <c r="E82" i="35"/>
  <c r="F83" i="35" s="1"/>
  <c r="G83" i="35" s="1"/>
  <c r="H85" i="35" s="1"/>
  <c r="I85" i="35" s="1"/>
  <c r="L70" i="20"/>
  <c r="J143" i="39"/>
  <c r="J142" i="39"/>
  <c r="J141" i="39"/>
  <c r="J140" i="39"/>
  <c r="J139" i="39"/>
  <c r="J138" i="39"/>
  <c r="G143" i="39"/>
  <c r="H144" i="39" s="1"/>
  <c r="E143" i="39"/>
  <c r="F144" i="39" s="1"/>
  <c r="D143" i="39"/>
  <c r="C143" i="39"/>
  <c r="J70" i="44" l="1"/>
  <c r="E6" i="44"/>
  <c r="F6" i="44"/>
  <c r="E7" i="44"/>
  <c r="F7" i="44"/>
  <c r="E8" i="44"/>
  <c r="F8" i="44"/>
  <c r="E9" i="44"/>
  <c r="F9" i="44"/>
  <c r="E10" i="44"/>
  <c r="F10" i="44"/>
  <c r="E11" i="44"/>
  <c r="F11" i="44"/>
  <c r="E12" i="44"/>
  <c r="F12" i="44"/>
  <c r="E13" i="44"/>
  <c r="F13" i="44"/>
  <c r="E14" i="44"/>
  <c r="F14" i="44"/>
  <c r="E15" i="44"/>
  <c r="F15" i="44"/>
  <c r="E16" i="44"/>
  <c r="F16" i="44"/>
  <c r="E17" i="44"/>
  <c r="F17" i="44"/>
  <c r="E18" i="44"/>
  <c r="F18" i="44"/>
  <c r="E19" i="44"/>
  <c r="F19" i="44"/>
  <c r="E20" i="44"/>
  <c r="F20" i="44"/>
  <c r="E21" i="44"/>
  <c r="F21" i="44"/>
  <c r="E22" i="44"/>
  <c r="F22" i="44"/>
  <c r="E23" i="44"/>
  <c r="F23" i="44"/>
  <c r="E24" i="44"/>
  <c r="F24" i="44"/>
  <c r="E25" i="44"/>
  <c r="F25" i="44"/>
  <c r="E26" i="44"/>
  <c r="F26" i="44"/>
  <c r="E27" i="44"/>
  <c r="F27" i="44"/>
  <c r="E28" i="44"/>
  <c r="F28" i="44"/>
  <c r="E29" i="44"/>
  <c r="F29" i="44"/>
  <c r="E30" i="44"/>
  <c r="F30" i="44"/>
  <c r="E31" i="44"/>
  <c r="F31" i="44"/>
  <c r="E32" i="44"/>
  <c r="F32" i="44"/>
  <c r="E33" i="44"/>
  <c r="F33" i="44"/>
  <c r="E34" i="44"/>
  <c r="F34" i="44"/>
  <c r="E35" i="44"/>
  <c r="F35" i="44"/>
  <c r="E36" i="44"/>
  <c r="F36" i="44"/>
  <c r="E37" i="44"/>
  <c r="F37" i="44"/>
  <c r="E38" i="44"/>
  <c r="F38" i="44"/>
  <c r="E39" i="44"/>
  <c r="F39" i="44"/>
  <c r="E40" i="44"/>
  <c r="F40" i="44"/>
  <c r="E41" i="44"/>
  <c r="F41" i="44"/>
  <c r="E42" i="44"/>
  <c r="F42" i="44"/>
  <c r="E43" i="44"/>
  <c r="F43" i="44"/>
  <c r="E44" i="44"/>
  <c r="F44" i="44"/>
  <c r="E45" i="44"/>
  <c r="F45" i="44"/>
  <c r="E46" i="44"/>
  <c r="F46" i="44"/>
  <c r="E47" i="44"/>
  <c r="F47" i="44"/>
  <c r="E48" i="44"/>
  <c r="F48" i="44"/>
  <c r="E49" i="44"/>
  <c r="F49" i="44"/>
  <c r="E50" i="44"/>
  <c r="F50" i="44"/>
  <c r="E51" i="44"/>
  <c r="F51" i="44"/>
  <c r="E52" i="44"/>
  <c r="F52" i="44"/>
  <c r="E53" i="44"/>
  <c r="F53" i="44"/>
  <c r="E54" i="44"/>
  <c r="F54" i="44"/>
  <c r="E55" i="44"/>
  <c r="F55" i="44"/>
  <c r="E56" i="44"/>
  <c r="F56" i="44"/>
  <c r="E57" i="44"/>
  <c r="F57" i="44"/>
  <c r="E58" i="44"/>
  <c r="F58" i="44"/>
  <c r="E59" i="44"/>
  <c r="F59" i="44"/>
  <c r="E60" i="44"/>
  <c r="F60" i="44"/>
  <c r="E61" i="44"/>
  <c r="F61" i="44"/>
  <c r="E62" i="44"/>
  <c r="F62" i="44"/>
  <c r="E63" i="44"/>
  <c r="F63" i="44"/>
  <c r="E64" i="44"/>
  <c r="F64" i="44"/>
  <c r="E65" i="44"/>
  <c r="F65" i="44"/>
  <c r="E66" i="44"/>
  <c r="F66" i="44"/>
  <c r="E67" i="44"/>
  <c r="F67" i="44"/>
  <c r="E68" i="44"/>
  <c r="F68" i="44"/>
  <c r="E69" i="44"/>
  <c r="F69" i="44"/>
  <c r="E70" i="44"/>
  <c r="F70" i="44"/>
  <c r="F5" i="44"/>
  <c r="E5" i="44"/>
  <c r="M70" i="20" l="1"/>
  <c r="M71" i="20"/>
  <c r="P143" i="39"/>
  <c r="Q143" i="39"/>
  <c r="R143" i="39"/>
  <c r="T143" i="39"/>
  <c r="P144" i="39"/>
  <c r="Q144" i="39"/>
  <c r="R144" i="39"/>
  <c r="T144" i="39"/>
  <c r="U145" i="39" s="1"/>
  <c r="N69" i="20"/>
  <c r="L81" i="28"/>
  <c r="M81" i="28"/>
  <c r="N81" i="28"/>
  <c r="O81" i="28"/>
  <c r="P81" i="28"/>
  <c r="Q81" i="28"/>
  <c r="R81" i="28"/>
  <c r="M81" i="37"/>
  <c r="N81" i="37"/>
  <c r="C81" i="37"/>
  <c r="D81" i="37"/>
  <c r="E81" i="37"/>
  <c r="F82" i="37" s="1"/>
  <c r="G82" i="37" s="1"/>
  <c r="H84" i="37" s="1"/>
  <c r="I84" i="37" s="1"/>
  <c r="M81" i="38"/>
  <c r="N81" i="38"/>
  <c r="C81" i="38"/>
  <c r="D81" i="38"/>
  <c r="E81" i="38"/>
  <c r="F82" i="38" s="1"/>
  <c r="G82" i="38" s="1"/>
  <c r="H84" i="38" s="1"/>
  <c r="I84" i="38" s="1"/>
  <c r="M81" i="33"/>
  <c r="N81" i="33"/>
  <c r="C81" i="33"/>
  <c r="D81" i="33"/>
  <c r="E81" i="33"/>
  <c r="F82" i="33" s="1"/>
  <c r="G82" i="33" s="1"/>
  <c r="H84" i="33" s="1"/>
  <c r="I84" i="33" s="1"/>
  <c r="M81" i="36"/>
  <c r="N81" i="36"/>
  <c r="C81" i="36"/>
  <c r="D81" i="36"/>
  <c r="E81" i="36"/>
  <c r="F82" i="36" s="1"/>
  <c r="G82" i="36" s="1"/>
  <c r="H84" i="36" s="1"/>
  <c r="I84" i="36" s="1"/>
  <c r="M81" i="34"/>
  <c r="N81" i="34"/>
  <c r="C81" i="34"/>
  <c r="D81" i="34"/>
  <c r="E81" i="34"/>
  <c r="F82" i="34" s="1"/>
  <c r="G82" i="34" s="1"/>
  <c r="H84" i="34" s="1"/>
  <c r="I84" i="34" s="1"/>
  <c r="M81" i="35"/>
  <c r="N81" i="35"/>
  <c r="C81" i="35"/>
  <c r="D81" i="35"/>
  <c r="E81" i="35"/>
  <c r="F82" i="35" s="1"/>
  <c r="G82" i="35" s="1"/>
  <c r="H84" i="35" s="1"/>
  <c r="I84" i="35" s="1"/>
  <c r="M81" i="26"/>
  <c r="N81" i="26"/>
  <c r="O81" i="26"/>
  <c r="P82" i="26" s="1"/>
  <c r="Q82" i="26" s="1"/>
  <c r="R84" i="26" s="1"/>
  <c r="S84" i="26" s="1"/>
  <c r="C81" i="26"/>
  <c r="D81" i="26"/>
  <c r="E81" i="26"/>
  <c r="F82" i="26" s="1"/>
  <c r="G82" i="26" s="1"/>
  <c r="H84" i="26" s="1"/>
  <c r="I84" i="26" s="1"/>
  <c r="J69" i="44"/>
  <c r="J68" i="44"/>
  <c r="J67" i="44"/>
  <c r="J66" i="44"/>
  <c r="J65" i="44"/>
  <c r="J64" i="44"/>
  <c r="J63" i="44"/>
  <c r="J62" i="44"/>
  <c r="J61" i="44"/>
  <c r="J60" i="44"/>
  <c r="J59" i="44"/>
  <c r="J58" i="44"/>
  <c r="J57" i="44"/>
  <c r="J56" i="44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J32" i="44"/>
  <c r="J31" i="44"/>
  <c r="J30" i="44"/>
  <c r="J29" i="44"/>
  <c r="J28" i="44"/>
  <c r="J27" i="44"/>
  <c r="J26" i="44"/>
  <c r="J25" i="44"/>
  <c r="J24" i="44"/>
  <c r="J23" i="44"/>
  <c r="J22" i="44"/>
  <c r="J21" i="44"/>
  <c r="J20" i="44"/>
  <c r="J19" i="44"/>
  <c r="J18" i="44"/>
  <c r="J17" i="44"/>
  <c r="J16" i="44"/>
  <c r="J15" i="44"/>
  <c r="J14" i="44"/>
  <c r="J13" i="44"/>
  <c r="J12" i="44"/>
  <c r="J11" i="44"/>
  <c r="J10" i="44"/>
  <c r="J9" i="44"/>
  <c r="J8" i="44"/>
  <c r="J7" i="44"/>
  <c r="J6" i="44"/>
  <c r="J5" i="44"/>
  <c r="H1" i="44"/>
  <c r="S144" i="39" l="1"/>
  <c r="S145" i="39"/>
  <c r="U144" i="39"/>
  <c r="L69" i="20"/>
  <c r="J370" i="12"/>
  <c r="J369" i="12"/>
  <c r="G370" i="12"/>
  <c r="H371" i="12" s="1"/>
  <c r="E370" i="12"/>
  <c r="F371" i="12" s="1"/>
  <c r="C370" i="12"/>
  <c r="G142" i="39"/>
  <c r="H143" i="39" s="1"/>
  <c r="E142" i="39"/>
  <c r="F143" i="39" s="1"/>
  <c r="D142" i="39"/>
  <c r="C142" i="39"/>
  <c r="N68" i="20"/>
  <c r="L80" i="28" l="1"/>
  <c r="M80" i="28"/>
  <c r="N80" i="28"/>
  <c r="O80" i="28"/>
  <c r="P80" i="28"/>
  <c r="Q80" i="28"/>
  <c r="R80" i="28"/>
  <c r="M80" i="37" l="1"/>
  <c r="N80" i="37"/>
  <c r="C80" i="37"/>
  <c r="D80" i="37"/>
  <c r="E80" i="37"/>
  <c r="F81" i="37" s="1"/>
  <c r="G81" i="37" s="1"/>
  <c r="H83" i="37" s="1"/>
  <c r="I83" i="37" s="1"/>
  <c r="M80" i="38"/>
  <c r="N80" i="38"/>
  <c r="C80" i="38"/>
  <c r="D80" i="38"/>
  <c r="E80" i="38"/>
  <c r="F81" i="38" s="1"/>
  <c r="G81" i="38" s="1"/>
  <c r="H83" i="38" s="1"/>
  <c r="I83" i="38" s="1"/>
  <c r="M80" i="33"/>
  <c r="N80" i="33"/>
  <c r="C80" i="33"/>
  <c r="D80" i="33"/>
  <c r="E80" i="33"/>
  <c r="F81" i="33" s="1"/>
  <c r="G81" i="33" s="1"/>
  <c r="H83" i="33" s="1"/>
  <c r="I83" i="33" s="1"/>
  <c r="M80" i="36"/>
  <c r="N80" i="36"/>
  <c r="C80" i="36"/>
  <c r="D80" i="36"/>
  <c r="E80" i="36"/>
  <c r="F81" i="36" s="1"/>
  <c r="G81" i="36" s="1"/>
  <c r="H83" i="36" s="1"/>
  <c r="I83" i="36" s="1"/>
  <c r="M80" i="34"/>
  <c r="N80" i="34"/>
  <c r="C80" i="34"/>
  <c r="D80" i="34"/>
  <c r="E80" i="34"/>
  <c r="F81" i="34" s="1"/>
  <c r="G81" i="34" s="1"/>
  <c r="H83" i="34" s="1"/>
  <c r="I83" i="34" s="1"/>
  <c r="M80" i="35"/>
  <c r="N80" i="35"/>
  <c r="C80" i="35"/>
  <c r="D80" i="35"/>
  <c r="E80" i="35"/>
  <c r="F81" i="35" s="1"/>
  <c r="G81" i="35" s="1"/>
  <c r="H83" i="35" s="1"/>
  <c r="I83" i="35" s="1"/>
  <c r="M80" i="26"/>
  <c r="N80" i="26"/>
  <c r="O80" i="26"/>
  <c r="P81" i="26" s="1"/>
  <c r="Q81" i="26" s="1"/>
  <c r="R83" i="26" s="1"/>
  <c r="S83" i="26" s="1"/>
  <c r="C80" i="26"/>
  <c r="D80" i="26"/>
  <c r="E80" i="26"/>
  <c r="F81" i="26" s="1"/>
  <c r="G81" i="26" s="1"/>
  <c r="H83" i="26" s="1"/>
  <c r="I83" i="26" s="1"/>
  <c r="L68" i="20" l="1"/>
  <c r="G369" i="12"/>
  <c r="H370" i="12" s="1"/>
  <c r="E369" i="12"/>
  <c r="F370" i="12" s="1"/>
  <c r="C369" i="12"/>
  <c r="C141" i="39"/>
  <c r="D141" i="39"/>
  <c r="E141" i="39"/>
  <c r="F142" i="39" s="1"/>
  <c r="G141" i="39"/>
  <c r="H142" i="39" s="1"/>
  <c r="M69" i="20"/>
  <c r="P142" i="39"/>
  <c r="Q142" i="39"/>
  <c r="R142" i="39"/>
  <c r="S143" i="39" s="1"/>
  <c r="T142" i="39"/>
  <c r="U143" i="39" s="1"/>
  <c r="N67" i="20" l="1"/>
  <c r="L79" i="28" l="1"/>
  <c r="M79" i="28"/>
  <c r="N79" i="28"/>
  <c r="O79" i="28"/>
  <c r="P79" i="28"/>
  <c r="Q79" i="28"/>
  <c r="R79" i="28"/>
  <c r="M79" i="37"/>
  <c r="N79" i="37"/>
  <c r="C79" i="37"/>
  <c r="D79" i="37"/>
  <c r="E79" i="37"/>
  <c r="F80" i="37" s="1"/>
  <c r="G80" i="37" s="1"/>
  <c r="H82" i="37" s="1"/>
  <c r="I82" i="37" s="1"/>
  <c r="M79" i="38"/>
  <c r="N79" i="38"/>
  <c r="C79" i="38"/>
  <c r="D79" i="38"/>
  <c r="E79" i="38"/>
  <c r="F80" i="38" s="1"/>
  <c r="G80" i="38" s="1"/>
  <c r="H82" i="38" s="1"/>
  <c r="I82" i="38" s="1"/>
  <c r="M79" i="33"/>
  <c r="N79" i="33"/>
  <c r="C79" i="33"/>
  <c r="D79" i="33"/>
  <c r="E79" i="33"/>
  <c r="F80" i="33" s="1"/>
  <c r="G80" i="33" s="1"/>
  <c r="H82" i="33" s="1"/>
  <c r="I82" i="33" s="1"/>
  <c r="M79" i="36"/>
  <c r="N79" i="36"/>
  <c r="C79" i="36"/>
  <c r="D79" i="36"/>
  <c r="E79" i="36"/>
  <c r="F80" i="36" s="1"/>
  <c r="G80" i="36" s="1"/>
  <c r="H82" i="36" s="1"/>
  <c r="I82" i="36" s="1"/>
  <c r="M79" i="34"/>
  <c r="N79" i="34"/>
  <c r="C79" i="34"/>
  <c r="D79" i="34"/>
  <c r="E79" i="34"/>
  <c r="F80" i="34" s="1"/>
  <c r="G80" i="34" s="1"/>
  <c r="H82" i="34" s="1"/>
  <c r="I82" i="34" s="1"/>
  <c r="M79" i="35"/>
  <c r="N79" i="35"/>
  <c r="C79" i="35"/>
  <c r="D79" i="35"/>
  <c r="E79" i="35"/>
  <c r="F80" i="35" s="1"/>
  <c r="G80" i="35" s="1"/>
  <c r="H82" i="35" s="1"/>
  <c r="I82" i="35" s="1"/>
  <c r="M79" i="26"/>
  <c r="N79" i="26"/>
  <c r="O79" i="26"/>
  <c r="P80" i="26" s="1"/>
  <c r="Q80" i="26" s="1"/>
  <c r="R82" i="26" s="1"/>
  <c r="S82" i="26" s="1"/>
  <c r="C79" i="26"/>
  <c r="D79" i="26"/>
  <c r="E79" i="26"/>
  <c r="F80" i="26" s="1"/>
  <c r="G80" i="26" s="1"/>
  <c r="H82" i="26" s="1"/>
  <c r="I82" i="26" s="1"/>
  <c r="L67" i="20" l="1"/>
  <c r="G140" i="39"/>
  <c r="H141" i="39" s="1"/>
  <c r="E140" i="39"/>
  <c r="F141" i="39" s="1"/>
  <c r="D140" i="39"/>
  <c r="C140" i="39"/>
  <c r="J368" i="12"/>
  <c r="G368" i="12"/>
  <c r="H369" i="12" s="1"/>
  <c r="E368" i="12"/>
  <c r="F369" i="12" s="1"/>
  <c r="C368" i="12"/>
  <c r="M67" i="20" l="1"/>
  <c r="M68" i="20"/>
  <c r="P140" i="39"/>
  <c r="Q140" i="39"/>
  <c r="R140" i="39"/>
  <c r="T140" i="39"/>
  <c r="P141" i="39"/>
  <c r="Q141" i="39"/>
  <c r="R141" i="39"/>
  <c r="T141" i="39"/>
  <c r="U142" i="39" s="1"/>
  <c r="S141" i="39" l="1"/>
  <c r="S142" i="39"/>
  <c r="U141" i="39"/>
  <c r="N66" i="20" l="1"/>
  <c r="L78" i="28" l="1"/>
  <c r="M78" i="28"/>
  <c r="N78" i="28"/>
  <c r="O78" i="28"/>
  <c r="P78" i="28"/>
  <c r="Q78" i="28"/>
  <c r="R78" i="28"/>
  <c r="M78" i="37"/>
  <c r="N78" i="37"/>
  <c r="C78" i="37"/>
  <c r="D78" i="37"/>
  <c r="E78" i="37"/>
  <c r="F79" i="37" s="1"/>
  <c r="G79" i="37" s="1"/>
  <c r="H81" i="37" s="1"/>
  <c r="I81" i="37" s="1"/>
  <c r="M78" i="38"/>
  <c r="N78" i="38"/>
  <c r="C78" i="38"/>
  <c r="D78" i="38"/>
  <c r="E78" i="38"/>
  <c r="F79" i="38" s="1"/>
  <c r="G79" i="38" s="1"/>
  <c r="H81" i="38" s="1"/>
  <c r="I81" i="38" s="1"/>
  <c r="M78" i="33"/>
  <c r="N78" i="33"/>
  <c r="C78" i="33"/>
  <c r="D78" i="33"/>
  <c r="E78" i="33"/>
  <c r="F79" i="33" s="1"/>
  <c r="G79" i="33" s="1"/>
  <c r="H81" i="33" s="1"/>
  <c r="I81" i="33" s="1"/>
  <c r="M78" i="36"/>
  <c r="N78" i="36"/>
  <c r="C78" i="36"/>
  <c r="D78" i="36"/>
  <c r="E78" i="36"/>
  <c r="F79" i="36" s="1"/>
  <c r="G79" i="36" s="1"/>
  <c r="H81" i="36" s="1"/>
  <c r="I81" i="36" s="1"/>
  <c r="M78" i="34"/>
  <c r="N78" i="34"/>
  <c r="C78" i="34"/>
  <c r="D78" i="34"/>
  <c r="E78" i="34"/>
  <c r="F79" i="34" s="1"/>
  <c r="G79" i="34" s="1"/>
  <c r="H81" i="34" s="1"/>
  <c r="I81" i="34" s="1"/>
  <c r="M78" i="35"/>
  <c r="N78" i="35"/>
  <c r="C78" i="35"/>
  <c r="D78" i="35"/>
  <c r="E78" i="35"/>
  <c r="F79" i="35" s="1"/>
  <c r="G79" i="35" s="1"/>
  <c r="H81" i="35" s="1"/>
  <c r="I81" i="35" s="1"/>
  <c r="M78" i="26"/>
  <c r="N78" i="26"/>
  <c r="O78" i="26"/>
  <c r="P79" i="26" s="1"/>
  <c r="Q79" i="26" s="1"/>
  <c r="R81" i="26" s="1"/>
  <c r="S81" i="26" s="1"/>
  <c r="C78" i="26"/>
  <c r="D78" i="26"/>
  <c r="E78" i="26"/>
  <c r="F79" i="26" s="1"/>
  <c r="G79" i="26" s="1"/>
  <c r="H81" i="26" s="1"/>
  <c r="I81" i="26" s="1"/>
  <c r="L66" i="20"/>
  <c r="J367" i="12"/>
  <c r="G367" i="12"/>
  <c r="H368" i="12" s="1"/>
  <c r="E367" i="12"/>
  <c r="F368" i="12" s="1"/>
  <c r="C367" i="12"/>
  <c r="C139" i="39"/>
  <c r="D139" i="39"/>
  <c r="E139" i="39"/>
  <c r="F140" i="39" s="1"/>
  <c r="G139" i="39"/>
  <c r="H140" i="39" s="1"/>
  <c r="C138" i="39"/>
  <c r="D138" i="39"/>
  <c r="E138" i="39"/>
  <c r="G138" i="39"/>
  <c r="F139" i="39" l="1"/>
  <c r="H139" i="39"/>
  <c r="N65" i="20" l="1"/>
  <c r="M77" i="36"/>
  <c r="N77" i="36"/>
  <c r="L77" i="28"/>
  <c r="M77" i="28"/>
  <c r="N77" i="28"/>
  <c r="O77" i="28"/>
  <c r="P77" i="28"/>
  <c r="Q77" i="28"/>
  <c r="R77" i="28"/>
  <c r="M77" i="26"/>
  <c r="N77" i="26"/>
  <c r="O77" i="26"/>
  <c r="P78" i="26" s="1"/>
  <c r="Q78" i="26" s="1"/>
  <c r="R80" i="26" s="1"/>
  <c r="S80" i="26" s="1"/>
  <c r="C77" i="26"/>
  <c r="D77" i="26"/>
  <c r="E77" i="26"/>
  <c r="F78" i="26" s="1"/>
  <c r="G78" i="26" s="1"/>
  <c r="H80" i="26" s="1"/>
  <c r="I80" i="26" s="1"/>
  <c r="M77" i="37"/>
  <c r="N77" i="37"/>
  <c r="C77" i="37"/>
  <c r="D77" i="37"/>
  <c r="E77" i="37"/>
  <c r="F78" i="37" s="1"/>
  <c r="G78" i="37" s="1"/>
  <c r="H80" i="37" s="1"/>
  <c r="I80" i="37" s="1"/>
  <c r="M77" i="38"/>
  <c r="N77" i="38"/>
  <c r="C77" i="38"/>
  <c r="D77" i="38"/>
  <c r="E77" i="38"/>
  <c r="F78" i="38" s="1"/>
  <c r="G78" i="38" s="1"/>
  <c r="H80" i="38" s="1"/>
  <c r="I80" i="38" s="1"/>
  <c r="M77" i="34"/>
  <c r="N77" i="34"/>
  <c r="M77" i="35"/>
  <c r="N77" i="35"/>
  <c r="M77" i="33"/>
  <c r="N77" i="33"/>
  <c r="C77" i="33"/>
  <c r="D77" i="33"/>
  <c r="E77" i="33"/>
  <c r="F78" i="33" s="1"/>
  <c r="G78" i="33" s="1"/>
  <c r="H80" i="33" s="1"/>
  <c r="I80" i="33" s="1"/>
  <c r="C77" i="36"/>
  <c r="D77" i="36"/>
  <c r="E77" i="36"/>
  <c r="F78" i="36" s="1"/>
  <c r="G78" i="36" s="1"/>
  <c r="H80" i="36" s="1"/>
  <c r="I80" i="36" s="1"/>
  <c r="C77" i="34"/>
  <c r="D77" i="34"/>
  <c r="E77" i="34"/>
  <c r="F78" i="34" s="1"/>
  <c r="G78" i="34" s="1"/>
  <c r="H80" i="34" s="1"/>
  <c r="I80" i="34" s="1"/>
  <c r="C77" i="35"/>
  <c r="D77" i="35"/>
  <c r="E77" i="35"/>
  <c r="F78" i="35" s="1"/>
  <c r="G78" i="35" s="1"/>
  <c r="H80" i="35" s="1"/>
  <c r="I80" i="35" s="1"/>
  <c r="L11" i="20" l="1"/>
  <c r="M11" i="20"/>
  <c r="N11" i="20"/>
  <c r="L12" i="20"/>
  <c r="M12" i="20"/>
  <c r="N12" i="20"/>
  <c r="L13" i="20"/>
  <c r="M13" i="20"/>
  <c r="N13" i="20"/>
  <c r="L14" i="20"/>
  <c r="M14" i="20"/>
  <c r="N14" i="20"/>
  <c r="L15" i="20"/>
  <c r="M15" i="20"/>
  <c r="N15" i="20"/>
  <c r="L16" i="20"/>
  <c r="M16" i="20"/>
  <c r="N16" i="20"/>
  <c r="L17" i="20"/>
  <c r="M17" i="20"/>
  <c r="N17" i="20"/>
  <c r="L18" i="20"/>
  <c r="M18" i="20"/>
  <c r="N18" i="20"/>
  <c r="L19" i="20"/>
  <c r="M19" i="20"/>
  <c r="N19" i="20"/>
  <c r="L20" i="20"/>
  <c r="M20" i="20"/>
  <c r="N20" i="20"/>
  <c r="L21" i="20"/>
  <c r="M21" i="20"/>
  <c r="N21" i="20"/>
  <c r="L22" i="20"/>
  <c r="M22" i="20"/>
  <c r="N22" i="20"/>
  <c r="L23" i="20"/>
  <c r="M23" i="20"/>
  <c r="N23" i="20"/>
  <c r="L24" i="20"/>
  <c r="M24" i="20"/>
  <c r="N24" i="20"/>
  <c r="L25" i="20"/>
  <c r="M25" i="20"/>
  <c r="N25" i="20"/>
  <c r="L26" i="20"/>
  <c r="M26" i="20"/>
  <c r="N26" i="20"/>
  <c r="L27" i="20"/>
  <c r="M27" i="20"/>
  <c r="N27" i="20"/>
  <c r="L28" i="20"/>
  <c r="M28" i="20"/>
  <c r="N28" i="20"/>
  <c r="L29" i="20"/>
  <c r="M29" i="20"/>
  <c r="N29" i="20"/>
  <c r="L30" i="20"/>
  <c r="M30" i="20"/>
  <c r="N30" i="20"/>
  <c r="L31" i="20"/>
  <c r="M31" i="20"/>
  <c r="N31" i="20"/>
  <c r="L32" i="20"/>
  <c r="M32" i="20"/>
  <c r="N32" i="20"/>
  <c r="L33" i="20"/>
  <c r="M33" i="20"/>
  <c r="N33" i="20"/>
  <c r="L34" i="20"/>
  <c r="M34" i="20"/>
  <c r="N34" i="20"/>
  <c r="L35" i="20"/>
  <c r="M35" i="20"/>
  <c r="N35" i="20"/>
  <c r="L36" i="20"/>
  <c r="M36" i="20"/>
  <c r="N36" i="20"/>
  <c r="L37" i="20"/>
  <c r="M37" i="20"/>
  <c r="N37" i="20"/>
  <c r="J366" i="12"/>
  <c r="L65" i="20"/>
  <c r="J365" i="12"/>
  <c r="J364" i="12"/>
  <c r="G366" i="12"/>
  <c r="H367" i="12" s="1"/>
  <c r="E366" i="12"/>
  <c r="F367" i="12" s="1"/>
  <c r="C366" i="12"/>
  <c r="M66" i="20"/>
  <c r="P139" i="39"/>
  <c r="Q139" i="39"/>
  <c r="R139" i="39"/>
  <c r="S140" i="39" s="1"/>
  <c r="R138" i="39"/>
  <c r="T139" i="39"/>
  <c r="U140" i="39" s="1"/>
  <c r="T138" i="39"/>
  <c r="N64" i="20"/>
  <c r="E74" i="38"/>
  <c r="E73" i="38"/>
  <c r="E75" i="38"/>
  <c r="E76" i="38"/>
  <c r="F77" i="38" s="1"/>
  <c r="G77" i="38" s="1"/>
  <c r="H79" i="38" s="1"/>
  <c r="I79" i="38" s="1"/>
  <c r="E74" i="33"/>
  <c r="E73" i="33"/>
  <c r="E75" i="33"/>
  <c r="E76" i="33"/>
  <c r="E74" i="36"/>
  <c r="E73" i="36"/>
  <c r="E75" i="36"/>
  <c r="E76" i="36"/>
  <c r="E74" i="34"/>
  <c r="E73" i="34"/>
  <c r="E75" i="34"/>
  <c r="E76" i="34"/>
  <c r="E74" i="35"/>
  <c r="E73" i="35"/>
  <c r="E75" i="35"/>
  <c r="E76" i="35"/>
  <c r="O74" i="26"/>
  <c r="O73" i="26"/>
  <c r="O75" i="26"/>
  <c r="O76" i="26"/>
  <c r="P77" i="26" s="1"/>
  <c r="Q77" i="26" s="1"/>
  <c r="R79" i="26" s="1"/>
  <c r="S79" i="26" s="1"/>
  <c r="D76" i="38"/>
  <c r="D76" i="33"/>
  <c r="D76" i="36"/>
  <c r="D76" i="34"/>
  <c r="D76" i="35"/>
  <c r="N76" i="26"/>
  <c r="C76" i="38"/>
  <c r="C76" i="33"/>
  <c r="C76" i="36"/>
  <c r="C76" i="34"/>
  <c r="C76" i="35"/>
  <c r="M76" i="26"/>
  <c r="Q76" i="28"/>
  <c r="AC38" i="26"/>
  <c r="AC37" i="26"/>
  <c r="P76" i="28"/>
  <c r="O76" i="28"/>
  <c r="N76" i="28"/>
  <c r="M76" i="28"/>
  <c r="L76" i="28"/>
  <c r="R76" i="28"/>
  <c r="N76" i="37"/>
  <c r="M76" i="37"/>
  <c r="E76" i="37"/>
  <c r="F77" i="37" s="1"/>
  <c r="G77" i="37" s="1"/>
  <c r="H79" i="37" s="1"/>
  <c r="I79" i="37" s="1"/>
  <c r="E75" i="37"/>
  <c r="E74" i="37"/>
  <c r="E73" i="37"/>
  <c r="D76" i="37"/>
  <c r="C76" i="37"/>
  <c r="N76" i="38"/>
  <c r="M76" i="38"/>
  <c r="N76" i="33"/>
  <c r="M76" i="33"/>
  <c r="N76" i="36"/>
  <c r="M76" i="36"/>
  <c r="N76" i="34"/>
  <c r="M76" i="34"/>
  <c r="M76" i="35"/>
  <c r="N76" i="35"/>
  <c r="C76" i="26"/>
  <c r="D76" i="26"/>
  <c r="E76" i="26"/>
  <c r="F77" i="26" s="1"/>
  <c r="G77" i="26" s="1"/>
  <c r="H79" i="26" s="1"/>
  <c r="I79" i="26" s="1"/>
  <c r="E75" i="26"/>
  <c r="E74" i="26"/>
  <c r="E73" i="26"/>
  <c r="J137" i="39"/>
  <c r="C365" i="12"/>
  <c r="C364" i="12"/>
  <c r="E365" i="12"/>
  <c r="E364" i="12"/>
  <c r="G365" i="12"/>
  <c r="G364" i="12"/>
  <c r="L64" i="20"/>
  <c r="C137" i="39"/>
  <c r="D137" i="39"/>
  <c r="E137" i="39"/>
  <c r="F138" i="39" s="1"/>
  <c r="E136" i="39"/>
  <c r="G137" i="39"/>
  <c r="H138" i="39" s="1"/>
  <c r="G136" i="39"/>
  <c r="M65" i="20"/>
  <c r="P138" i="39"/>
  <c r="Q138" i="39"/>
  <c r="D136" i="39"/>
  <c r="C136" i="39"/>
  <c r="E438" i="23"/>
  <c r="E437" i="23"/>
  <c r="D438" i="23"/>
  <c r="D437" i="23"/>
  <c r="C438" i="23"/>
  <c r="C437" i="23"/>
  <c r="Q75" i="28"/>
  <c r="O75" i="28"/>
  <c r="L75" i="28"/>
  <c r="M75" i="28"/>
  <c r="N75" i="28"/>
  <c r="P75" i="28"/>
  <c r="R75" i="28"/>
  <c r="M64" i="20"/>
  <c r="N63" i="20"/>
  <c r="M75" i="36"/>
  <c r="N75" i="36"/>
  <c r="C75" i="36"/>
  <c r="D75" i="36"/>
  <c r="M75" i="34"/>
  <c r="N75" i="34"/>
  <c r="C75" i="34"/>
  <c r="D75" i="34"/>
  <c r="M75" i="35"/>
  <c r="N75" i="35"/>
  <c r="C75" i="35"/>
  <c r="D75" i="35"/>
  <c r="M75" i="26"/>
  <c r="N75" i="26"/>
  <c r="C75" i="26"/>
  <c r="D75" i="26"/>
  <c r="M75" i="33"/>
  <c r="N75" i="33"/>
  <c r="C75" i="33"/>
  <c r="D75" i="33"/>
  <c r="M75" i="38"/>
  <c r="N75" i="38"/>
  <c r="C75" i="38"/>
  <c r="D75" i="38"/>
  <c r="M75" i="37"/>
  <c r="N75" i="37"/>
  <c r="C75" i="37"/>
  <c r="D75" i="37"/>
  <c r="L63" i="20"/>
  <c r="G363" i="12"/>
  <c r="E363" i="12"/>
  <c r="C363" i="12"/>
  <c r="K492" i="22"/>
  <c r="J492" i="22"/>
  <c r="I492" i="22"/>
  <c r="H492" i="22"/>
  <c r="G492" i="22"/>
  <c r="F492" i="22"/>
  <c r="E492" i="22"/>
  <c r="D492" i="22"/>
  <c r="C492" i="22"/>
  <c r="K492" i="21"/>
  <c r="J492" i="21"/>
  <c r="I492" i="21"/>
  <c r="H492" i="21"/>
  <c r="G492" i="21"/>
  <c r="F492" i="21"/>
  <c r="E492" i="21"/>
  <c r="C492" i="21"/>
  <c r="J136" i="39"/>
  <c r="J135" i="39"/>
  <c r="G135" i="39"/>
  <c r="P137" i="39"/>
  <c r="Q137" i="39"/>
  <c r="R137" i="39"/>
  <c r="T137" i="39"/>
  <c r="N62" i="20"/>
  <c r="L74" i="28"/>
  <c r="M74" i="28"/>
  <c r="N74" i="28"/>
  <c r="O74" i="28"/>
  <c r="P74" i="28"/>
  <c r="Q74" i="28"/>
  <c r="R74" i="28"/>
  <c r="M74" i="37"/>
  <c r="N74" i="37"/>
  <c r="C74" i="37"/>
  <c r="D74" i="37"/>
  <c r="M74" i="38"/>
  <c r="N74" i="38"/>
  <c r="C74" i="38"/>
  <c r="D74" i="38"/>
  <c r="M74" i="33"/>
  <c r="N74" i="33"/>
  <c r="C74" i="33"/>
  <c r="D74" i="33"/>
  <c r="M74" i="36"/>
  <c r="N74" i="36"/>
  <c r="C74" i="36"/>
  <c r="D74" i="36"/>
  <c r="M74" i="34"/>
  <c r="N74" i="34"/>
  <c r="C74" i="34"/>
  <c r="D74" i="34"/>
  <c r="M74" i="35"/>
  <c r="N74" i="35"/>
  <c r="C74" i="35"/>
  <c r="D74" i="35"/>
  <c r="M74" i="26"/>
  <c r="N74" i="26"/>
  <c r="C74" i="26"/>
  <c r="D74" i="26"/>
  <c r="L62" i="20"/>
  <c r="E135" i="39"/>
  <c r="D135" i="39"/>
  <c r="C135" i="39"/>
  <c r="J363" i="12"/>
  <c r="M63" i="20"/>
  <c r="P136" i="39"/>
  <c r="Q136" i="39"/>
  <c r="R136" i="39"/>
  <c r="T136" i="39"/>
  <c r="N61" i="20"/>
  <c r="L73" i="28"/>
  <c r="M73" i="28"/>
  <c r="N73" i="28"/>
  <c r="O73" i="28"/>
  <c r="P73" i="28"/>
  <c r="Q73" i="28"/>
  <c r="R73" i="28"/>
  <c r="M73" i="26"/>
  <c r="N73" i="26"/>
  <c r="C73" i="26"/>
  <c r="D73" i="26"/>
  <c r="E72" i="26"/>
  <c r="M73" i="37"/>
  <c r="N73" i="37"/>
  <c r="C73" i="37"/>
  <c r="D73" i="37"/>
  <c r="M73" i="38"/>
  <c r="N73" i="38"/>
  <c r="C73" i="38"/>
  <c r="D73" i="38"/>
  <c r="M73" i="33"/>
  <c r="N73" i="33"/>
  <c r="C73" i="33"/>
  <c r="D73" i="33"/>
  <c r="M73" i="36"/>
  <c r="N73" i="36"/>
  <c r="C73" i="36"/>
  <c r="D73" i="36"/>
  <c r="M73" i="34"/>
  <c r="N73" i="34"/>
  <c r="C73" i="34"/>
  <c r="D73" i="34"/>
  <c r="M73" i="35"/>
  <c r="N73" i="35"/>
  <c r="C73" i="35"/>
  <c r="D73" i="35"/>
  <c r="L61" i="20"/>
  <c r="J134" i="39"/>
  <c r="J133" i="39"/>
  <c r="J132" i="39"/>
  <c r="J131" i="39"/>
  <c r="J130" i="39"/>
  <c r="J129" i="39"/>
  <c r="J128" i="39"/>
  <c r="J127" i="39"/>
  <c r="J126" i="39"/>
  <c r="J125" i="39"/>
  <c r="J124" i="39"/>
  <c r="J362" i="12"/>
  <c r="G362" i="12"/>
  <c r="E362" i="12"/>
  <c r="C362" i="12"/>
  <c r="C134" i="39"/>
  <c r="D134" i="39"/>
  <c r="E134" i="39"/>
  <c r="G134" i="39"/>
  <c r="N60" i="20"/>
  <c r="M62" i="20"/>
  <c r="P135" i="39"/>
  <c r="Q135" i="39"/>
  <c r="R135" i="39"/>
  <c r="T135" i="39"/>
  <c r="L72" i="28"/>
  <c r="M72" i="28"/>
  <c r="N72" i="28"/>
  <c r="O72" i="28"/>
  <c r="P72" i="28"/>
  <c r="Q72" i="28"/>
  <c r="R72" i="28"/>
  <c r="M72" i="37"/>
  <c r="N72" i="37"/>
  <c r="C72" i="37"/>
  <c r="D72" i="37"/>
  <c r="E72" i="37"/>
  <c r="M72" i="38"/>
  <c r="N72" i="38"/>
  <c r="C72" i="38"/>
  <c r="D72" i="38"/>
  <c r="E72" i="38"/>
  <c r="M72" i="33"/>
  <c r="N72" i="33"/>
  <c r="C72" i="33"/>
  <c r="D72" i="33"/>
  <c r="E72" i="33"/>
  <c r="M72" i="36"/>
  <c r="N72" i="36"/>
  <c r="C72" i="36"/>
  <c r="D72" i="36"/>
  <c r="E72" i="36"/>
  <c r="M72" i="26"/>
  <c r="N72" i="26"/>
  <c r="O72" i="26"/>
  <c r="C72" i="26"/>
  <c r="D72" i="26"/>
  <c r="M72" i="34"/>
  <c r="N72" i="34"/>
  <c r="C72" i="34"/>
  <c r="D72" i="34"/>
  <c r="E72" i="34"/>
  <c r="M72" i="35"/>
  <c r="N72" i="35"/>
  <c r="C72" i="35"/>
  <c r="D72" i="35"/>
  <c r="E72" i="35"/>
  <c r="F18" i="11"/>
  <c r="B18" i="11"/>
  <c r="F17" i="11"/>
  <c r="B17" i="11"/>
  <c r="F16" i="11"/>
  <c r="B16" i="11"/>
  <c r="F15" i="11"/>
  <c r="B15" i="11"/>
  <c r="F14" i="11"/>
  <c r="B14" i="11"/>
  <c r="F13" i="11"/>
  <c r="B13" i="11"/>
  <c r="F12" i="11"/>
  <c r="B12" i="11"/>
  <c r="F11" i="11"/>
  <c r="B11" i="11"/>
  <c r="F10" i="11"/>
  <c r="B10" i="11"/>
  <c r="F9" i="11"/>
  <c r="B9" i="11"/>
  <c r="F8" i="11"/>
  <c r="B8" i="11"/>
  <c r="F7" i="11"/>
  <c r="B7" i="11"/>
  <c r="F6" i="11"/>
  <c r="B6" i="11"/>
  <c r="F5" i="11"/>
  <c r="B5" i="11"/>
  <c r="J361" i="12"/>
  <c r="G361" i="12"/>
  <c r="E361" i="12"/>
  <c r="C361" i="12"/>
  <c r="J360" i="12"/>
  <c r="G360" i="12"/>
  <c r="E360" i="12"/>
  <c r="C360" i="12"/>
  <c r="J359" i="12"/>
  <c r="G359" i="12"/>
  <c r="E359" i="12"/>
  <c r="C359" i="12"/>
  <c r="C358" i="12"/>
  <c r="J358" i="12"/>
  <c r="G358" i="12"/>
  <c r="E358" i="12"/>
  <c r="J357" i="12"/>
  <c r="G357" i="12"/>
  <c r="E357" i="12"/>
  <c r="C357" i="12"/>
  <c r="J356" i="12"/>
  <c r="G356" i="12"/>
  <c r="E356" i="12"/>
  <c r="C356" i="12"/>
  <c r="J355" i="12"/>
  <c r="G355" i="12"/>
  <c r="E355" i="12"/>
  <c r="C355" i="12"/>
  <c r="J354" i="12"/>
  <c r="G354" i="12"/>
  <c r="E354" i="12"/>
  <c r="C354" i="12"/>
  <c r="J353" i="12"/>
  <c r="G353" i="12"/>
  <c r="E353" i="12"/>
  <c r="D353" i="12"/>
  <c r="C353" i="12"/>
  <c r="J352" i="12"/>
  <c r="G352" i="12"/>
  <c r="E352" i="12"/>
  <c r="D352" i="12"/>
  <c r="C352" i="12"/>
  <c r="J351" i="12"/>
  <c r="G351" i="12"/>
  <c r="E351" i="12"/>
  <c r="D351" i="12"/>
  <c r="C351" i="12"/>
  <c r="J350" i="12"/>
  <c r="G350" i="12"/>
  <c r="E350" i="12"/>
  <c r="D350" i="12"/>
  <c r="C350" i="12"/>
  <c r="J349" i="12"/>
  <c r="G349" i="12"/>
  <c r="E349" i="12"/>
  <c r="D349" i="12"/>
  <c r="C349" i="12"/>
  <c r="J348" i="12"/>
  <c r="G348" i="12"/>
  <c r="E348" i="12"/>
  <c r="D348" i="12"/>
  <c r="C348" i="12"/>
  <c r="J347" i="12"/>
  <c r="G347" i="12"/>
  <c r="E347" i="12"/>
  <c r="D347" i="12"/>
  <c r="C347" i="12"/>
  <c r="J346" i="12"/>
  <c r="G346" i="12"/>
  <c r="E346" i="12"/>
  <c r="D346" i="12"/>
  <c r="C346" i="12"/>
  <c r="J345" i="12"/>
  <c r="G345" i="12"/>
  <c r="E345" i="12"/>
  <c r="E344" i="12"/>
  <c r="D345" i="12"/>
  <c r="C345" i="12"/>
  <c r="J344" i="12"/>
  <c r="G344" i="12"/>
  <c r="D344" i="12"/>
  <c r="C344" i="12"/>
  <c r="J343" i="12"/>
  <c r="G343" i="12"/>
  <c r="E343" i="12"/>
  <c r="D343" i="12"/>
  <c r="C343" i="12"/>
  <c r="J342" i="12"/>
  <c r="G342" i="12"/>
  <c r="E342" i="12"/>
  <c r="E341" i="12"/>
  <c r="D342" i="12"/>
  <c r="C342" i="12"/>
  <c r="J341" i="12"/>
  <c r="G341" i="12"/>
  <c r="D341" i="12"/>
  <c r="C341" i="12"/>
  <c r="J340" i="12"/>
  <c r="G340" i="12"/>
  <c r="E340" i="12"/>
  <c r="D340" i="12"/>
  <c r="C340" i="12"/>
  <c r="J339" i="12"/>
  <c r="G339" i="12"/>
  <c r="E339" i="12"/>
  <c r="D339" i="12"/>
  <c r="C339" i="12"/>
  <c r="J338" i="12"/>
  <c r="G338" i="12"/>
  <c r="E338" i="12"/>
  <c r="D338" i="12"/>
  <c r="C338" i="12"/>
  <c r="J337" i="12"/>
  <c r="G337" i="12"/>
  <c r="E337" i="12"/>
  <c r="D337" i="12"/>
  <c r="C337" i="12"/>
  <c r="J336" i="12"/>
  <c r="G336" i="12"/>
  <c r="E336" i="12"/>
  <c r="D336" i="12"/>
  <c r="C336" i="12"/>
  <c r="J335" i="12"/>
  <c r="G335" i="12"/>
  <c r="E335" i="12"/>
  <c r="D335" i="12"/>
  <c r="C335" i="12"/>
  <c r="J334" i="12"/>
  <c r="G334" i="12"/>
  <c r="E334" i="12"/>
  <c r="D334" i="12"/>
  <c r="C334" i="12"/>
  <c r="J333" i="12"/>
  <c r="G333" i="12"/>
  <c r="E333" i="12"/>
  <c r="D333" i="12"/>
  <c r="C333" i="12"/>
  <c r="J332" i="12"/>
  <c r="G332" i="12"/>
  <c r="E332" i="12"/>
  <c r="D332" i="12"/>
  <c r="C332" i="12"/>
  <c r="J331" i="12"/>
  <c r="G331" i="12"/>
  <c r="E331" i="12"/>
  <c r="D331" i="12"/>
  <c r="C331" i="12"/>
  <c r="J330" i="12"/>
  <c r="G330" i="12"/>
  <c r="E330" i="12"/>
  <c r="D330" i="12"/>
  <c r="C330" i="12"/>
  <c r="J329" i="12"/>
  <c r="G329" i="12"/>
  <c r="E329" i="12"/>
  <c r="D329" i="12"/>
  <c r="C329" i="12"/>
  <c r="J328" i="12"/>
  <c r="G328" i="12"/>
  <c r="E328" i="12"/>
  <c r="D328" i="12"/>
  <c r="C328" i="12"/>
  <c r="J327" i="12"/>
  <c r="G327" i="12"/>
  <c r="E327" i="12"/>
  <c r="D327" i="12"/>
  <c r="C327" i="12"/>
  <c r="J326" i="12"/>
  <c r="G326" i="12"/>
  <c r="E326" i="12"/>
  <c r="D326" i="12"/>
  <c r="C326" i="12"/>
  <c r="J325" i="12"/>
  <c r="G325" i="12"/>
  <c r="E325" i="12"/>
  <c r="D325" i="12"/>
  <c r="C325" i="12"/>
  <c r="J324" i="12"/>
  <c r="G324" i="12"/>
  <c r="E324" i="12"/>
  <c r="D324" i="12"/>
  <c r="C324" i="12"/>
  <c r="J323" i="12"/>
  <c r="G323" i="12"/>
  <c r="E323" i="12"/>
  <c r="E322" i="12"/>
  <c r="D323" i="12"/>
  <c r="C323" i="12"/>
  <c r="J322" i="12"/>
  <c r="G322" i="12"/>
  <c r="D322" i="12"/>
  <c r="C322" i="12"/>
  <c r="J321" i="12"/>
  <c r="G321" i="12"/>
  <c r="E321" i="12"/>
  <c r="D321" i="12"/>
  <c r="C321" i="12"/>
  <c r="J320" i="12"/>
  <c r="G320" i="12"/>
  <c r="E320" i="12"/>
  <c r="D320" i="12"/>
  <c r="C320" i="12"/>
  <c r="J319" i="12"/>
  <c r="G319" i="12"/>
  <c r="E319" i="12"/>
  <c r="D319" i="12"/>
  <c r="C319" i="12"/>
  <c r="J318" i="12"/>
  <c r="G318" i="12"/>
  <c r="E318" i="12"/>
  <c r="D318" i="12"/>
  <c r="C318" i="12"/>
  <c r="J317" i="12"/>
  <c r="G317" i="12"/>
  <c r="E317" i="12"/>
  <c r="D317" i="12"/>
  <c r="C317" i="12"/>
  <c r="J316" i="12"/>
  <c r="G316" i="12"/>
  <c r="G315" i="12"/>
  <c r="E316" i="12"/>
  <c r="D316" i="12"/>
  <c r="C316" i="12"/>
  <c r="J315" i="12"/>
  <c r="E315" i="12"/>
  <c r="D315" i="12"/>
  <c r="C315" i="12"/>
  <c r="J314" i="12"/>
  <c r="G314" i="12"/>
  <c r="E314" i="12"/>
  <c r="D314" i="12"/>
  <c r="C314" i="12"/>
  <c r="J313" i="12"/>
  <c r="G313" i="12"/>
  <c r="E313" i="12"/>
  <c r="D313" i="12"/>
  <c r="C313" i="12"/>
  <c r="G312" i="12"/>
  <c r="E312" i="12"/>
  <c r="D312" i="12"/>
  <c r="C312" i="12"/>
  <c r="G311" i="12"/>
  <c r="E311" i="12"/>
  <c r="D311" i="12"/>
  <c r="C311" i="12"/>
  <c r="T310" i="12"/>
  <c r="T309" i="12"/>
  <c r="R310" i="12"/>
  <c r="R309" i="12"/>
  <c r="Q310" i="12"/>
  <c r="P310" i="12"/>
  <c r="G310" i="12"/>
  <c r="E310" i="12"/>
  <c r="D310" i="12"/>
  <c r="C310" i="12"/>
  <c r="Q309" i="12"/>
  <c r="P309" i="12"/>
  <c r="G309" i="12"/>
  <c r="E309" i="12"/>
  <c r="D309" i="12"/>
  <c r="C309" i="12"/>
  <c r="T308" i="12"/>
  <c r="R308" i="12"/>
  <c r="R307" i="12"/>
  <c r="Q308" i="12"/>
  <c r="P308" i="12"/>
  <c r="G308" i="12"/>
  <c r="G307" i="12"/>
  <c r="E308" i="12"/>
  <c r="D308" i="12"/>
  <c r="C308" i="12"/>
  <c r="T307" i="12"/>
  <c r="Q307" i="12"/>
  <c r="P307" i="12"/>
  <c r="E307" i="12"/>
  <c r="D307" i="12"/>
  <c r="C307" i="12"/>
  <c r="T306" i="12"/>
  <c r="T305" i="12"/>
  <c r="R306" i="12"/>
  <c r="R305" i="12"/>
  <c r="Q306" i="12"/>
  <c r="P306" i="12"/>
  <c r="G306" i="12"/>
  <c r="E306" i="12"/>
  <c r="D306" i="12"/>
  <c r="C306" i="12"/>
  <c r="Q305" i="12"/>
  <c r="P305" i="12"/>
  <c r="G305" i="12"/>
  <c r="E305" i="12"/>
  <c r="D305" i="12"/>
  <c r="C305" i="12"/>
  <c r="T304" i="12"/>
  <c r="R304" i="12"/>
  <c r="Q304" i="12"/>
  <c r="P304" i="12"/>
  <c r="G304" i="12"/>
  <c r="E304" i="12"/>
  <c r="D304" i="12"/>
  <c r="C304" i="12"/>
  <c r="T303" i="12"/>
  <c r="R303" i="12"/>
  <c r="Q303" i="12"/>
  <c r="P303" i="12"/>
  <c r="G303" i="12"/>
  <c r="E303" i="12"/>
  <c r="D303" i="12"/>
  <c r="C303" i="12"/>
  <c r="T302" i="12"/>
  <c r="R302" i="12"/>
  <c r="R301" i="12"/>
  <c r="Q302" i="12"/>
  <c r="P302" i="12"/>
  <c r="J302" i="12"/>
  <c r="G302" i="12"/>
  <c r="E302" i="12"/>
  <c r="D302" i="12"/>
  <c r="C302" i="12"/>
  <c r="T301" i="12"/>
  <c r="Q301" i="12"/>
  <c r="P301" i="12"/>
  <c r="J301" i="12"/>
  <c r="G301" i="12"/>
  <c r="E301" i="12"/>
  <c r="D301" i="12"/>
  <c r="C301" i="12"/>
  <c r="T300" i="12"/>
  <c r="T299" i="12"/>
  <c r="R300" i="12"/>
  <c r="Q300" i="12"/>
  <c r="P300" i="12"/>
  <c r="J300" i="12"/>
  <c r="G300" i="12"/>
  <c r="E300" i="12"/>
  <c r="D300" i="12"/>
  <c r="C300" i="12"/>
  <c r="R299" i="12"/>
  <c r="Q299" i="12"/>
  <c r="P299" i="12"/>
  <c r="J299" i="12"/>
  <c r="G299" i="12"/>
  <c r="E299" i="12"/>
  <c r="D299" i="12"/>
  <c r="C299" i="12"/>
  <c r="T298" i="12"/>
  <c r="R298" i="12"/>
  <c r="Q298" i="12"/>
  <c r="P298" i="12"/>
  <c r="J298" i="12"/>
  <c r="G298" i="12"/>
  <c r="E298" i="12"/>
  <c r="D298" i="12"/>
  <c r="C298" i="12"/>
  <c r="T297" i="12"/>
  <c r="R297" i="12"/>
  <c r="Q297" i="12"/>
  <c r="P297" i="12"/>
  <c r="J297" i="12"/>
  <c r="G297" i="12"/>
  <c r="E297" i="12"/>
  <c r="D297" i="12"/>
  <c r="C297" i="12"/>
  <c r="T296" i="12"/>
  <c r="R296" i="12"/>
  <c r="Q296" i="12"/>
  <c r="P296" i="12"/>
  <c r="J296" i="12"/>
  <c r="G296" i="12"/>
  <c r="E296" i="12"/>
  <c r="D296" i="12"/>
  <c r="C296" i="12"/>
  <c r="T295" i="12"/>
  <c r="T294" i="12"/>
  <c r="R295" i="12"/>
  <c r="Q295" i="12"/>
  <c r="P295" i="12"/>
  <c r="J295" i="12"/>
  <c r="G295" i="12"/>
  <c r="E295" i="12"/>
  <c r="D295" i="12"/>
  <c r="C295" i="12"/>
  <c r="R294" i="12"/>
  <c r="Q294" i="12"/>
  <c r="P294" i="12"/>
  <c r="J294" i="12"/>
  <c r="G294" i="12"/>
  <c r="E294" i="12"/>
  <c r="D294" i="12"/>
  <c r="C294" i="12"/>
  <c r="T293" i="12"/>
  <c r="R293" i="12"/>
  <c r="Q293" i="12"/>
  <c r="P293" i="12"/>
  <c r="J293" i="12"/>
  <c r="G293" i="12"/>
  <c r="E293" i="12"/>
  <c r="D293" i="12"/>
  <c r="C293" i="12"/>
  <c r="T292" i="12"/>
  <c r="R292" i="12"/>
  <c r="Q292" i="12"/>
  <c r="P292" i="12"/>
  <c r="J292" i="12"/>
  <c r="G292" i="12"/>
  <c r="E292" i="12"/>
  <c r="D292" i="12"/>
  <c r="C292" i="12"/>
  <c r="T291" i="12"/>
  <c r="R291" i="12"/>
  <c r="Q291" i="12"/>
  <c r="P291" i="12"/>
  <c r="J291" i="12"/>
  <c r="G291" i="12"/>
  <c r="E291" i="12"/>
  <c r="D291" i="12"/>
  <c r="C291" i="12"/>
  <c r="T290" i="12"/>
  <c r="R290" i="12"/>
  <c r="Q290" i="12"/>
  <c r="P290" i="12"/>
  <c r="J290" i="12"/>
  <c r="G290" i="12"/>
  <c r="E290" i="12"/>
  <c r="D290" i="12"/>
  <c r="C290" i="12"/>
  <c r="T289" i="12"/>
  <c r="R289" i="12"/>
  <c r="Q289" i="12"/>
  <c r="P289" i="12"/>
  <c r="J289" i="12"/>
  <c r="G289" i="12"/>
  <c r="E289" i="12"/>
  <c r="D289" i="12"/>
  <c r="C289" i="12"/>
  <c r="T288" i="12"/>
  <c r="T287" i="12"/>
  <c r="R288" i="12"/>
  <c r="Q288" i="12"/>
  <c r="P288" i="12"/>
  <c r="J288" i="12"/>
  <c r="G288" i="12"/>
  <c r="E288" i="12"/>
  <c r="D288" i="12"/>
  <c r="C288" i="12"/>
  <c r="R287" i="12"/>
  <c r="Q287" i="12"/>
  <c r="P287" i="12"/>
  <c r="J287" i="12"/>
  <c r="G287" i="12"/>
  <c r="G286" i="12"/>
  <c r="E287" i="12"/>
  <c r="D287" i="12"/>
  <c r="C287" i="12"/>
  <c r="T286" i="12"/>
  <c r="R286" i="12"/>
  <c r="Q286" i="12"/>
  <c r="P286" i="12"/>
  <c r="J286" i="12"/>
  <c r="E286" i="12"/>
  <c r="D286" i="12"/>
  <c r="C286" i="12"/>
  <c r="T285" i="12"/>
  <c r="R285" i="12"/>
  <c r="Q285" i="12"/>
  <c r="P285" i="12"/>
  <c r="J285" i="12"/>
  <c r="G285" i="12"/>
  <c r="E285" i="12"/>
  <c r="D285" i="12"/>
  <c r="C285" i="12"/>
  <c r="T284" i="12"/>
  <c r="R284" i="12"/>
  <c r="Q284" i="12"/>
  <c r="P284" i="12"/>
  <c r="J284" i="12"/>
  <c r="G284" i="12"/>
  <c r="E284" i="12"/>
  <c r="D284" i="12"/>
  <c r="C284" i="12"/>
  <c r="T283" i="12"/>
  <c r="R283" i="12"/>
  <c r="Q283" i="12"/>
  <c r="P283" i="12"/>
  <c r="J283" i="12"/>
  <c r="G283" i="12"/>
  <c r="E283" i="12"/>
  <c r="D283" i="12"/>
  <c r="C283" i="12"/>
  <c r="T282" i="12"/>
  <c r="R282" i="12"/>
  <c r="Q282" i="12"/>
  <c r="P282" i="12"/>
  <c r="J282" i="12"/>
  <c r="G282" i="12"/>
  <c r="E282" i="12"/>
  <c r="D282" i="12"/>
  <c r="C282" i="12"/>
  <c r="T281" i="12"/>
  <c r="R281" i="12"/>
  <c r="Q281" i="12"/>
  <c r="P281" i="12"/>
  <c r="J281" i="12"/>
  <c r="G281" i="12"/>
  <c r="E281" i="12"/>
  <c r="D281" i="12"/>
  <c r="C281" i="12"/>
  <c r="T280" i="12"/>
  <c r="R280" i="12"/>
  <c r="Q280" i="12"/>
  <c r="P280" i="12"/>
  <c r="J280" i="12"/>
  <c r="G280" i="12"/>
  <c r="E280" i="12"/>
  <c r="D280" i="12"/>
  <c r="C280" i="12"/>
  <c r="V279" i="12"/>
  <c r="T279" i="12"/>
  <c r="R279" i="12"/>
  <c r="Q279" i="12"/>
  <c r="P279" i="12"/>
  <c r="J279" i="12"/>
  <c r="G279" i="12"/>
  <c r="E279" i="12"/>
  <c r="D279" i="12"/>
  <c r="C279" i="12"/>
  <c r="V278" i="12"/>
  <c r="T278" i="12"/>
  <c r="R278" i="12"/>
  <c r="Q278" i="12"/>
  <c r="P278" i="12"/>
  <c r="J278" i="12"/>
  <c r="G278" i="12"/>
  <c r="E278" i="12"/>
  <c r="D278" i="12"/>
  <c r="C278" i="12"/>
  <c r="V277" i="12"/>
  <c r="T277" i="12"/>
  <c r="R277" i="12"/>
  <c r="Q277" i="12"/>
  <c r="P277" i="12"/>
  <c r="J277" i="12"/>
  <c r="G277" i="12"/>
  <c r="E277" i="12"/>
  <c r="D277" i="12"/>
  <c r="C277" i="12"/>
  <c r="V276" i="12"/>
  <c r="T276" i="12"/>
  <c r="R276" i="12"/>
  <c r="Q276" i="12"/>
  <c r="P276" i="12"/>
  <c r="J276" i="12"/>
  <c r="G276" i="12"/>
  <c r="E276" i="12"/>
  <c r="D276" i="12"/>
  <c r="C276" i="12"/>
  <c r="V275" i="12"/>
  <c r="T275" i="12"/>
  <c r="R275" i="12"/>
  <c r="Q275" i="12"/>
  <c r="P275" i="12"/>
  <c r="J275" i="12"/>
  <c r="G275" i="12"/>
  <c r="E275" i="12"/>
  <c r="D275" i="12"/>
  <c r="C275" i="12"/>
  <c r="V274" i="12"/>
  <c r="T274" i="12"/>
  <c r="R274" i="12"/>
  <c r="Q274" i="12"/>
  <c r="P274" i="12"/>
  <c r="J274" i="12"/>
  <c r="G274" i="12"/>
  <c r="E274" i="12"/>
  <c r="D274" i="12"/>
  <c r="C274" i="12"/>
  <c r="V273" i="12"/>
  <c r="T273" i="12"/>
  <c r="R273" i="12"/>
  <c r="Q273" i="12"/>
  <c r="P273" i="12"/>
  <c r="J273" i="12"/>
  <c r="G273" i="12"/>
  <c r="E273" i="12"/>
  <c r="D273" i="12"/>
  <c r="C273" i="12"/>
  <c r="V272" i="12"/>
  <c r="T272" i="12"/>
  <c r="R272" i="12"/>
  <c r="Q272" i="12"/>
  <c r="P272" i="12"/>
  <c r="J272" i="12"/>
  <c r="G272" i="12"/>
  <c r="E272" i="12"/>
  <c r="D272" i="12"/>
  <c r="C272" i="12"/>
  <c r="V271" i="12"/>
  <c r="T271" i="12"/>
  <c r="R271" i="12"/>
  <c r="Q271" i="12"/>
  <c r="P271" i="12"/>
  <c r="J271" i="12"/>
  <c r="G271" i="12"/>
  <c r="E271" i="12"/>
  <c r="D271" i="12"/>
  <c r="C271" i="12"/>
  <c r="V270" i="12"/>
  <c r="T270" i="12"/>
  <c r="R270" i="12"/>
  <c r="Q270" i="12"/>
  <c r="P270" i="12"/>
  <c r="J270" i="12"/>
  <c r="G270" i="12"/>
  <c r="E270" i="12"/>
  <c r="D270" i="12"/>
  <c r="C270" i="12"/>
  <c r="V269" i="12"/>
  <c r="T269" i="12"/>
  <c r="R269" i="12"/>
  <c r="Q269" i="12"/>
  <c r="P269" i="12"/>
  <c r="J269" i="12"/>
  <c r="G269" i="12"/>
  <c r="E269" i="12"/>
  <c r="D269" i="12"/>
  <c r="C269" i="12"/>
  <c r="V268" i="12"/>
  <c r="T268" i="12"/>
  <c r="R268" i="12"/>
  <c r="Q268" i="12"/>
  <c r="P268" i="12"/>
  <c r="J268" i="12"/>
  <c r="G268" i="12"/>
  <c r="E268" i="12"/>
  <c r="D268" i="12"/>
  <c r="C268" i="12"/>
  <c r="V267" i="12"/>
  <c r="T267" i="12"/>
  <c r="R267" i="12"/>
  <c r="Q267" i="12"/>
  <c r="P267" i="12"/>
  <c r="J267" i="12"/>
  <c r="G267" i="12"/>
  <c r="E267" i="12"/>
  <c r="D267" i="12"/>
  <c r="C267" i="12"/>
  <c r="V266" i="12"/>
  <c r="T266" i="12"/>
  <c r="R266" i="12"/>
  <c r="Q266" i="12"/>
  <c r="P266" i="12"/>
  <c r="J266" i="12"/>
  <c r="G266" i="12"/>
  <c r="E266" i="12"/>
  <c r="D266" i="12"/>
  <c r="C266" i="12"/>
  <c r="V265" i="12"/>
  <c r="T265" i="12"/>
  <c r="R265" i="12"/>
  <c r="Q265" i="12"/>
  <c r="P265" i="12"/>
  <c r="J265" i="12"/>
  <c r="G265" i="12"/>
  <c r="E265" i="12"/>
  <c r="D265" i="12"/>
  <c r="C265" i="12"/>
  <c r="V264" i="12"/>
  <c r="T264" i="12"/>
  <c r="R264" i="12"/>
  <c r="Q264" i="12"/>
  <c r="P264" i="12"/>
  <c r="J264" i="12"/>
  <c r="G264" i="12"/>
  <c r="E264" i="12"/>
  <c r="D264" i="12"/>
  <c r="C264" i="12"/>
  <c r="V263" i="12"/>
  <c r="T263" i="12"/>
  <c r="R263" i="12"/>
  <c r="Q263" i="12"/>
  <c r="P263" i="12"/>
  <c r="J263" i="12"/>
  <c r="G263" i="12"/>
  <c r="E263" i="12"/>
  <c r="D263" i="12"/>
  <c r="C263" i="12"/>
  <c r="V262" i="12"/>
  <c r="T262" i="12"/>
  <c r="R262" i="12"/>
  <c r="Q262" i="12"/>
  <c r="P262" i="12"/>
  <c r="J262" i="12"/>
  <c r="G262" i="12"/>
  <c r="E262" i="12"/>
  <c r="D262" i="12"/>
  <c r="C262" i="12"/>
  <c r="V261" i="12"/>
  <c r="T261" i="12"/>
  <c r="R261" i="12"/>
  <c r="Q261" i="12"/>
  <c r="P261" i="12"/>
  <c r="J261" i="12"/>
  <c r="G261" i="12"/>
  <c r="E261" i="12"/>
  <c r="D261" i="12"/>
  <c r="C261" i="12"/>
  <c r="V260" i="12"/>
  <c r="T260" i="12"/>
  <c r="R260" i="12"/>
  <c r="Q260" i="12"/>
  <c r="P260" i="12"/>
  <c r="J260" i="12"/>
  <c r="G260" i="12"/>
  <c r="E260" i="12"/>
  <c r="D260" i="12"/>
  <c r="C260" i="12"/>
  <c r="V259" i="12"/>
  <c r="T259" i="12"/>
  <c r="R259" i="12"/>
  <c r="Q259" i="12"/>
  <c r="P259" i="12"/>
  <c r="J259" i="12"/>
  <c r="G259" i="12"/>
  <c r="E259" i="12"/>
  <c r="D259" i="12"/>
  <c r="C259" i="12"/>
  <c r="V258" i="12"/>
  <c r="T258" i="12"/>
  <c r="R258" i="12"/>
  <c r="Q258" i="12"/>
  <c r="P258" i="12"/>
  <c r="J258" i="12"/>
  <c r="G258" i="12"/>
  <c r="E258" i="12"/>
  <c r="D258" i="12"/>
  <c r="C258" i="12"/>
  <c r="V257" i="12"/>
  <c r="T257" i="12"/>
  <c r="R257" i="12"/>
  <c r="Q257" i="12"/>
  <c r="P257" i="12"/>
  <c r="J257" i="12"/>
  <c r="G257" i="12"/>
  <c r="E257" i="12"/>
  <c r="D257" i="12"/>
  <c r="C257" i="12"/>
  <c r="V256" i="12"/>
  <c r="T256" i="12"/>
  <c r="R256" i="12"/>
  <c r="Q256" i="12"/>
  <c r="P256" i="12"/>
  <c r="J256" i="12"/>
  <c r="G256" i="12"/>
  <c r="E256" i="12"/>
  <c r="D256" i="12"/>
  <c r="C256" i="12"/>
  <c r="V255" i="12"/>
  <c r="T255" i="12"/>
  <c r="R255" i="12"/>
  <c r="Q255" i="12"/>
  <c r="P255" i="12"/>
  <c r="J255" i="12"/>
  <c r="G255" i="12"/>
  <c r="E255" i="12"/>
  <c r="D255" i="12"/>
  <c r="C255" i="12"/>
  <c r="V254" i="12"/>
  <c r="T254" i="12"/>
  <c r="R254" i="12"/>
  <c r="Q254" i="12"/>
  <c r="P254" i="12"/>
  <c r="J254" i="12"/>
  <c r="G254" i="12"/>
  <c r="E254" i="12"/>
  <c r="D254" i="12"/>
  <c r="C254" i="12"/>
  <c r="V253" i="12"/>
  <c r="T253" i="12"/>
  <c r="R253" i="12"/>
  <c r="Q253" i="12"/>
  <c r="P253" i="12"/>
  <c r="J253" i="12"/>
  <c r="G253" i="12"/>
  <c r="E253" i="12"/>
  <c r="D253" i="12"/>
  <c r="C253" i="12"/>
  <c r="V252" i="12"/>
  <c r="T252" i="12"/>
  <c r="R252" i="12"/>
  <c r="Q252" i="12"/>
  <c r="P252" i="12"/>
  <c r="J252" i="12"/>
  <c r="G252" i="12"/>
  <c r="E252" i="12"/>
  <c r="D252" i="12"/>
  <c r="C252" i="12"/>
  <c r="V251" i="12"/>
  <c r="T251" i="12"/>
  <c r="R251" i="12"/>
  <c r="Q251" i="12"/>
  <c r="P251" i="12"/>
  <c r="J251" i="12"/>
  <c r="G251" i="12"/>
  <c r="E251" i="12"/>
  <c r="D251" i="12"/>
  <c r="C251" i="12"/>
  <c r="V250" i="12"/>
  <c r="T250" i="12"/>
  <c r="R250" i="12"/>
  <c r="Q250" i="12"/>
  <c r="P250" i="12"/>
  <c r="J250" i="12"/>
  <c r="G250" i="12"/>
  <c r="E250" i="12"/>
  <c r="D250" i="12"/>
  <c r="C250" i="12"/>
  <c r="V249" i="12"/>
  <c r="T249" i="12"/>
  <c r="R249" i="12"/>
  <c r="Q249" i="12"/>
  <c r="P249" i="12"/>
  <c r="J249" i="12"/>
  <c r="G249" i="12"/>
  <c r="E249" i="12"/>
  <c r="D249" i="12"/>
  <c r="C249" i="12"/>
  <c r="V248" i="12"/>
  <c r="T248" i="12"/>
  <c r="R248" i="12"/>
  <c r="Q248" i="12"/>
  <c r="P248" i="12"/>
  <c r="J248" i="12"/>
  <c r="G248" i="12"/>
  <c r="E248" i="12"/>
  <c r="D248" i="12"/>
  <c r="C248" i="12"/>
  <c r="V247" i="12"/>
  <c r="T247" i="12"/>
  <c r="R247" i="12"/>
  <c r="Q247" i="12"/>
  <c r="P247" i="12"/>
  <c r="J247" i="12"/>
  <c r="G247" i="12"/>
  <c r="E247" i="12"/>
  <c r="D247" i="12"/>
  <c r="C247" i="12"/>
  <c r="V246" i="12"/>
  <c r="T246" i="12"/>
  <c r="R246" i="12"/>
  <c r="Q246" i="12"/>
  <c r="P246" i="12"/>
  <c r="J246" i="12"/>
  <c r="G246" i="12"/>
  <c r="E246" i="12"/>
  <c r="D246" i="12"/>
  <c r="C246" i="12"/>
  <c r="V245" i="12"/>
  <c r="T245" i="12"/>
  <c r="R245" i="12"/>
  <c r="Q245" i="12"/>
  <c r="P245" i="12"/>
  <c r="J245" i="12"/>
  <c r="G245" i="12"/>
  <c r="E245" i="12"/>
  <c r="D245" i="12"/>
  <c r="C245" i="12"/>
  <c r="V244" i="12"/>
  <c r="T244" i="12"/>
  <c r="R244" i="12"/>
  <c r="Q244" i="12"/>
  <c r="P244" i="12"/>
  <c r="J244" i="12"/>
  <c r="G244" i="12"/>
  <c r="E244" i="12"/>
  <c r="D244" i="12"/>
  <c r="C244" i="12"/>
  <c r="V243" i="12"/>
  <c r="T243" i="12"/>
  <c r="R243" i="12"/>
  <c r="Q243" i="12"/>
  <c r="P243" i="12"/>
  <c r="J243" i="12"/>
  <c r="G243" i="12"/>
  <c r="E243" i="12"/>
  <c r="D243" i="12"/>
  <c r="C243" i="12"/>
  <c r="V242" i="12"/>
  <c r="T242" i="12"/>
  <c r="R242" i="12"/>
  <c r="Q242" i="12"/>
  <c r="P242" i="12"/>
  <c r="J242" i="12"/>
  <c r="G242" i="12"/>
  <c r="E242" i="12"/>
  <c r="D242" i="12"/>
  <c r="C242" i="12"/>
  <c r="V241" i="12"/>
  <c r="T241" i="12"/>
  <c r="R241" i="12"/>
  <c r="Q241" i="12"/>
  <c r="P241" i="12"/>
  <c r="J241" i="12"/>
  <c r="G241" i="12"/>
  <c r="E241" i="12"/>
  <c r="D241" i="12"/>
  <c r="C241" i="12"/>
  <c r="V240" i="12"/>
  <c r="T240" i="12"/>
  <c r="R240" i="12"/>
  <c r="Q240" i="12"/>
  <c r="P240" i="12"/>
  <c r="J240" i="12"/>
  <c r="G240" i="12"/>
  <c r="E240" i="12"/>
  <c r="D240" i="12"/>
  <c r="C240" i="12"/>
  <c r="V239" i="12"/>
  <c r="T239" i="12"/>
  <c r="R239" i="12"/>
  <c r="Q239" i="12"/>
  <c r="P239" i="12"/>
  <c r="J239" i="12"/>
  <c r="G239" i="12"/>
  <c r="E239" i="12"/>
  <c r="D239" i="12"/>
  <c r="C239" i="12"/>
  <c r="V238" i="12"/>
  <c r="T238" i="12"/>
  <c r="R238" i="12"/>
  <c r="Q238" i="12"/>
  <c r="P238" i="12"/>
  <c r="J238" i="12"/>
  <c r="G238" i="12"/>
  <c r="E238" i="12"/>
  <c r="D238" i="12"/>
  <c r="C238" i="12"/>
  <c r="V237" i="12"/>
  <c r="T237" i="12"/>
  <c r="R237" i="12"/>
  <c r="Q237" i="12"/>
  <c r="P237" i="12"/>
  <c r="J237" i="12"/>
  <c r="G237" i="12"/>
  <c r="E237" i="12"/>
  <c r="D237" i="12"/>
  <c r="C237" i="12"/>
  <c r="V236" i="12"/>
  <c r="T236" i="12"/>
  <c r="R236" i="12"/>
  <c r="Q236" i="12"/>
  <c r="P236" i="12"/>
  <c r="J236" i="12"/>
  <c r="G236" i="12"/>
  <c r="E236" i="12"/>
  <c r="D236" i="12"/>
  <c r="C236" i="12"/>
  <c r="V235" i="12"/>
  <c r="T235" i="12"/>
  <c r="R235" i="12"/>
  <c r="Q235" i="12"/>
  <c r="P235" i="12"/>
  <c r="J235" i="12"/>
  <c r="G235" i="12"/>
  <c r="E235" i="12"/>
  <c r="D235" i="12"/>
  <c r="C235" i="12"/>
  <c r="V234" i="12"/>
  <c r="T234" i="12"/>
  <c r="R234" i="12"/>
  <c r="Q234" i="12"/>
  <c r="P234" i="12"/>
  <c r="J234" i="12"/>
  <c r="G234" i="12"/>
  <c r="E234" i="12"/>
  <c r="D234" i="12"/>
  <c r="C234" i="12"/>
  <c r="V233" i="12"/>
  <c r="T233" i="12"/>
  <c r="R233" i="12"/>
  <c r="Q233" i="12"/>
  <c r="P233" i="12"/>
  <c r="J233" i="12"/>
  <c r="G233" i="12"/>
  <c r="E233" i="12"/>
  <c r="D233" i="12"/>
  <c r="C233" i="12"/>
  <c r="V232" i="12"/>
  <c r="T232" i="12"/>
  <c r="R232" i="12"/>
  <c r="Q232" i="12"/>
  <c r="P232" i="12"/>
  <c r="J232" i="12"/>
  <c r="G232" i="12"/>
  <c r="E232" i="12"/>
  <c r="D232" i="12"/>
  <c r="C232" i="12"/>
  <c r="V231" i="12"/>
  <c r="T231" i="12"/>
  <c r="R231" i="12"/>
  <c r="Q231" i="12"/>
  <c r="P231" i="12"/>
  <c r="J231" i="12"/>
  <c r="G231" i="12"/>
  <c r="E231" i="12"/>
  <c r="D231" i="12"/>
  <c r="C231" i="12"/>
  <c r="V230" i="12"/>
  <c r="T230" i="12"/>
  <c r="R230" i="12"/>
  <c r="Q230" i="12"/>
  <c r="P230" i="12"/>
  <c r="J230" i="12"/>
  <c r="G230" i="12"/>
  <c r="E230" i="12"/>
  <c r="D230" i="12"/>
  <c r="C230" i="12"/>
  <c r="V229" i="12"/>
  <c r="T229" i="12"/>
  <c r="R229" i="12"/>
  <c r="Q229" i="12"/>
  <c r="P229" i="12"/>
  <c r="J229" i="12"/>
  <c r="G229" i="12"/>
  <c r="E229" i="12"/>
  <c r="D229" i="12"/>
  <c r="C229" i="12"/>
  <c r="V228" i="12"/>
  <c r="T228" i="12"/>
  <c r="R228" i="12"/>
  <c r="Q228" i="12"/>
  <c r="P228" i="12"/>
  <c r="J228" i="12"/>
  <c r="G228" i="12"/>
  <c r="E228" i="12"/>
  <c r="D228" i="12"/>
  <c r="C228" i="12"/>
  <c r="V227" i="12"/>
  <c r="T227" i="12"/>
  <c r="R227" i="12"/>
  <c r="Q227" i="12"/>
  <c r="P227" i="12"/>
  <c r="J227" i="12"/>
  <c r="G227" i="12"/>
  <c r="E227" i="12"/>
  <c r="D227" i="12"/>
  <c r="C227" i="12"/>
  <c r="V226" i="12"/>
  <c r="T226" i="12"/>
  <c r="R226" i="12"/>
  <c r="Q226" i="12"/>
  <c r="P226" i="12"/>
  <c r="J226" i="12"/>
  <c r="G226" i="12"/>
  <c r="E226" i="12"/>
  <c r="D226" i="12"/>
  <c r="C226" i="12"/>
  <c r="V225" i="12"/>
  <c r="T225" i="12"/>
  <c r="R225" i="12"/>
  <c r="Q225" i="12"/>
  <c r="P225" i="12"/>
  <c r="J225" i="12"/>
  <c r="G225" i="12"/>
  <c r="E225" i="12"/>
  <c r="D225" i="12"/>
  <c r="C225" i="12"/>
  <c r="V224" i="12"/>
  <c r="T224" i="12"/>
  <c r="R224" i="12"/>
  <c r="Q224" i="12"/>
  <c r="P224" i="12"/>
  <c r="J224" i="12"/>
  <c r="G224" i="12"/>
  <c r="G223" i="12"/>
  <c r="E224" i="12"/>
  <c r="D224" i="12"/>
  <c r="C224" i="12"/>
  <c r="V223" i="12"/>
  <c r="T223" i="12"/>
  <c r="R223" i="12"/>
  <c r="Q223" i="12"/>
  <c r="P223" i="12"/>
  <c r="J223" i="12"/>
  <c r="E223" i="12"/>
  <c r="D223" i="12"/>
  <c r="C223" i="12"/>
  <c r="V222" i="12"/>
  <c r="T222" i="12"/>
  <c r="R222" i="12"/>
  <c r="Q222" i="12"/>
  <c r="P222" i="12"/>
  <c r="J222" i="12"/>
  <c r="G222" i="12"/>
  <c r="E222" i="12"/>
  <c r="D222" i="12"/>
  <c r="C222" i="12"/>
  <c r="V221" i="12"/>
  <c r="T221" i="12"/>
  <c r="R221" i="12"/>
  <c r="Q221" i="12"/>
  <c r="P221" i="12"/>
  <c r="J221" i="12"/>
  <c r="G221" i="12"/>
  <c r="E221" i="12"/>
  <c r="D221" i="12"/>
  <c r="C221" i="12"/>
  <c r="V220" i="12"/>
  <c r="T220" i="12"/>
  <c r="R220" i="12"/>
  <c r="Q220" i="12"/>
  <c r="P220" i="12"/>
  <c r="J220" i="12"/>
  <c r="G220" i="12"/>
  <c r="E220" i="12"/>
  <c r="D220" i="12"/>
  <c r="C220" i="12"/>
  <c r="V219" i="12"/>
  <c r="T219" i="12"/>
  <c r="R219" i="12"/>
  <c r="Q219" i="12"/>
  <c r="P219" i="12"/>
  <c r="J219" i="12"/>
  <c r="G219" i="12"/>
  <c r="E219" i="12"/>
  <c r="D219" i="12"/>
  <c r="C219" i="12"/>
  <c r="V218" i="12"/>
  <c r="T218" i="12"/>
  <c r="R218" i="12"/>
  <c r="Q218" i="12"/>
  <c r="P218" i="12"/>
  <c r="J218" i="12"/>
  <c r="G218" i="12"/>
  <c r="E218" i="12"/>
  <c r="D218" i="12"/>
  <c r="C218" i="12"/>
  <c r="V217" i="12"/>
  <c r="T217" i="12"/>
  <c r="R217" i="12"/>
  <c r="Q217" i="12"/>
  <c r="P217" i="12"/>
  <c r="J217" i="12"/>
  <c r="G217" i="12"/>
  <c r="E217" i="12"/>
  <c r="D217" i="12"/>
  <c r="C217" i="12"/>
  <c r="V216" i="12"/>
  <c r="T216" i="12"/>
  <c r="R216" i="12"/>
  <c r="Q216" i="12"/>
  <c r="P216" i="12"/>
  <c r="J216" i="12"/>
  <c r="G216" i="12"/>
  <c r="E216" i="12"/>
  <c r="D216" i="12"/>
  <c r="C216" i="12"/>
  <c r="V215" i="12"/>
  <c r="T215" i="12"/>
  <c r="R215" i="12"/>
  <c r="Q215" i="12"/>
  <c r="P215" i="12"/>
  <c r="J215" i="12"/>
  <c r="G215" i="12"/>
  <c r="E215" i="12"/>
  <c r="D215" i="12"/>
  <c r="C215" i="12"/>
  <c r="V214" i="12"/>
  <c r="T214" i="12"/>
  <c r="R214" i="12"/>
  <c r="Q214" i="12"/>
  <c r="P214" i="12"/>
  <c r="J214" i="12"/>
  <c r="G214" i="12"/>
  <c r="E214" i="12"/>
  <c r="D214" i="12"/>
  <c r="C214" i="12"/>
  <c r="V213" i="12"/>
  <c r="T213" i="12"/>
  <c r="R213" i="12"/>
  <c r="Q213" i="12"/>
  <c r="P213" i="12"/>
  <c r="J213" i="12"/>
  <c r="G213" i="12"/>
  <c r="E213" i="12"/>
  <c r="D213" i="12"/>
  <c r="C213" i="12"/>
  <c r="V212" i="12"/>
  <c r="T212" i="12"/>
  <c r="R212" i="12"/>
  <c r="Q212" i="12"/>
  <c r="P212" i="12"/>
  <c r="J212" i="12"/>
  <c r="G212" i="12"/>
  <c r="E212" i="12"/>
  <c r="D212" i="12"/>
  <c r="C212" i="12"/>
  <c r="V211" i="12"/>
  <c r="T211" i="12"/>
  <c r="R211" i="12"/>
  <c r="Q211" i="12"/>
  <c r="P211" i="12"/>
  <c r="J211" i="12"/>
  <c r="G211" i="12"/>
  <c r="E211" i="12"/>
  <c r="D211" i="12"/>
  <c r="C211" i="12"/>
  <c r="V210" i="12"/>
  <c r="T210" i="12"/>
  <c r="R210" i="12"/>
  <c r="Q210" i="12"/>
  <c r="P210" i="12"/>
  <c r="J210" i="12"/>
  <c r="G210" i="12"/>
  <c r="E210" i="12"/>
  <c r="D210" i="12"/>
  <c r="C210" i="12"/>
  <c r="V209" i="12"/>
  <c r="T209" i="12"/>
  <c r="R209" i="12"/>
  <c r="Q209" i="12"/>
  <c r="P209" i="12"/>
  <c r="J209" i="12"/>
  <c r="G209" i="12"/>
  <c r="E209" i="12"/>
  <c r="D209" i="12"/>
  <c r="C209" i="12"/>
  <c r="V208" i="12"/>
  <c r="T208" i="12"/>
  <c r="R208" i="12"/>
  <c r="Q208" i="12"/>
  <c r="P208" i="12"/>
  <c r="J208" i="12"/>
  <c r="G208" i="12"/>
  <c r="G207" i="12"/>
  <c r="E208" i="12"/>
  <c r="D208" i="12"/>
  <c r="C208" i="12"/>
  <c r="V207" i="12"/>
  <c r="T207" i="12"/>
  <c r="R207" i="12"/>
  <c r="Q207" i="12"/>
  <c r="P207" i="12"/>
  <c r="J207" i="12"/>
  <c r="E207" i="12"/>
  <c r="D207" i="12"/>
  <c r="C207" i="12"/>
  <c r="V206" i="12"/>
  <c r="T206" i="12"/>
  <c r="R206" i="12"/>
  <c r="Q206" i="12"/>
  <c r="P206" i="12"/>
  <c r="J206" i="12"/>
  <c r="G206" i="12"/>
  <c r="E206" i="12"/>
  <c r="D206" i="12"/>
  <c r="C206" i="12"/>
  <c r="V205" i="12"/>
  <c r="T205" i="12"/>
  <c r="R205" i="12"/>
  <c r="Q205" i="12"/>
  <c r="P205" i="12"/>
  <c r="J205" i="12"/>
  <c r="G205" i="12"/>
  <c r="E205" i="12"/>
  <c r="D205" i="12"/>
  <c r="C205" i="12"/>
  <c r="V204" i="12"/>
  <c r="T204" i="12"/>
  <c r="R204" i="12"/>
  <c r="Q204" i="12"/>
  <c r="P204" i="12"/>
  <c r="J204" i="12"/>
  <c r="G204" i="12"/>
  <c r="E204" i="12"/>
  <c r="D204" i="12"/>
  <c r="C204" i="12"/>
  <c r="V203" i="12"/>
  <c r="T203" i="12"/>
  <c r="R203" i="12"/>
  <c r="Q203" i="12"/>
  <c r="P203" i="12"/>
  <c r="J203" i="12"/>
  <c r="G203" i="12"/>
  <c r="E203" i="12"/>
  <c r="D203" i="12"/>
  <c r="C203" i="12"/>
  <c r="V202" i="12"/>
  <c r="T202" i="12"/>
  <c r="R202" i="12"/>
  <c r="Q202" i="12"/>
  <c r="P202" i="12"/>
  <c r="J202" i="12"/>
  <c r="G202" i="12"/>
  <c r="E202" i="12"/>
  <c r="D202" i="12"/>
  <c r="C202" i="12"/>
  <c r="V201" i="12"/>
  <c r="T201" i="12"/>
  <c r="R201" i="12"/>
  <c r="Q201" i="12"/>
  <c r="P201" i="12"/>
  <c r="J201" i="12"/>
  <c r="G201" i="12"/>
  <c r="E201" i="12"/>
  <c r="D201" i="12"/>
  <c r="C201" i="12"/>
  <c r="V200" i="12"/>
  <c r="T200" i="12"/>
  <c r="R200" i="12"/>
  <c r="Q200" i="12"/>
  <c r="P200" i="12"/>
  <c r="J200" i="12"/>
  <c r="G200" i="12"/>
  <c r="E200" i="12"/>
  <c r="D200" i="12"/>
  <c r="C200" i="12"/>
  <c r="V199" i="12"/>
  <c r="T199" i="12"/>
  <c r="R199" i="12"/>
  <c r="Q199" i="12"/>
  <c r="P199" i="12"/>
  <c r="J199" i="12"/>
  <c r="G199" i="12"/>
  <c r="E199" i="12"/>
  <c r="D199" i="12"/>
  <c r="C199" i="12"/>
  <c r="V198" i="12"/>
  <c r="T198" i="12"/>
  <c r="R198" i="12"/>
  <c r="Q198" i="12"/>
  <c r="P198" i="12"/>
  <c r="J198" i="12"/>
  <c r="G198" i="12"/>
  <c r="E198" i="12"/>
  <c r="D198" i="12"/>
  <c r="C198" i="12"/>
  <c r="V197" i="12"/>
  <c r="T197" i="12"/>
  <c r="R197" i="12"/>
  <c r="Q197" i="12"/>
  <c r="P197" i="12"/>
  <c r="J197" i="12"/>
  <c r="G197" i="12"/>
  <c r="E197" i="12"/>
  <c r="D197" i="12"/>
  <c r="C197" i="12"/>
  <c r="V196" i="12"/>
  <c r="T196" i="12"/>
  <c r="R196" i="12"/>
  <c r="Q196" i="12"/>
  <c r="P196" i="12"/>
  <c r="J196" i="12"/>
  <c r="G196" i="12"/>
  <c r="E196" i="12"/>
  <c r="D196" i="12"/>
  <c r="C196" i="12"/>
  <c r="V195" i="12"/>
  <c r="T195" i="12"/>
  <c r="R195" i="12"/>
  <c r="Q195" i="12"/>
  <c r="P195" i="12"/>
  <c r="J195" i="12"/>
  <c r="G195" i="12"/>
  <c r="E195" i="12"/>
  <c r="D195" i="12"/>
  <c r="C195" i="12"/>
  <c r="V194" i="12"/>
  <c r="T194" i="12"/>
  <c r="R194" i="12"/>
  <c r="Q194" i="12"/>
  <c r="P194" i="12"/>
  <c r="J194" i="12"/>
  <c r="G194" i="12"/>
  <c r="E194" i="12"/>
  <c r="D194" i="12"/>
  <c r="C194" i="12"/>
  <c r="V193" i="12"/>
  <c r="T193" i="12"/>
  <c r="T192" i="12"/>
  <c r="R193" i="12"/>
  <c r="Q193" i="12"/>
  <c r="P193" i="12"/>
  <c r="J193" i="12"/>
  <c r="G193" i="12"/>
  <c r="E193" i="12"/>
  <c r="D193" i="12"/>
  <c r="C193" i="12"/>
  <c r="V192" i="12"/>
  <c r="R192" i="12"/>
  <c r="Q192" i="12"/>
  <c r="P192" i="12"/>
  <c r="J192" i="12"/>
  <c r="G192" i="12"/>
  <c r="G191" i="12"/>
  <c r="E192" i="12"/>
  <c r="E191" i="12"/>
  <c r="D192" i="12"/>
  <c r="C192" i="12"/>
  <c r="V191" i="12"/>
  <c r="T191" i="12"/>
  <c r="R191" i="12"/>
  <c r="Q191" i="12"/>
  <c r="P191" i="12"/>
  <c r="J191" i="12"/>
  <c r="D191" i="12"/>
  <c r="C191" i="12"/>
  <c r="V190" i="12"/>
  <c r="T190" i="12"/>
  <c r="R190" i="12"/>
  <c r="Q190" i="12"/>
  <c r="P190" i="12"/>
  <c r="J190" i="12"/>
  <c r="G190" i="12"/>
  <c r="E190" i="12"/>
  <c r="D190" i="12"/>
  <c r="C190" i="12"/>
  <c r="V189" i="12"/>
  <c r="T189" i="12"/>
  <c r="R189" i="12"/>
  <c r="Q189" i="12"/>
  <c r="P189" i="12"/>
  <c r="J189" i="12"/>
  <c r="G189" i="12"/>
  <c r="E189" i="12"/>
  <c r="D189" i="12"/>
  <c r="C189" i="12"/>
  <c r="V188" i="12"/>
  <c r="T188" i="12"/>
  <c r="R188" i="12"/>
  <c r="Q188" i="12"/>
  <c r="P188" i="12"/>
  <c r="J188" i="12"/>
  <c r="G188" i="12"/>
  <c r="E188" i="12"/>
  <c r="D188" i="12"/>
  <c r="C188" i="12"/>
  <c r="V187" i="12"/>
  <c r="T187" i="12"/>
  <c r="R187" i="12"/>
  <c r="Q187" i="12"/>
  <c r="P187" i="12"/>
  <c r="J187" i="12"/>
  <c r="G187" i="12"/>
  <c r="E187" i="12"/>
  <c r="D187" i="12"/>
  <c r="C187" i="12"/>
  <c r="V186" i="12"/>
  <c r="T186" i="12"/>
  <c r="R186" i="12"/>
  <c r="Q186" i="12"/>
  <c r="P186" i="12"/>
  <c r="J186" i="12"/>
  <c r="G186" i="12"/>
  <c r="E186" i="12"/>
  <c r="D186" i="12"/>
  <c r="C186" i="12"/>
  <c r="V185" i="12"/>
  <c r="T185" i="12"/>
  <c r="R185" i="12"/>
  <c r="R184" i="12"/>
  <c r="Q185" i="12"/>
  <c r="P185" i="12"/>
  <c r="J185" i="12"/>
  <c r="G185" i="12"/>
  <c r="E185" i="12"/>
  <c r="D185" i="12"/>
  <c r="C185" i="12"/>
  <c r="V184" i="12"/>
  <c r="T184" i="12"/>
  <c r="Q184" i="12"/>
  <c r="P184" i="12"/>
  <c r="J184" i="12"/>
  <c r="G184" i="12"/>
  <c r="G183" i="12"/>
  <c r="E184" i="12"/>
  <c r="D184" i="12"/>
  <c r="C184" i="12"/>
  <c r="V183" i="12"/>
  <c r="T183" i="12"/>
  <c r="R183" i="12"/>
  <c r="Q183" i="12"/>
  <c r="P183" i="12"/>
  <c r="J183" i="12"/>
  <c r="E183" i="12"/>
  <c r="D183" i="12"/>
  <c r="C183" i="12"/>
  <c r="V182" i="12"/>
  <c r="T182" i="12"/>
  <c r="R182" i="12"/>
  <c r="Q182" i="12"/>
  <c r="P182" i="12"/>
  <c r="J182" i="12"/>
  <c r="G182" i="12"/>
  <c r="E182" i="12"/>
  <c r="D182" i="12"/>
  <c r="C182" i="12"/>
  <c r="V181" i="12"/>
  <c r="T181" i="12"/>
  <c r="R181" i="12"/>
  <c r="Q181" i="12"/>
  <c r="P181" i="12"/>
  <c r="J181" i="12"/>
  <c r="G181" i="12"/>
  <c r="E181" i="12"/>
  <c r="D181" i="12"/>
  <c r="C181" i="12"/>
  <c r="V180" i="12"/>
  <c r="T180" i="12"/>
  <c r="R180" i="12"/>
  <c r="Q180" i="12"/>
  <c r="P180" i="12"/>
  <c r="J180" i="12"/>
  <c r="G180" i="12"/>
  <c r="E180" i="12"/>
  <c r="D180" i="12"/>
  <c r="C180" i="12"/>
  <c r="V179" i="12"/>
  <c r="T179" i="12"/>
  <c r="R179" i="12"/>
  <c r="Q179" i="12"/>
  <c r="P179" i="12"/>
  <c r="J179" i="12"/>
  <c r="G179" i="12"/>
  <c r="E179" i="12"/>
  <c r="D179" i="12"/>
  <c r="C179" i="12"/>
  <c r="V178" i="12"/>
  <c r="T178" i="12"/>
  <c r="R178" i="12"/>
  <c r="Q178" i="12"/>
  <c r="P178" i="12"/>
  <c r="J178" i="12"/>
  <c r="G178" i="12"/>
  <c r="E178" i="12"/>
  <c r="D178" i="12"/>
  <c r="C178" i="12"/>
  <c r="V177" i="12"/>
  <c r="T177" i="12"/>
  <c r="T176" i="12"/>
  <c r="R177" i="12"/>
  <c r="Q177" i="12"/>
  <c r="P177" i="12"/>
  <c r="J177" i="12"/>
  <c r="G177" i="12"/>
  <c r="E177" i="12"/>
  <c r="D177" i="12"/>
  <c r="C177" i="12"/>
  <c r="V176" i="12"/>
  <c r="R176" i="12"/>
  <c r="Q176" i="12"/>
  <c r="P176" i="12"/>
  <c r="J176" i="12"/>
  <c r="G176" i="12"/>
  <c r="G175" i="12"/>
  <c r="E176" i="12"/>
  <c r="D176" i="12"/>
  <c r="C176" i="12"/>
  <c r="V175" i="12"/>
  <c r="T175" i="12"/>
  <c r="R175" i="12"/>
  <c r="Q175" i="12"/>
  <c r="P175" i="12"/>
  <c r="J175" i="12"/>
  <c r="G174" i="12"/>
  <c r="E175" i="12"/>
  <c r="D175" i="12"/>
  <c r="C175" i="12"/>
  <c r="V174" i="12"/>
  <c r="T174" i="12"/>
  <c r="T173" i="12"/>
  <c r="R174" i="12"/>
  <c r="R173" i="12"/>
  <c r="Q174" i="12"/>
  <c r="P174" i="12"/>
  <c r="J174" i="12"/>
  <c r="E174" i="12"/>
  <c r="D174" i="12"/>
  <c r="C174" i="12"/>
  <c r="V173" i="12"/>
  <c r="Q173" i="12"/>
  <c r="P173" i="12"/>
  <c r="J173" i="12"/>
  <c r="G173" i="12"/>
  <c r="E173" i="12"/>
  <c r="E172" i="12"/>
  <c r="D173" i="12"/>
  <c r="C173" i="12"/>
  <c r="V172" i="12"/>
  <c r="T172" i="12"/>
  <c r="R172" i="12"/>
  <c r="Q172" i="12"/>
  <c r="P172" i="12"/>
  <c r="J172" i="12"/>
  <c r="G172" i="12"/>
  <c r="D172" i="12"/>
  <c r="C172" i="12"/>
  <c r="V171" i="12"/>
  <c r="T171" i="12"/>
  <c r="T170" i="12"/>
  <c r="R171" i="12"/>
  <c r="Q171" i="12"/>
  <c r="P171" i="12"/>
  <c r="J171" i="12"/>
  <c r="G171" i="12"/>
  <c r="E171" i="12"/>
  <c r="D171" i="12"/>
  <c r="C171" i="12"/>
  <c r="V170" i="12"/>
  <c r="R170" i="12"/>
  <c r="Q170" i="12"/>
  <c r="P170" i="12"/>
  <c r="J170" i="12"/>
  <c r="G170" i="12"/>
  <c r="E170" i="12"/>
  <c r="D170" i="12"/>
  <c r="C170" i="12"/>
  <c r="V169" i="12"/>
  <c r="T169" i="12"/>
  <c r="R169" i="12"/>
  <c r="Q169" i="12"/>
  <c r="P169" i="12"/>
  <c r="J169" i="12"/>
  <c r="G169" i="12"/>
  <c r="E169" i="12"/>
  <c r="D169" i="12"/>
  <c r="C169" i="12"/>
  <c r="V168" i="12"/>
  <c r="T168" i="12"/>
  <c r="R168" i="12"/>
  <c r="Q168" i="12"/>
  <c r="P168" i="12"/>
  <c r="J168" i="12"/>
  <c r="G168" i="12"/>
  <c r="E168" i="12"/>
  <c r="D168" i="12"/>
  <c r="C168" i="12"/>
  <c r="V167" i="12"/>
  <c r="T167" i="12"/>
  <c r="R167" i="12"/>
  <c r="Q167" i="12"/>
  <c r="P167" i="12"/>
  <c r="J167" i="12"/>
  <c r="G167" i="12"/>
  <c r="E167" i="12"/>
  <c r="D167" i="12"/>
  <c r="C167" i="12"/>
  <c r="V166" i="12"/>
  <c r="T166" i="12"/>
  <c r="T165" i="12"/>
  <c r="R166" i="12"/>
  <c r="R165" i="12"/>
  <c r="Q166" i="12"/>
  <c r="P166" i="12"/>
  <c r="J166" i="12"/>
  <c r="G166" i="12"/>
  <c r="E166" i="12"/>
  <c r="D166" i="12"/>
  <c r="C166" i="12"/>
  <c r="V165" i="12"/>
  <c r="Q165" i="12"/>
  <c r="P165" i="12"/>
  <c r="J165" i="12"/>
  <c r="G165" i="12"/>
  <c r="E165" i="12"/>
  <c r="D165" i="12"/>
  <c r="C165" i="12"/>
  <c r="V164" i="12"/>
  <c r="T164" i="12"/>
  <c r="R164" i="12"/>
  <c r="Q164" i="12"/>
  <c r="P164" i="12"/>
  <c r="J164" i="12"/>
  <c r="G164" i="12"/>
  <c r="E164" i="12"/>
  <c r="D164" i="12"/>
  <c r="C164" i="12"/>
  <c r="V163" i="12"/>
  <c r="T163" i="12"/>
  <c r="T162" i="12"/>
  <c r="R163" i="12"/>
  <c r="Q163" i="12"/>
  <c r="P163" i="12"/>
  <c r="J163" i="12"/>
  <c r="G163" i="12"/>
  <c r="E163" i="12"/>
  <c r="D163" i="12"/>
  <c r="C163" i="12"/>
  <c r="V162" i="12"/>
  <c r="R162" i="12"/>
  <c r="Q162" i="12"/>
  <c r="P162" i="12"/>
  <c r="J162" i="12"/>
  <c r="G162" i="12"/>
  <c r="E162" i="12"/>
  <c r="D162" i="12"/>
  <c r="C162" i="12"/>
  <c r="V161" i="12"/>
  <c r="T161" i="12"/>
  <c r="R161" i="12"/>
  <c r="Q161" i="12"/>
  <c r="P161" i="12"/>
  <c r="J161" i="12"/>
  <c r="G161" i="12"/>
  <c r="E161" i="12"/>
  <c r="D161" i="12"/>
  <c r="C161" i="12"/>
  <c r="V160" i="12"/>
  <c r="T160" i="12"/>
  <c r="R160" i="12"/>
  <c r="Q160" i="12"/>
  <c r="P160" i="12"/>
  <c r="J160" i="12"/>
  <c r="G160" i="12"/>
  <c r="E160" i="12"/>
  <c r="D160" i="12"/>
  <c r="C160" i="12"/>
  <c r="V159" i="12"/>
  <c r="T159" i="12"/>
  <c r="R159" i="12"/>
  <c r="Q159" i="12"/>
  <c r="P159" i="12"/>
  <c r="J159" i="12"/>
  <c r="G159" i="12"/>
  <c r="E159" i="12"/>
  <c r="D159" i="12"/>
  <c r="C159" i="12"/>
  <c r="V158" i="12"/>
  <c r="T158" i="12"/>
  <c r="T157" i="12"/>
  <c r="R158" i="12"/>
  <c r="Q158" i="12"/>
  <c r="P158" i="12"/>
  <c r="J158" i="12"/>
  <c r="G158" i="12"/>
  <c r="E158" i="12"/>
  <c r="D158" i="12"/>
  <c r="C158" i="12"/>
  <c r="V157" i="12"/>
  <c r="R157" i="12"/>
  <c r="Q157" i="12"/>
  <c r="P157" i="12"/>
  <c r="J157" i="12"/>
  <c r="G157" i="12"/>
  <c r="E157" i="12"/>
  <c r="D157" i="12"/>
  <c r="C157" i="12"/>
  <c r="V156" i="12"/>
  <c r="T156" i="12"/>
  <c r="R156" i="12"/>
  <c r="Q156" i="12"/>
  <c r="P156" i="12"/>
  <c r="J156" i="12"/>
  <c r="G156" i="12"/>
  <c r="E156" i="12"/>
  <c r="D156" i="12"/>
  <c r="C156" i="12"/>
  <c r="V155" i="12"/>
  <c r="T155" i="12"/>
  <c r="R155" i="12"/>
  <c r="Q155" i="12"/>
  <c r="P155" i="12"/>
  <c r="J155" i="12"/>
  <c r="G155" i="12"/>
  <c r="E155" i="12"/>
  <c r="D155" i="12"/>
  <c r="C155" i="12"/>
  <c r="V154" i="12"/>
  <c r="T154" i="12"/>
  <c r="R154" i="12"/>
  <c r="Q154" i="12"/>
  <c r="P154" i="12"/>
  <c r="J154" i="12"/>
  <c r="G154" i="12"/>
  <c r="E154" i="12"/>
  <c r="D154" i="12"/>
  <c r="C154" i="12"/>
  <c r="V153" i="12"/>
  <c r="T153" i="12"/>
  <c r="R153" i="12"/>
  <c r="Q153" i="12"/>
  <c r="P153" i="12"/>
  <c r="J153" i="12"/>
  <c r="G153" i="12"/>
  <c r="E153" i="12"/>
  <c r="D153" i="12"/>
  <c r="C153" i="12"/>
  <c r="V152" i="12"/>
  <c r="T152" i="12"/>
  <c r="R152" i="12"/>
  <c r="Q152" i="12"/>
  <c r="P152" i="12"/>
  <c r="J152" i="12"/>
  <c r="G152" i="12"/>
  <c r="G151" i="12"/>
  <c r="E152" i="12"/>
  <c r="E151" i="12"/>
  <c r="D152" i="12"/>
  <c r="C152" i="12"/>
  <c r="V151" i="12"/>
  <c r="T151" i="12"/>
  <c r="R151" i="12"/>
  <c r="Q151" i="12"/>
  <c r="P151" i="12"/>
  <c r="J151" i="12"/>
  <c r="D151" i="12"/>
  <c r="C151" i="12"/>
  <c r="V150" i="12"/>
  <c r="T150" i="12"/>
  <c r="T149" i="12"/>
  <c r="R150" i="12"/>
  <c r="R149" i="12"/>
  <c r="Q150" i="12"/>
  <c r="P150" i="12"/>
  <c r="J150" i="12"/>
  <c r="G150" i="12"/>
  <c r="E150" i="12"/>
  <c r="D150" i="12"/>
  <c r="C150" i="12"/>
  <c r="V149" i="12"/>
  <c r="Q149" i="12"/>
  <c r="P149" i="12"/>
  <c r="J149" i="12"/>
  <c r="G149" i="12"/>
  <c r="E149" i="12"/>
  <c r="E148" i="12"/>
  <c r="D149" i="12"/>
  <c r="C149" i="12"/>
  <c r="V148" i="12"/>
  <c r="T148" i="12"/>
  <c r="R148" i="12"/>
  <c r="Q148" i="12"/>
  <c r="P148" i="12"/>
  <c r="J148" i="12"/>
  <c r="G148" i="12"/>
  <c r="D148" i="12"/>
  <c r="C148" i="12"/>
  <c r="V147" i="12"/>
  <c r="T147" i="12"/>
  <c r="T146" i="12"/>
  <c r="R147" i="12"/>
  <c r="Q147" i="12"/>
  <c r="P147" i="12"/>
  <c r="J147" i="12"/>
  <c r="G147" i="12"/>
  <c r="E147" i="12"/>
  <c r="D147" i="12"/>
  <c r="C147" i="12"/>
  <c r="V146" i="12"/>
  <c r="R146" i="12"/>
  <c r="Q146" i="12"/>
  <c r="P146" i="12"/>
  <c r="J146" i="12"/>
  <c r="G146" i="12"/>
  <c r="E146" i="12"/>
  <c r="D146" i="12"/>
  <c r="C146" i="12"/>
  <c r="V145" i="12"/>
  <c r="T145" i="12"/>
  <c r="R145" i="12"/>
  <c r="Q145" i="12"/>
  <c r="P145" i="12"/>
  <c r="J145" i="12"/>
  <c r="G145" i="12"/>
  <c r="E145" i="12"/>
  <c r="D145" i="12"/>
  <c r="C145" i="12"/>
  <c r="V144" i="12"/>
  <c r="T144" i="12"/>
  <c r="R144" i="12"/>
  <c r="Q144" i="12"/>
  <c r="P144" i="12"/>
  <c r="J144" i="12"/>
  <c r="G144" i="12"/>
  <c r="G143" i="12"/>
  <c r="E144" i="12"/>
  <c r="E143" i="12"/>
  <c r="D144" i="12"/>
  <c r="C144" i="12"/>
  <c r="V143" i="12"/>
  <c r="T143" i="12"/>
  <c r="R143" i="12"/>
  <c r="Q143" i="12"/>
  <c r="P143" i="12"/>
  <c r="J143" i="12"/>
  <c r="D143" i="12"/>
  <c r="C143" i="12"/>
  <c r="V142" i="12"/>
  <c r="T142" i="12"/>
  <c r="T141" i="12"/>
  <c r="R142" i="12"/>
  <c r="R141" i="12"/>
  <c r="Q142" i="12"/>
  <c r="P142" i="12"/>
  <c r="J142" i="12"/>
  <c r="G142" i="12"/>
  <c r="E142" i="12"/>
  <c r="D142" i="12"/>
  <c r="C142" i="12"/>
  <c r="V141" i="12"/>
  <c r="Q141" i="12"/>
  <c r="P141" i="12"/>
  <c r="J141" i="12"/>
  <c r="G141" i="12"/>
  <c r="E141" i="12"/>
  <c r="E140" i="12"/>
  <c r="D141" i="12"/>
  <c r="C141" i="12"/>
  <c r="V140" i="12"/>
  <c r="T140" i="12"/>
  <c r="R140" i="12"/>
  <c r="Q140" i="12"/>
  <c r="P140" i="12"/>
  <c r="J140" i="12"/>
  <c r="G140" i="12"/>
  <c r="D140" i="12"/>
  <c r="C140" i="12"/>
  <c r="V139" i="12"/>
  <c r="T139" i="12"/>
  <c r="T138" i="12"/>
  <c r="R139" i="12"/>
  <c r="Q139" i="12"/>
  <c r="P139" i="12"/>
  <c r="J139" i="12"/>
  <c r="G139" i="12"/>
  <c r="E139" i="12"/>
  <c r="D139" i="12"/>
  <c r="C139" i="12"/>
  <c r="V138" i="12"/>
  <c r="R138" i="12"/>
  <c r="Q138" i="12"/>
  <c r="P138" i="12"/>
  <c r="J138" i="12"/>
  <c r="G138" i="12"/>
  <c r="E138" i="12"/>
  <c r="D138" i="12"/>
  <c r="C138" i="12"/>
  <c r="V137" i="12"/>
  <c r="T137" i="12"/>
  <c r="R137" i="12"/>
  <c r="Q137" i="12"/>
  <c r="P137" i="12"/>
  <c r="J137" i="12"/>
  <c r="G137" i="12"/>
  <c r="E137" i="12"/>
  <c r="D137" i="12"/>
  <c r="C137" i="12"/>
  <c r="V136" i="12"/>
  <c r="T136" i="12"/>
  <c r="R136" i="12"/>
  <c r="Q136" i="12"/>
  <c r="P136" i="12"/>
  <c r="J136" i="12"/>
  <c r="G136" i="12"/>
  <c r="G135" i="12"/>
  <c r="E136" i="12"/>
  <c r="E135" i="12"/>
  <c r="D136" i="12"/>
  <c r="C136" i="12"/>
  <c r="V135" i="12"/>
  <c r="T135" i="12"/>
  <c r="R135" i="12"/>
  <c r="Q135" i="12"/>
  <c r="P135" i="12"/>
  <c r="J135" i="12"/>
  <c r="D135" i="12"/>
  <c r="C135" i="12"/>
  <c r="V134" i="12"/>
  <c r="T134" i="12"/>
  <c r="R134" i="12"/>
  <c r="R133" i="12"/>
  <c r="Q134" i="12"/>
  <c r="P134" i="12"/>
  <c r="J134" i="12"/>
  <c r="G134" i="12"/>
  <c r="E134" i="12"/>
  <c r="D134" i="12"/>
  <c r="C134" i="12"/>
  <c r="V133" i="12"/>
  <c r="T133" i="12"/>
  <c r="Q133" i="12"/>
  <c r="P133" i="12"/>
  <c r="J133" i="12"/>
  <c r="G133" i="12"/>
  <c r="E133" i="12"/>
  <c r="E132" i="12"/>
  <c r="D133" i="12"/>
  <c r="C133" i="12"/>
  <c r="V132" i="12"/>
  <c r="T132" i="12"/>
  <c r="R132" i="12"/>
  <c r="Q132" i="12"/>
  <c r="P132" i="12"/>
  <c r="J132" i="12"/>
  <c r="G132" i="12"/>
  <c r="D132" i="12"/>
  <c r="C132" i="12"/>
  <c r="V131" i="12"/>
  <c r="T131" i="12"/>
  <c r="T130" i="12"/>
  <c r="R131" i="12"/>
  <c r="Q131" i="12"/>
  <c r="P131" i="12"/>
  <c r="J131" i="12"/>
  <c r="G131" i="12"/>
  <c r="E131" i="12"/>
  <c r="D131" i="12"/>
  <c r="C131" i="12"/>
  <c r="V130" i="12"/>
  <c r="R130" i="12"/>
  <c r="Q130" i="12"/>
  <c r="P130" i="12"/>
  <c r="J130" i="12"/>
  <c r="G130" i="12"/>
  <c r="E130" i="12"/>
  <c r="D130" i="12"/>
  <c r="C130" i="12"/>
  <c r="V129" i="12"/>
  <c r="T129" i="12"/>
  <c r="R129" i="12"/>
  <c r="Q129" i="12"/>
  <c r="P129" i="12"/>
  <c r="J129" i="12"/>
  <c r="G129" i="12"/>
  <c r="E129" i="12"/>
  <c r="D129" i="12"/>
  <c r="C129" i="12"/>
  <c r="V128" i="12"/>
  <c r="T128" i="12"/>
  <c r="R128" i="12"/>
  <c r="Q128" i="12"/>
  <c r="P128" i="12"/>
  <c r="J128" i="12"/>
  <c r="G128" i="12"/>
  <c r="G127" i="12"/>
  <c r="E128" i="12"/>
  <c r="E127" i="12"/>
  <c r="D128" i="12"/>
  <c r="C128" i="12"/>
  <c r="V127" i="12"/>
  <c r="T127" i="12"/>
  <c r="R127" i="12"/>
  <c r="Q127" i="12"/>
  <c r="P127" i="12"/>
  <c r="J127" i="12"/>
  <c r="D127" i="12"/>
  <c r="C127" i="12"/>
  <c r="V126" i="12"/>
  <c r="T126" i="12"/>
  <c r="T125" i="12"/>
  <c r="R126" i="12"/>
  <c r="R125" i="12"/>
  <c r="Q126" i="12"/>
  <c r="P126" i="12"/>
  <c r="J126" i="12"/>
  <c r="G126" i="12"/>
  <c r="E126" i="12"/>
  <c r="D126" i="12"/>
  <c r="C126" i="12"/>
  <c r="V125" i="12"/>
  <c r="Q125" i="12"/>
  <c r="P125" i="12"/>
  <c r="J125" i="12"/>
  <c r="G125" i="12"/>
  <c r="E125" i="12"/>
  <c r="E124" i="12"/>
  <c r="D125" i="12"/>
  <c r="C125" i="12"/>
  <c r="V124" i="12"/>
  <c r="T124" i="12"/>
  <c r="R124" i="12"/>
  <c r="Q124" i="12"/>
  <c r="P124" i="12"/>
  <c r="J124" i="12"/>
  <c r="G124" i="12"/>
  <c r="D124" i="12"/>
  <c r="C124" i="12"/>
  <c r="V123" i="12"/>
  <c r="T123" i="12"/>
  <c r="T122" i="12"/>
  <c r="R123" i="12"/>
  <c r="Q123" i="12"/>
  <c r="P123" i="12"/>
  <c r="J123" i="12"/>
  <c r="G123" i="12"/>
  <c r="E123" i="12"/>
  <c r="D123" i="12"/>
  <c r="C123" i="12"/>
  <c r="V122" i="12"/>
  <c r="R122" i="12"/>
  <c r="Q122" i="12"/>
  <c r="P122" i="12"/>
  <c r="J122" i="12"/>
  <c r="G122" i="12"/>
  <c r="E122" i="12"/>
  <c r="D122" i="12"/>
  <c r="C122" i="12"/>
  <c r="V121" i="12"/>
  <c r="T121" i="12"/>
  <c r="R121" i="12"/>
  <c r="Q121" i="12"/>
  <c r="P121" i="12"/>
  <c r="J121" i="12"/>
  <c r="G121" i="12"/>
  <c r="E121" i="12"/>
  <c r="D121" i="12"/>
  <c r="C121" i="12"/>
  <c r="V120" i="12"/>
  <c r="T120" i="12"/>
  <c r="R120" i="12"/>
  <c r="Q120" i="12"/>
  <c r="P120" i="12"/>
  <c r="J120" i="12"/>
  <c r="G120" i="12"/>
  <c r="G119" i="12"/>
  <c r="E120" i="12"/>
  <c r="D120" i="12"/>
  <c r="C120" i="12"/>
  <c r="V119" i="12"/>
  <c r="T119" i="12"/>
  <c r="R119" i="12"/>
  <c r="Q119" i="12"/>
  <c r="P119" i="12"/>
  <c r="J119" i="12"/>
  <c r="E119" i="12"/>
  <c r="D119" i="12"/>
  <c r="C119" i="12"/>
  <c r="V118" i="12"/>
  <c r="T118" i="12"/>
  <c r="T117" i="12"/>
  <c r="R118" i="12"/>
  <c r="R117" i="12"/>
  <c r="Q118" i="12"/>
  <c r="P118" i="12"/>
  <c r="J118" i="12"/>
  <c r="G118" i="12"/>
  <c r="E118" i="12"/>
  <c r="D118" i="12"/>
  <c r="C118" i="12"/>
  <c r="V117" i="12"/>
  <c r="Q117" i="12"/>
  <c r="P117" i="12"/>
  <c r="J117" i="12"/>
  <c r="G117" i="12"/>
  <c r="E117" i="12"/>
  <c r="E116" i="12"/>
  <c r="D117" i="12"/>
  <c r="C117" i="12"/>
  <c r="V116" i="12"/>
  <c r="T116" i="12"/>
  <c r="R116" i="12"/>
  <c r="Q116" i="12"/>
  <c r="P116" i="12"/>
  <c r="J116" i="12"/>
  <c r="G116" i="12"/>
  <c r="D116" i="12"/>
  <c r="C116" i="12"/>
  <c r="V115" i="12"/>
  <c r="T115" i="12"/>
  <c r="T114" i="12"/>
  <c r="R115" i="12"/>
  <c r="Q115" i="12"/>
  <c r="P115" i="12"/>
  <c r="J115" i="12"/>
  <c r="G115" i="12"/>
  <c r="E115" i="12"/>
  <c r="D115" i="12"/>
  <c r="C115" i="12"/>
  <c r="V114" i="12"/>
  <c r="R114" i="12"/>
  <c r="Q114" i="12"/>
  <c r="P114" i="12"/>
  <c r="J114" i="12"/>
  <c r="G114" i="12"/>
  <c r="E114" i="12"/>
  <c r="D114" i="12"/>
  <c r="C114" i="12"/>
  <c r="V113" i="12"/>
  <c r="T113" i="12"/>
  <c r="R113" i="12"/>
  <c r="Q113" i="12"/>
  <c r="P113" i="12"/>
  <c r="J113" i="12"/>
  <c r="G113" i="12"/>
  <c r="E113" i="12"/>
  <c r="D113" i="12"/>
  <c r="C113" i="12"/>
  <c r="V112" i="12"/>
  <c r="T112" i="12"/>
  <c r="R112" i="12"/>
  <c r="Q112" i="12"/>
  <c r="P112" i="12"/>
  <c r="J112" i="12"/>
  <c r="G112" i="12"/>
  <c r="E112" i="12"/>
  <c r="D112" i="12"/>
  <c r="C112" i="12"/>
  <c r="V111" i="12"/>
  <c r="T111" i="12"/>
  <c r="R111" i="12"/>
  <c r="Q111" i="12"/>
  <c r="P111" i="12"/>
  <c r="J111" i="12"/>
  <c r="G111" i="12"/>
  <c r="E111" i="12"/>
  <c r="D111" i="12"/>
  <c r="C111" i="12"/>
  <c r="V110" i="12"/>
  <c r="T110" i="12"/>
  <c r="T109" i="12"/>
  <c r="R110" i="12"/>
  <c r="Q110" i="12"/>
  <c r="P110" i="12"/>
  <c r="J110" i="12"/>
  <c r="G110" i="12"/>
  <c r="E110" i="12"/>
  <c r="D110" i="12"/>
  <c r="C110" i="12"/>
  <c r="V109" i="12"/>
  <c r="R109" i="12"/>
  <c r="Q109" i="12"/>
  <c r="P109" i="12"/>
  <c r="J109" i="12"/>
  <c r="G109" i="12"/>
  <c r="E109" i="12"/>
  <c r="D109" i="12"/>
  <c r="C109" i="12"/>
  <c r="V108" i="12"/>
  <c r="T108" i="12"/>
  <c r="R108" i="12"/>
  <c r="Q108" i="12"/>
  <c r="P108" i="12"/>
  <c r="J108" i="12"/>
  <c r="G108" i="12"/>
  <c r="E108" i="12"/>
  <c r="D108" i="12"/>
  <c r="C108" i="12"/>
  <c r="V107" i="12"/>
  <c r="T107" i="12"/>
  <c r="T106" i="12"/>
  <c r="R107" i="12"/>
  <c r="Q107" i="12"/>
  <c r="P107" i="12"/>
  <c r="J107" i="12"/>
  <c r="G107" i="12"/>
  <c r="E107" i="12"/>
  <c r="D107" i="12"/>
  <c r="C107" i="12"/>
  <c r="V106" i="12"/>
  <c r="R106" i="12"/>
  <c r="Q106" i="12"/>
  <c r="P106" i="12"/>
  <c r="J106" i="12"/>
  <c r="G106" i="12"/>
  <c r="E106" i="12"/>
  <c r="D106" i="12"/>
  <c r="C106" i="12"/>
  <c r="V105" i="12"/>
  <c r="T105" i="12"/>
  <c r="R105" i="12"/>
  <c r="Q105" i="12"/>
  <c r="P105" i="12"/>
  <c r="J105" i="12"/>
  <c r="G105" i="12"/>
  <c r="E105" i="12"/>
  <c r="D105" i="12"/>
  <c r="C105" i="12"/>
  <c r="V104" i="12"/>
  <c r="T104" i="12"/>
  <c r="R104" i="12"/>
  <c r="Q104" i="12"/>
  <c r="P104" i="12"/>
  <c r="J104" i="12"/>
  <c r="G104" i="12"/>
  <c r="E104" i="12"/>
  <c r="D104" i="12"/>
  <c r="C104" i="12"/>
  <c r="V103" i="12"/>
  <c r="T103" i="12"/>
  <c r="R103" i="12"/>
  <c r="Q103" i="12"/>
  <c r="P103" i="12"/>
  <c r="J103" i="12"/>
  <c r="G103" i="12"/>
  <c r="E103" i="12"/>
  <c r="D103" i="12"/>
  <c r="C103" i="12"/>
  <c r="V102" i="12"/>
  <c r="T102" i="12"/>
  <c r="R102" i="12"/>
  <c r="R101" i="12"/>
  <c r="Q102" i="12"/>
  <c r="P102" i="12"/>
  <c r="J102" i="12"/>
  <c r="G102" i="12"/>
  <c r="E102" i="12"/>
  <c r="D102" i="12"/>
  <c r="C102" i="12"/>
  <c r="V101" i="12"/>
  <c r="T101" i="12"/>
  <c r="Q101" i="12"/>
  <c r="P101" i="12"/>
  <c r="J101" i="12"/>
  <c r="G101" i="12"/>
  <c r="E101" i="12"/>
  <c r="D101" i="12"/>
  <c r="C101" i="12"/>
  <c r="V100" i="12"/>
  <c r="T100" i="12"/>
  <c r="R100" i="12"/>
  <c r="Q100" i="12"/>
  <c r="P100" i="12"/>
  <c r="J100" i="12"/>
  <c r="G100" i="12"/>
  <c r="E100" i="12"/>
  <c r="D100" i="12"/>
  <c r="C100" i="12"/>
  <c r="V99" i="12"/>
  <c r="T99" i="12"/>
  <c r="T98" i="12"/>
  <c r="R99" i="12"/>
  <c r="Q99" i="12"/>
  <c r="P99" i="12"/>
  <c r="J99" i="12"/>
  <c r="G99" i="12"/>
  <c r="E99" i="12"/>
  <c r="D99" i="12"/>
  <c r="C99" i="12"/>
  <c r="V98" i="12"/>
  <c r="R98" i="12"/>
  <c r="Q98" i="12"/>
  <c r="P98" i="12"/>
  <c r="J98" i="12"/>
  <c r="G98" i="12"/>
  <c r="E98" i="12"/>
  <c r="D98" i="12"/>
  <c r="C98" i="12"/>
  <c r="V97" i="12"/>
  <c r="T97" i="12"/>
  <c r="R97" i="12"/>
  <c r="Q97" i="12"/>
  <c r="P97" i="12"/>
  <c r="J97" i="12"/>
  <c r="G97" i="12"/>
  <c r="E97" i="12"/>
  <c r="D97" i="12"/>
  <c r="C97" i="12"/>
  <c r="V96" i="12"/>
  <c r="T96" i="12"/>
  <c r="R96" i="12"/>
  <c r="Q96" i="12"/>
  <c r="P96" i="12"/>
  <c r="J96" i="12"/>
  <c r="G96" i="12"/>
  <c r="G95" i="12"/>
  <c r="E96" i="12"/>
  <c r="D96" i="12"/>
  <c r="C96" i="12"/>
  <c r="V95" i="12"/>
  <c r="T95" i="12"/>
  <c r="R95" i="12"/>
  <c r="Q95" i="12"/>
  <c r="P95" i="12"/>
  <c r="J95" i="12"/>
  <c r="G94" i="12"/>
  <c r="E95" i="12"/>
  <c r="D95" i="12"/>
  <c r="C95" i="12"/>
  <c r="V94" i="12"/>
  <c r="T94" i="12"/>
  <c r="T93" i="12"/>
  <c r="R94" i="12"/>
  <c r="Q94" i="12"/>
  <c r="P94" i="12"/>
  <c r="J94" i="12"/>
  <c r="E94" i="12"/>
  <c r="D94" i="12"/>
  <c r="C94" i="12"/>
  <c r="V93" i="12"/>
  <c r="R93" i="12"/>
  <c r="Q93" i="12"/>
  <c r="P93" i="12"/>
  <c r="J93" i="12"/>
  <c r="G93" i="12"/>
  <c r="E93" i="12"/>
  <c r="D93" i="12"/>
  <c r="C93" i="12"/>
  <c r="V92" i="12"/>
  <c r="T92" i="12"/>
  <c r="R92" i="12"/>
  <c r="Q92" i="12"/>
  <c r="P92" i="12"/>
  <c r="J92" i="12"/>
  <c r="G92" i="12"/>
  <c r="E92" i="12"/>
  <c r="D92" i="12"/>
  <c r="C92" i="12"/>
  <c r="V91" i="12"/>
  <c r="T91" i="12"/>
  <c r="T90" i="12"/>
  <c r="R91" i="12"/>
  <c r="Q91" i="12"/>
  <c r="P91" i="12"/>
  <c r="J91" i="12"/>
  <c r="G91" i="12"/>
  <c r="E91" i="12"/>
  <c r="D91" i="12"/>
  <c r="C91" i="12"/>
  <c r="V90" i="12"/>
  <c r="R90" i="12"/>
  <c r="Q90" i="12"/>
  <c r="P90" i="12"/>
  <c r="J90" i="12"/>
  <c r="G90" i="12"/>
  <c r="E90" i="12"/>
  <c r="D90" i="12"/>
  <c r="C90" i="12"/>
  <c r="V89" i="12"/>
  <c r="T89" i="12"/>
  <c r="R89" i="12"/>
  <c r="Q89" i="12"/>
  <c r="P89" i="12"/>
  <c r="J89" i="12"/>
  <c r="G89" i="12"/>
  <c r="E89" i="12"/>
  <c r="D89" i="12"/>
  <c r="C89" i="12"/>
  <c r="V88" i="12"/>
  <c r="T88" i="12"/>
  <c r="R88" i="12"/>
  <c r="Q88" i="12"/>
  <c r="P88" i="12"/>
  <c r="J88" i="12"/>
  <c r="G88" i="12"/>
  <c r="E88" i="12"/>
  <c r="D88" i="12"/>
  <c r="C88" i="12"/>
  <c r="V87" i="12"/>
  <c r="T87" i="12"/>
  <c r="R87" i="12"/>
  <c r="Q87" i="12"/>
  <c r="P87" i="12"/>
  <c r="J87" i="12"/>
  <c r="G87" i="12"/>
  <c r="E87" i="12"/>
  <c r="D87" i="12"/>
  <c r="C87" i="12"/>
  <c r="V86" i="12"/>
  <c r="T86" i="12"/>
  <c r="T85" i="12"/>
  <c r="R86" i="12"/>
  <c r="Q86" i="12"/>
  <c r="P86" i="12"/>
  <c r="J86" i="12"/>
  <c r="G86" i="12"/>
  <c r="E86" i="12"/>
  <c r="D86" i="12"/>
  <c r="C86" i="12"/>
  <c r="V85" i="12"/>
  <c r="R85" i="12"/>
  <c r="Q85" i="12"/>
  <c r="P85" i="12"/>
  <c r="J85" i="12"/>
  <c r="G85" i="12"/>
  <c r="E85" i="12"/>
  <c r="E84" i="12"/>
  <c r="D85" i="12"/>
  <c r="C85" i="12"/>
  <c r="V84" i="12"/>
  <c r="T84" i="12"/>
  <c r="R84" i="12"/>
  <c r="Q84" i="12"/>
  <c r="P84" i="12"/>
  <c r="J84" i="12"/>
  <c r="G84" i="12"/>
  <c r="D84" i="12"/>
  <c r="C84" i="12"/>
  <c r="V83" i="12"/>
  <c r="T83" i="12"/>
  <c r="T82" i="12"/>
  <c r="R83" i="12"/>
  <c r="Q83" i="12"/>
  <c r="P83" i="12"/>
  <c r="J83" i="12"/>
  <c r="G83" i="12"/>
  <c r="E83" i="12"/>
  <c r="D83" i="12"/>
  <c r="C83" i="12"/>
  <c r="V82" i="12"/>
  <c r="R82" i="12"/>
  <c r="Q82" i="12"/>
  <c r="P82" i="12"/>
  <c r="J82" i="12"/>
  <c r="G82" i="12"/>
  <c r="E82" i="12"/>
  <c r="D82" i="12"/>
  <c r="C82" i="12"/>
  <c r="V81" i="12"/>
  <c r="T81" i="12"/>
  <c r="R81" i="12"/>
  <c r="Q81" i="12"/>
  <c r="P81" i="12"/>
  <c r="J81" i="12"/>
  <c r="G81" i="12"/>
  <c r="E81" i="12"/>
  <c r="D81" i="12"/>
  <c r="C81" i="12"/>
  <c r="V80" i="12"/>
  <c r="T80" i="12"/>
  <c r="R80" i="12"/>
  <c r="Q80" i="12"/>
  <c r="P80" i="12"/>
  <c r="J80" i="12"/>
  <c r="G80" i="12"/>
  <c r="E80" i="12"/>
  <c r="D80" i="12"/>
  <c r="C80" i="12"/>
  <c r="V79" i="12"/>
  <c r="T79" i="12"/>
  <c r="R79" i="12"/>
  <c r="Q79" i="12"/>
  <c r="P79" i="12"/>
  <c r="J79" i="12"/>
  <c r="G79" i="12"/>
  <c r="E79" i="12"/>
  <c r="D79" i="12"/>
  <c r="C79" i="12"/>
  <c r="V78" i="12"/>
  <c r="T78" i="12"/>
  <c r="R78" i="12"/>
  <c r="Q78" i="12"/>
  <c r="P78" i="12"/>
  <c r="J78" i="12"/>
  <c r="G78" i="12"/>
  <c r="E78" i="12"/>
  <c r="D78" i="12"/>
  <c r="C78" i="12"/>
  <c r="V77" i="12"/>
  <c r="T77" i="12"/>
  <c r="R77" i="12"/>
  <c r="Q77" i="12"/>
  <c r="P77" i="12"/>
  <c r="J77" i="12"/>
  <c r="G77" i="12"/>
  <c r="E77" i="12"/>
  <c r="D77" i="12"/>
  <c r="C77" i="12"/>
  <c r="V76" i="12"/>
  <c r="T76" i="12"/>
  <c r="R76" i="12"/>
  <c r="Q76" i="12"/>
  <c r="P76" i="12"/>
  <c r="J76" i="12"/>
  <c r="G76" i="12"/>
  <c r="E76" i="12"/>
  <c r="D76" i="12"/>
  <c r="C76" i="12"/>
  <c r="V75" i="12"/>
  <c r="T75" i="12"/>
  <c r="R75" i="12"/>
  <c r="Q75" i="12"/>
  <c r="P75" i="12"/>
  <c r="J75" i="12"/>
  <c r="G75" i="12"/>
  <c r="E75" i="12"/>
  <c r="D75" i="12"/>
  <c r="C75" i="12"/>
  <c r="V74" i="12"/>
  <c r="T74" i="12"/>
  <c r="R74" i="12"/>
  <c r="Q74" i="12"/>
  <c r="P74" i="12"/>
  <c r="J74" i="12"/>
  <c r="G74" i="12"/>
  <c r="E74" i="12"/>
  <c r="D74" i="12"/>
  <c r="C74" i="12"/>
  <c r="V73" i="12"/>
  <c r="T73" i="12"/>
  <c r="R73" i="12"/>
  <c r="Q73" i="12"/>
  <c r="P73" i="12"/>
  <c r="J73" i="12"/>
  <c r="G73" i="12"/>
  <c r="E73" i="12"/>
  <c r="D73" i="12"/>
  <c r="C73" i="12"/>
  <c r="V72" i="12"/>
  <c r="T72" i="12"/>
  <c r="R72" i="12"/>
  <c r="Q72" i="12"/>
  <c r="P72" i="12"/>
  <c r="J72" i="12"/>
  <c r="G72" i="12"/>
  <c r="E72" i="12"/>
  <c r="D72" i="12"/>
  <c r="C72" i="12"/>
  <c r="V71" i="12"/>
  <c r="T71" i="12"/>
  <c r="R71" i="12"/>
  <c r="Q71" i="12"/>
  <c r="P71" i="12"/>
  <c r="J71" i="12"/>
  <c r="G71" i="12"/>
  <c r="E71" i="12"/>
  <c r="D71" i="12"/>
  <c r="C71" i="12"/>
  <c r="V70" i="12"/>
  <c r="T70" i="12"/>
  <c r="R70" i="12"/>
  <c r="Q70" i="12"/>
  <c r="P70" i="12"/>
  <c r="J70" i="12"/>
  <c r="G70" i="12"/>
  <c r="E70" i="12"/>
  <c r="D70" i="12"/>
  <c r="C70" i="12"/>
  <c r="V69" i="12"/>
  <c r="T69" i="12"/>
  <c r="R69" i="12"/>
  <c r="Q69" i="12"/>
  <c r="P69" i="12"/>
  <c r="J69" i="12"/>
  <c r="G69" i="12"/>
  <c r="E69" i="12"/>
  <c r="D69" i="12"/>
  <c r="C69" i="12"/>
  <c r="V68" i="12"/>
  <c r="T68" i="12"/>
  <c r="R68" i="12"/>
  <c r="Q68" i="12"/>
  <c r="P68" i="12"/>
  <c r="J68" i="12"/>
  <c r="G68" i="12"/>
  <c r="E68" i="12"/>
  <c r="D68" i="12"/>
  <c r="C68" i="12"/>
  <c r="V67" i="12"/>
  <c r="T67" i="12"/>
  <c r="R67" i="12"/>
  <c r="Q67" i="12"/>
  <c r="P67" i="12"/>
  <c r="J67" i="12"/>
  <c r="G67" i="12"/>
  <c r="E67" i="12"/>
  <c r="D67" i="12"/>
  <c r="C67" i="12"/>
  <c r="V66" i="12"/>
  <c r="T66" i="12"/>
  <c r="R66" i="12"/>
  <c r="Q66" i="12"/>
  <c r="P66" i="12"/>
  <c r="J66" i="12"/>
  <c r="G66" i="12"/>
  <c r="E66" i="12"/>
  <c r="D66" i="12"/>
  <c r="C66" i="12"/>
  <c r="V65" i="12"/>
  <c r="T65" i="12"/>
  <c r="R65" i="12"/>
  <c r="Q65" i="12"/>
  <c r="P65" i="12"/>
  <c r="J65" i="12"/>
  <c r="G65" i="12"/>
  <c r="E65" i="12"/>
  <c r="D65" i="12"/>
  <c r="C65" i="12"/>
  <c r="V64" i="12"/>
  <c r="T64" i="12"/>
  <c r="R64" i="12"/>
  <c r="Q64" i="12"/>
  <c r="P64" i="12"/>
  <c r="J64" i="12"/>
  <c r="G64" i="12"/>
  <c r="E64" i="12"/>
  <c r="D64" i="12"/>
  <c r="C64" i="12"/>
  <c r="V63" i="12"/>
  <c r="T63" i="12"/>
  <c r="R63" i="12"/>
  <c r="Q63" i="12"/>
  <c r="P63" i="12"/>
  <c r="J63" i="12"/>
  <c r="G63" i="12"/>
  <c r="G62" i="12"/>
  <c r="E63" i="12"/>
  <c r="D63" i="12"/>
  <c r="C63" i="12"/>
  <c r="V62" i="12"/>
  <c r="T62" i="12"/>
  <c r="R62" i="12"/>
  <c r="Q62" i="12"/>
  <c r="P62" i="12"/>
  <c r="J62" i="12"/>
  <c r="E62" i="12"/>
  <c r="D62" i="12"/>
  <c r="C62" i="12"/>
  <c r="V61" i="12"/>
  <c r="T61" i="12"/>
  <c r="R61" i="12"/>
  <c r="Q61" i="12"/>
  <c r="P61" i="12"/>
  <c r="J61" i="12"/>
  <c r="G61" i="12"/>
  <c r="E61" i="12"/>
  <c r="D61" i="12"/>
  <c r="C61" i="12"/>
  <c r="V60" i="12"/>
  <c r="T60" i="12"/>
  <c r="R60" i="12"/>
  <c r="Q60" i="12"/>
  <c r="P60" i="12"/>
  <c r="J60" i="12"/>
  <c r="G60" i="12"/>
  <c r="E60" i="12"/>
  <c r="D60" i="12"/>
  <c r="C60" i="12"/>
  <c r="V59" i="12"/>
  <c r="T59" i="12"/>
  <c r="R59" i="12"/>
  <c r="Q59" i="12"/>
  <c r="P59" i="12"/>
  <c r="J59" i="12"/>
  <c r="G59" i="12"/>
  <c r="E59" i="12"/>
  <c r="D59" i="12"/>
  <c r="C59" i="12"/>
  <c r="V58" i="12"/>
  <c r="T58" i="12"/>
  <c r="R58" i="12"/>
  <c r="Q58" i="12"/>
  <c r="P58" i="12"/>
  <c r="J58" i="12"/>
  <c r="G58" i="12"/>
  <c r="E58" i="12"/>
  <c r="D58" i="12"/>
  <c r="C58" i="12"/>
  <c r="V57" i="12"/>
  <c r="T57" i="12"/>
  <c r="R57" i="12"/>
  <c r="Q57" i="12"/>
  <c r="P57" i="12"/>
  <c r="J57" i="12"/>
  <c r="G57" i="12"/>
  <c r="E57" i="12"/>
  <c r="D57" i="12"/>
  <c r="C57" i="12"/>
  <c r="V56" i="12"/>
  <c r="T56" i="12"/>
  <c r="R56" i="12"/>
  <c r="Q56" i="12"/>
  <c r="P56" i="12"/>
  <c r="J56" i="12"/>
  <c r="G56" i="12"/>
  <c r="E56" i="12"/>
  <c r="D56" i="12"/>
  <c r="C56" i="12"/>
  <c r="V55" i="12"/>
  <c r="T55" i="12"/>
  <c r="R55" i="12"/>
  <c r="Q55" i="12"/>
  <c r="P55" i="12"/>
  <c r="J55" i="12"/>
  <c r="G55" i="12"/>
  <c r="G54" i="12"/>
  <c r="E55" i="12"/>
  <c r="D55" i="12"/>
  <c r="C55" i="12"/>
  <c r="V54" i="12"/>
  <c r="T54" i="12"/>
  <c r="R54" i="12"/>
  <c r="Q54" i="12"/>
  <c r="P54" i="12"/>
  <c r="J54" i="12"/>
  <c r="E54" i="12"/>
  <c r="D54" i="12"/>
  <c r="C54" i="12"/>
  <c r="V53" i="12"/>
  <c r="T53" i="12"/>
  <c r="R53" i="12"/>
  <c r="R52" i="12"/>
  <c r="Q53" i="12"/>
  <c r="P53" i="12"/>
  <c r="J53" i="12"/>
  <c r="G53" i="12"/>
  <c r="E53" i="12"/>
  <c r="D53" i="12"/>
  <c r="C53" i="12"/>
  <c r="V52" i="12"/>
  <c r="T52" i="12"/>
  <c r="Q52" i="12"/>
  <c r="P52" i="12"/>
  <c r="J52" i="12"/>
  <c r="G52" i="12"/>
  <c r="E52" i="12"/>
  <c r="D52" i="12"/>
  <c r="C52" i="12"/>
  <c r="V51" i="12"/>
  <c r="T51" i="12"/>
  <c r="R51" i="12"/>
  <c r="Q51" i="12"/>
  <c r="P51" i="12"/>
  <c r="J51" i="12"/>
  <c r="G51" i="12"/>
  <c r="E51" i="12"/>
  <c r="D51" i="12"/>
  <c r="C51" i="12"/>
  <c r="V50" i="12"/>
  <c r="T50" i="12"/>
  <c r="R50" i="12"/>
  <c r="Q50" i="12"/>
  <c r="P50" i="12"/>
  <c r="J50" i="12"/>
  <c r="G50" i="12"/>
  <c r="E50" i="12"/>
  <c r="D50" i="12"/>
  <c r="C50" i="12"/>
  <c r="V49" i="12"/>
  <c r="T49" i="12"/>
  <c r="R49" i="12"/>
  <c r="Q49" i="12"/>
  <c r="P49" i="12"/>
  <c r="J49" i="12"/>
  <c r="G49" i="12"/>
  <c r="E49" i="12"/>
  <c r="D49" i="12"/>
  <c r="C49" i="12"/>
  <c r="V48" i="12"/>
  <c r="T48" i="12"/>
  <c r="R48" i="12"/>
  <c r="Q48" i="12"/>
  <c r="P48" i="12"/>
  <c r="J48" i="12"/>
  <c r="G48" i="12"/>
  <c r="E48" i="12"/>
  <c r="D48" i="12"/>
  <c r="C48" i="12"/>
  <c r="V47" i="12"/>
  <c r="T47" i="12"/>
  <c r="R47" i="12"/>
  <c r="Q47" i="12"/>
  <c r="P47" i="12"/>
  <c r="J47" i="12"/>
  <c r="G47" i="12"/>
  <c r="E47" i="12"/>
  <c r="D47" i="12"/>
  <c r="C47" i="12"/>
  <c r="V46" i="12"/>
  <c r="T46" i="12"/>
  <c r="R46" i="12"/>
  <c r="Q46" i="12"/>
  <c r="P46" i="12"/>
  <c r="J46" i="12"/>
  <c r="G46" i="12"/>
  <c r="E46" i="12"/>
  <c r="D46" i="12"/>
  <c r="C46" i="12"/>
  <c r="V45" i="12"/>
  <c r="T45" i="12"/>
  <c r="R45" i="12"/>
  <c r="R44" i="12"/>
  <c r="Q45" i="12"/>
  <c r="P45" i="12"/>
  <c r="J45" i="12"/>
  <c r="G45" i="12"/>
  <c r="E45" i="12"/>
  <c r="D45" i="12"/>
  <c r="C45" i="12"/>
  <c r="V44" i="12"/>
  <c r="T44" i="12"/>
  <c r="Q44" i="12"/>
  <c r="P44" i="12"/>
  <c r="J44" i="12"/>
  <c r="G44" i="12"/>
  <c r="E44" i="12"/>
  <c r="D44" i="12"/>
  <c r="C44" i="12"/>
  <c r="V43" i="12"/>
  <c r="T43" i="12"/>
  <c r="R43" i="12"/>
  <c r="Q43" i="12"/>
  <c r="P43" i="12"/>
  <c r="J43" i="12"/>
  <c r="G43" i="12"/>
  <c r="E43" i="12"/>
  <c r="D43" i="12"/>
  <c r="C43" i="12"/>
  <c r="V42" i="12"/>
  <c r="T42" i="12"/>
  <c r="R42" i="12"/>
  <c r="Q42" i="12"/>
  <c r="P42" i="12"/>
  <c r="J42" i="12"/>
  <c r="G42" i="12"/>
  <c r="E42" i="12"/>
  <c r="D42" i="12"/>
  <c r="C42" i="12"/>
  <c r="V41" i="12"/>
  <c r="T41" i="12"/>
  <c r="R41" i="12"/>
  <c r="Q41" i="12"/>
  <c r="P41" i="12"/>
  <c r="J41" i="12"/>
  <c r="G41" i="12"/>
  <c r="E41" i="12"/>
  <c r="D41" i="12"/>
  <c r="C41" i="12"/>
  <c r="V40" i="12"/>
  <c r="T40" i="12"/>
  <c r="R40" i="12"/>
  <c r="R39" i="12"/>
  <c r="Q40" i="12"/>
  <c r="P40" i="12"/>
  <c r="J40" i="12"/>
  <c r="G40" i="12"/>
  <c r="E40" i="12"/>
  <c r="D40" i="12"/>
  <c r="C40" i="12"/>
  <c r="V39" i="12"/>
  <c r="T39" i="12"/>
  <c r="Q39" i="12"/>
  <c r="P39" i="12"/>
  <c r="J39" i="12"/>
  <c r="G39" i="12"/>
  <c r="E39" i="12"/>
  <c r="D39" i="12"/>
  <c r="C39" i="12"/>
  <c r="V38" i="12"/>
  <c r="T38" i="12"/>
  <c r="R38" i="12"/>
  <c r="Q38" i="12"/>
  <c r="P38" i="12"/>
  <c r="J38" i="12"/>
  <c r="G38" i="12"/>
  <c r="E38" i="12"/>
  <c r="D38" i="12"/>
  <c r="C38" i="12"/>
  <c r="V37" i="12"/>
  <c r="T37" i="12"/>
  <c r="R37" i="12"/>
  <c r="Q37" i="12"/>
  <c r="P37" i="12"/>
  <c r="J37" i="12"/>
  <c r="G37" i="12"/>
  <c r="E37" i="12"/>
  <c r="D37" i="12"/>
  <c r="C37" i="12"/>
  <c r="V36" i="12"/>
  <c r="T36" i="12"/>
  <c r="R36" i="12"/>
  <c r="Q36" i="12"/>
  <c r="P36" i="12"/>
  <c r="J36" i="12"/>
  <c r="G36" i="12"/>
  <c r="E36" i="12"/>
  <c r="E35" i="12"/>
  <c r="D36" i="12"/>
  <c r="C36" i="12"/>
  <c r="V35" i="12"/>
  <c r="T35" i="12"/>
  <c r="R35" i="12"/>
  <c r="Q35" i="12"/>
  <c r="P35" i="12"/>
  <c r="J35" i="12"/>
  <c r="G35" i="12"/>
  <c r="D35" i="12"/>
  <c r="C35" i="12"/>
  <c r="V34" i="12"/>
  <c r="T34" i="12"/>
  <c r="R34" i="12"/>
  <c r="Q34" i="12"/>
  <c r="P34" i="12"/>
  <c r="J34" i="12"/>
  <c r="G34" i="12"/>
  <c r="E34" i="12"/>
  <c r="D34" i="12"/>
  <c r="C34" i="12"/>
  <c r="V33" i="12"/>
  <c r="T33" i="12"/>
  <c r="R33" i="12"/>
  <c r="Q33" i="12"/>
  <c r="P33" i="12"/>
  <c r="J33" i="12"/>
  <c r="G33" i="12"/>
  <c r="E33" i="12"/>
  <c r="D33" i="12"/>
  <c r="C33" i="12"/>
  <c r="V32" i="12"/>
  <c r="T32" i="12"/>
  <c r="R32" i="12"/>
  <c r="Q32" i="12"/>
  <c r="P32" i="12"/>
  <c r="J32" i="12"/>
  <c r="G32" i="12"/>
  <c r="E32" i="12"/>
  <c r="D32" i="12"/>
  <c r="C32" i="12"/>
  <c r="V31" i="12"/>
  <c r="T31" i="12"/>
  <c r="R31" i="12"/>
  <c r="Q31" i="12"/>
  <c r="P31" i="12"/>
  <c r="J31" i="12"/>
  <c r="G31" i="12"/>
  <c r="E31" i="12"/>
  <c r="D31" i="12"/>
  <c r="C31" i="12"/>
  <c r="V30" i="12"/>
  <c r="T30" i="12"/>
  <c r="T29" i="12"/>
  <c r="R30" i="12"/>
  <c r="Q30" i="12"/>
  <c r="P30" i="12"/>
  <c r="J30" i="12"/>
  <c r="G30" i="12"/>
  <c r="E30" i="12"/>
  <c r="D30" i="12"/>
  <c r="C30" i="12"/>
  <c r="V29" i="12"/>
  <c r="T28" i="12"/>
  <c r="R29" i="12"/>
  <c r="Q29" i="12"/>
  <c r="P29" i="12"/>
  <c r="J29" i="12"/>
  <c r="G29" i="12"/>
  <c r="E29" i="12"/>
  <c r="D29" i="12"/>
  <c r="C29" i="12"/>
  <c r="V28" i="12"/>
  <c r="R28" i="12"/>
  <c r="Q28" i="12"/>
  <c r="P28" i="12"/>
  <c r="J28" i="12"/>
  <c r="G28" i="12"/>
  <c r="G27" i="12"/>
  <c r="E28" i="12"/>
  <c r="D28" i="12"/>
  <c r="C28" i="12"/>
  <c r="V27" i="12"/>
  <c r="T27" i="12"/>
  <c r="R27" i="12"/>
  <c r="Q27" i="12"/>
  <c r="P27" i="12"/>
  <c r="J27" i="12"/>
  <c r="E27" i="12"/>
  <c r="D27" i="12"/>
  <c r="C27" i="12"/>
  <c r="V26" i="12"/>
  <c r="T26" i="12"/>
  <c r="R26" i="12"/>
  <c r="R25" i="12"/>
  <c r="Q26" i="12"/>
  <c r="P26" i="12"/>
  <c r="J26" i="12"/>
  <c r="G26" i="12"/>
  <c r="E26" i="12"/>
  <c r="D26" i="12"/>
  <c r="C26" i="12"/>
  <c r="V25" i="12"/>
  <c r="T25" i="12"/>
  <c r="Q25" i="12"/>
  <c r="P25" i="12"/>
  <c r="J25" i="12"/>
  <c r="G25" i="12"/>
  <c r="E25" i="12"/>
  <c r="D25" i="12"/>
  <c r="C25" i="12"/>
  <c r="V24" i="12"/>
  <c r="T24" i="12"/>
  <c r="R24" i="12"/>
  <c r="R23" i="12"/>
  <c r="Q24" i="12"/>
  <c r="P24" i="12"/>
  <c r="J24" i="12"/>
  <c r="G24" i="12"/>
  <c r="E24" i="12"/>
  <c r="D24" i="12"/>
  <c r="C24" i="12"/>
  <c r="V23" i="12"/>
  <c r="T23" i="12"/>
  <c r="Q23" i="12"/>
  <c r="P23" i="12"/>
  <c r="J23" i="12"/>
  <c r="G23" i="12"/>
  <c r="E23" i="12"/>
  <c r="D23" i="12"/>
  <c r="C23" i="12"/>
  <c r="V22" i="12"/>
  <c r="T22" i="12"/>
  <c r="R22" i="12"/>
  <c r="Q22" i="12"/>
  <c r="P22" i="12"/>
  <c r="J22" i="12"/>
  <c r="G22" i="12"/>
  <c r="E22" i="12"/>
  <c r="D22" i="12"/>
  <c r="C22" i="12"/>
  <c r="V21" i="12"/>
  <c r="T21" i="12"/>
  <c r="R21" i="12"/>
  <c r="Q21" i="12"/>
  <c r="P21" i="12"/>
  <c r="J21" i="12"/>
  <c r="G21" i="12"/>
  <c r="E21" i="12"/>
  <c r="D21" i="12"/>
  <c r="C21" i="12"/>
  <c r="V20" i="12"/>
  <c r="T20" i="12"/>
  <c r="R20" i="12"/>
  <c r="Q20" i="12"/>
  <c r="P20" i="12"/>
  <c r="J20" i="12"/>
  <c r="G20" i="12"/>
  <c r="E20" i="12"/>
  <c r="D20" i="12"/>
  <c r="C20" i="12"/>
  <c r="V19" i="12"/>
  <c r="T19" i="12"/>
  <c r="R19" i="12"/>
  <c r="Q19" i="12"/>
  <c r="P19" i="12"/>
  <c r="J19" i="12"/>
  <c r="G19" i="12"/>
  <c r="E19" i="12"/>
  <c r="D19" i="12"/>
  <c r="C19" i="12"/>
  <c r="V18" i="12"/>
  <c r="T18" i="12"/>
  <c r="R18" i="12"/>
  <c r="Q18" i="12"/>
  <c r="P18" i="12"/>
  <c r="J18" i="12"/>
  <c r="G18" i="12"/>
  <c r="E18" i="12"/>
  <c r="D18" i="12"/>
  <c r="C18" i="12"/>
  <c r="V17" i="12"/>
  <c r="T17" i="12"/>
  <c r="R17" i="12"/>
  <c r="Q17" i="12"/>
  <c r="P17" i="12"/>
  <c r="J17" i="12"/>
  <c r="G17" i="12"/>
  <c r="E17" i="12"/>
  <c r="E16" i="12"/>
  <c r="D17" i="12"/>
  <c r="C17" i="12"/>
  <c r="V16" i="12"/>
  <c r="T16" i="12"/>
  <c r="R16" i="12"/>
  <c r="R15" i="12"/>
  <c r="P16" i="12"/>
  <c r="J16" i="12"/>
  <c r="G16" i="12"/>
  <c r="C16" i="12"/>
  <c r="V15" i="12"/>
  <c r="T15" i="12"/>
  <c r="P15" i="12"/>
  <c r="J15" i="12"/>
  <c r="G15" i="12"/>
  <c r="E15" i="12"/>
  <c r="C15" i="12"/>
  <c r="V14" i="12"/>
  <c r="T14" i="12"/>
  <c r="R14" i="12"/>
  <c r="P14" i="12"/>
  <c r="J14" i="12"/>
  <c r="G14" i="12"/>
  <c r="E14" i="12"/>
  <c r="C14" i="12"/>
  <c r="V13" i="12"/>
  <c r="T13" i="12"/>
  <c r="R13" i="12"/>
  <c r="P13" i="12"/>
  <c r="J13" i="12"/>
  <c r="G13" i="12"/>
  <c r="G12" i="12"/>
  <c r="E13" i="12"/>
  <c r="C13" i="12"/>
  <c r="V12" i="12"/>
  <c r="T12" i="12"/>
  <c r="R12" i="12"/>
  <c r="P12" i="12"/>
  <c r="J12" i="12"/>
  <c r="E12" i="12"/>
  <c r="C12" i="12"/>
  <c r="V11" i="12"/>
  <c r="T11" i="12"/>
  <c r="R11" i="12"/>
  <c r="P11" i="12"/>
  <c r="J11" i="12"/>
  <c r="G11" i="12"/>
  <c r="E11" i="12"/>
  <c r="C11" i="12"/>
  <c r="V10" i="12"/>
  <c r="R10" i="12"/>
  <c r="R9" i="12"/>
  <c r="P10" i="12"/>
  <c r="J10" i="12"/>
  <c r="E10" i="12"/>
  <c r="C10" i="12"/>
  <c r="V9" i="12"/>
  <c r="P9" i="12"/>
  <c r="J9" i="12"/>
  <c r="E9" i="12"/>
  <c r="C9" i="12"/>
  <c r="V8" i="12"/>
  <c r="R8" i="12"/>
  <c r="P8" i="12"/>
  <c r="J8" i="12"/>
  <c r="E8" i="12"/>
  <c r="C8" i="12"/>
  <c r="V7" i="12"/>
  <c r="R7" i="12"/>
  <c r="P7" i="12"/>
  <c r="J7" i="12"/>
  <c r="E7" i="12"/>
  <c r="C7" i="12"/>
  <c r="V6" i="12"/>
  <c r="P6" i="12"/>
  <c r="J6" i="12"/>
  <c r="C6" i="12"/>
  <c r="V5" i="12"/>
  <c r="J5" i="12"/>
  <c r="L60" i="20"/>
  <c r="T134" i="39"/>
  <c r="R134" i="39"/>
  <c r="R133" i="39"/>
  <c r="Q134" i="39"/>
  <c r="P134" i="39"/>
  <c r="T133" i="39"/>
  <c r="R132" i="39"/>
  <c r="Q133" i="39"/>
  <c r="P133" i="39"/>
  <c r="G133" i="39"/>
  <c r="E133" i="39"/>
  <c r="D133" i="39"/>
  <c r="C133" i="39"/>
  <c r="T132" i="39"/>
  <c r="Q132" i="39"/>
  <c r="P132" i="39"/>
  <c r="G132" i="39"/>
  <c r="E132" i="39"/>
  <c r="D132" i="39"/>
  <c r="C132" i="39"/>
  <c r="T131" i="39"/>
  <c r="R131" i="39"/>
  <c r="Q131" i="39"/>
  <c r="P131" i="39"/>
  <c r="G131" i="39"/>
  <c r="E131" i="39"/>
  <c r="D131" i="39"/>
  <c r="C131" i="39"/>
  <c r="T130" i="39"/>
  <c r="R130" i="39"/>
  <c r="Q130" i="39"/>
  <c r="P130" i="39"/>
  <c r="G130" i="39"/>
  <c r="E130" i="39"/>
  <c r="D130" i="39"/>
  <c r="C130" i="39"/>
  <c r="T129" i="39"/>
  <c r="T128" i="39"/>
  <c r="R129" i="39"/>
  <c r="Q129" i="39"/>
  <c r="P129" i="39"/>
  <c r="G129" i="39"/>
  <c r="E129" i="39"/>
  <c r="D129" i="39"/>
  <c r="C129" i="39"/>
  <c r="R128" i="39"/>
  <c r="Q128" i="39"/>
  <c r="P128" i="39"/>
  <c r="G128" i="39"/>
  <c r="E128" i="39"/>
  <c r="D128" i="39"/>
  <c r="C128" i="39"/>
  <c r="T127" i="39"/>
  <c r="R127" i="39"/>
  <c r="Q127" i="39"/>
  <c r="P127" i="39"/>
  <c r="G127" i="39"/>
  <c r="E127" i="39"/>
  <c r="D127" i="39"/>
  <c r="C127" i="39"/>
  <c r="T126" i="39"/>
  <c r="R126" i="39"/>
  <c r="Q126" i="39"/>
  <c r="P126" i="39"/>
  <c r="G126" i="39"/>
  <c r="E126" i="39"/>
  <c r="D126" i="39"/>
  <c r="C126" i="39"/>
  <c r="T125" i="39"/>
  <c r="R125" i="39"/>
  <c r="Q125" i="39"/>
  <c r="P125" i="39"/>
  <c r="G125" i="39"/>
  <c r="E125" i="39"/>
  <c r="D125" i="39"/>
  <c r="C125" i="39"/>
  <c r="T124" i="39"/>
  <c r="R124" i="39"/>
  <c r="Q124" i="39"/>
  <c r="P124" i="39"/>
  <c r="G124" i="39"/>
  <c r="E124" i="39"/>
  <c r="D124" i="39"/>
  <c r="C124" i="39"/>
  <c r="T123" i="39"/>
  <c r="R123" i="39"/>
  <c r="Q123" i="39"/>
  <c r="P123" i="39"/>
  <c r="J123" i="39"/>
  <c r="G123" i="39"/>
  <c r="E123" i="39"/>
  <c r="D123" i="39"/>
  <c r="C123" i="39"/>
  <c r="T122" i="39"/>
  <c r="R122" i="39"/>
  <c r="Q122" i="39"/>
  <c r="P122" i="39"/>
  <c r="J122" i="39"/>
  <c r="G122" i="39"/>
  <c r="E122" i="39"/>
  <c r="D122" i="39"/>
  <c r="C122" i="39"/>
  <c r="T121" i="39"/>
  <c r="R121" i="39"/>
  <c r="Q121" i="39"/>
  <c r="P121" i="39"/>
  <c r="J121" i="39"/>
  <c r="G121" i="39"/>
  <c r="E121" i="39"/>
  <c r="D121" i="39"/>
  <c r="C121" i="39"/>
  <c r="T120" i="39"/>
  <c r="R120" i="39"/>
  <c r="Q120" i="39"/>
  <c r="P120" i="39"/>
  <c r="J120" i="39"/>
  <c r="G120" i="39"/>
  <c r="E120" i="39"/>
  <c r="D120" i="39"/>
  <c r="C120" i="39"/>
  <c r="T119" i="39"/>
  <c r="R119" i="39"/>
  <c r="Q119" i="39"/>
  <c r="P119" i="39"/>
  <c r="J119" i="39"/>
  <c r="G119" i="39"/>
  <c r="E119" i="39"/>
  <c r="D119" i="39"/>
  <c r="C119" i="39"/>
  <c r="T118" i="39"/>
  <c r="R118" i="39"/>
  <c r="Q118" i="39"/>
  <c r="P118" i="39"/>
  <c r="J118" i="39"/>
  <c r="G118" i="39"/>
  <c r="E118" i="39"/>
  <c r="D118" i="39"/>
  <c r="C118" i="39"/>
  <c r="T117" i="39"/>
  <c r="R117" i="39"/>
  <c r="Q117" i="39"/>
  <c r="P117" i="39"/>
  <c r="J117" i="39"/>
  <c r="G117" i="39"/>
  <c r="E117" i="39"/>
  <c r="D117" i="39"/>
  <c r="C117" i="39"/>
  <c r="T116" i="39"/>
  <c r="R116" i="39"/>
  <c r="Q116" i="39"/>
  <c r="P116" i="39"/>
  <c r="J116" i="39"/>
  <c r="G116" i="39"/>
  <c r="E116" i="39"/>
  <c r="D116" i="39"/>
  <c r="C116" i="39"/>
  <c r="T115" i="39"/>
  <c r="R115" i="39"/>
  <c r="Q115" i="39"/>
  <c r="P115" i="39"/>
  <c r="J115" i="39"/>
  <c r="G115" i="39"/>
  <c r="E115" i="39"/>
  <c r="D115" i="39"/>
  <c r="C115" i="39"/>
  <c r="T114" i="39"/>
  <c r="R114" i="39"/>
  <c r="Q114" i="39"/>
  <c r="P114" i="39"/>
  <c r="J114" i="39"/>
  <c r="G114" i="39"/>
  <c r="E114" i="39"/>
  <c r="D114" i="39"/>
  <c r="C114" i="39"/>
  <c r="T113" i="39"/>
  <c r="R113" i="39"/>
  <c r="Q113" i="39"/>
  <c r="P113" i="39"/>
  <c r="J113" i="39"/>
  <c r="G113" i="39"/>
  <c r="E113" i="39"/>
  <c r="D113" i="39"/>
  <c r="C113" i="39"/>
  <c r="T112" i="39"/>
  <c r="R112" i="39"/>
  <c r="Q112" i="39"/>
  <c r="P112" i="39"/>
  <c r="J112" i="39"/>
  <c r="G112" i="39"/>
  <c r="E112" i="39"/>
  <c r="D112" i="39"/>
  <c r="C112" i="39"/>
  <c r="T111" i="39"/>
  <c r="R111" i="39"/>
  <c r="Q111" i="39"/>
  <c r="P111" i="39"/>
  <c r="J111" i="39"/>
  <c r="G111" i="39"/>
  <c r="E111" i="39"/>
  <c r="D111" i="39"/>
  <c r="C111" i="39"/>
  <c r="T110" i="39"/>
  <c r="R110" i="39"/>
  <c r="Q110" i="39"/>
  <c r="P110" i="39"/>
  <c r="J110" i="39"/>
  <c r="G110" i="39"/>
  <c r="E110" i="39"/>
  <c r="D110" i="39"/>
  <c r="C110" i="39"/>
  <c r="T109" i="39"/>
  <c r="R109" i="39"/>
  <c r="Q109" i="39"/>
  <c r="P109" i="39"/>
  <c r="J109" i="39"/>
  <c r="G109" i="39"/>
  <c r="E109" i="39"/>
  <c r="D109" i="39"/>
  <c r="C109" i="39"/>
  <c r="T108" i="39"/>
  <c r="R108" i="39"/>
  <c r="Q108" i="39"/>
  <c r="P108" i="39"/>
  <c r="J108" i="39"/>
  <c r="G108" i="39"/>
  <c r="E108" i="39"/>
  <c r="D108" i="39"/>
  <c r="C108" i="39"/>
  <c r="T107" i="39"/>
  <c r="R107" i="39"/>
  <c r="Q107" i="39"/>
  <c r="P107" i="39"/>
  <c r="J107" i="39"/>
  <c r="G107" i="39"/>
  <c r="E107" i="39"/>
  <c r="D107" i="39"/>
  <c r="C107" i="39"/>
  <c r="T106" i="39"/>
  <c r="R106" i="39"/>
  <c r="Q106" i="39"/>
  <c r="P106" i="39"/>
  <c r="J106" i="39"/>
  <c r="G106" i="39"/>
  <c r="E106" i="39"/>
  <c r="D106" i="39"/>
  <c r="C106" i="39"/>
  <c r="T105" i="39"/>
  <c r="R105" i="39"/>
  <c r="Q105" i="39"/>
  <c r="P105" i="39"/>
  <c r="J105" i="39"/>
  <c r="G105" i="39"/>
  <c r="E105" i="39"/>
  <c r="D105" i="39"/>
  <c r="C105" i="39"/>
  <c r="T104" i="39"/>
  <c r="R104" i="39"/>
  <c r="Q104" i="39"/>
  <c r="P104" i="39"/>
  <c r="J104" i="39"/>
  <c r="G104" i="39"/>
  <c r="E104" i="39"/>
  <c r="D104" i="39"/>
  <c r="C104" i="39"/>
  <c r="T103" i="39"/>
  <c r="R103" i="39"/>
  <c r="Q103" i="39"/>
  <c r="P103" i="39"/>
  <c r="J103" i="39"/>
  <c r="G103" i="39"/>
  <c r="E103" i="39"/>
  <c r="D103" i="39"/>
  <c r="C103" i="39"/>
  <c r="T102" i="39"/>
  <c r="R102" i="39"/>
  <c r="Q102" i="39"/>
  <c r="P102" i="39"/>
  <c r="J102" i="39"/>
  <c r="G102" i="39"/>
  <c r="E102" i="39"/>
  <c r="D102" i="39"/>
  <c r="C102" i="39"/>
  <c r="T101" i="39"/>
  <c r="R101" i="39"/>
  <c r="Q101" i="39"/>
  <c r="P101" i="39"/>
  <c r="J101" i="39"/>
  <c r="G101" i="39"/>
  <c r="E101" i="39"/>
  <c r="D101" i="39"/>
  <c r="C101" i="39"/>
  <c r="T100" i="39"/>
  <c r="R100" i="39"/>
  <c r="Q100" i="39"/>
  <c r="P100" i="39"/>
  <c r="J100" i="39"/>
  <c r="G100" i="39"/>
  <c r="E100" i="39"/>
  <c r="D100" i="39"/>
  <c r="C100" i="39"/>
  <c r="T99" i="39"/>
  <c r="R99" i="39"/>
  <c r="Q99" i="39"/>
  <c r="P99" i="39"/>
  <c r="J99" i="39"/>
  <c r="G99" i="39"/>
  <c r="E99" i="39"/>
  <c r="D99" i="39"/>
  <c r="C99" i="39"/>
  <c r="T98" i="39"/>
  <c r="R98" i="39"/>
  <c r="Q98" i="39"/>
  <c r="P98" i="39"/>
  <c r="J98" i="39"/>
  <c r="G98" i="39"/>
  <c r="E98" i="39"/>
  <c r="D98" i="39"/>
  <c r="C98" i="39"/>
  <c r="T97" i="39"/>
  <c r="R97" i="39"/>
  <c r="Q97" i="39"/>
  <c r="P97" i="39"/>
  <c r="J97" i="39"/>
  <c r="G97" i="39"/>
  <c r="E97" i="39"/>
  <c r="D97" i="39"/>
  <c r="C97" i="39"/>
  <c r="T96" i="39"/>
  <c r="R96" i="39"/>
  <c r="Q96" i="39"/>
  <c r="P96" i="39"/>
  <c r="J96" i="39"/>
  <c r="G96" i="39"/>
  <c r="E96" i="39"/>
  <c r="D96" i="39"/>
  <c r="C96" i="39"/>
  <c r="T95" i="39"/>
  <c r="R95" i="39"/>
  <c r="Q95" i="39"/>
  <c r="P95" i="39"/>
  <c r="J95" i="39"/>
  <c r="G95" i="39"/>
  <c r="E95" i="39"/>
  <c r="D95" i="39"/>
  <c r="C95" i="39"/>
  <c r="T94" i="39"/>
  <c r="R94" i="39"/>
  <c r="Q94" i="39"/>
  <c r="P94" i="39"/>
  <c r="J94" i="39"/>
  <c r="G94" i="39"/>
  <c r="E94" i="39"/>
  <c r="D94" i="39"/>
  <c r="C94" i="39"/>
  <c r="T93" i="39"/>
  <c r="R93" i="39"/>
  <c r="Q93" i="39"/>
  <c r="P93" i="39"/>
  <c r="J93" i="39"/>
  <c r="G93" i="39"/>
  <c r="E93" i="39"/>
  <c r="D93" i="39"/>
  <c r="C93" i="39"/>
  <c r="T92" i="39"/>
  <c r="R92" i="39"/>
  <c r="Q92" i="39"/>
  <c r="P92" i="39"/>
  <c r="J92" i="39"/>
  <c r="G92" i="39"/>
  <c r="E92" i="39"/>
  <c r="D92" i="39"/>
  <c r="C92" i="39"/>
  <c r="T91" i="39"/>
  <c r="R91" i="39"/>
  <c r="Q91" i="39"/>
  <c r="P91" i="39"/>
  <c r="J91" i="39"/>
  <c r="G91" i="39"/>
  <c r="E91" i="39"/>
  <c r="D91" i="39"/>
  <c r="C91" i="39"/>
  <c r="T90" i="39"/>
  <c r="R90" i="39"/>
  <c r="Q90" i="39"/>
  <c r="P90" i="39"/>
  <c r="J90" i="39"/>
  <c r="G90" i="39"/>
  <c r="E90" i="39"/>
  <c r="D90" i="39"/>
  <c r="C90" i="39"/>
  <c r="T89" i="39"/>
  <c r="R89" i="39"/>
  <c r="Q89" i="39"/>
  <c r="P89" i="39"/>
  <c r="J89" i="39"/>
  <c r="G89" i="39"/>
  <c r="E89" i="39"/>
  <c r="D89" i="39"/>
  <c r="C89" i="39"/>
  <c r="T88" i="39"/>
  <c r="R88" i="39"/>
  <c r="Q88" i="39"/>
  <c r="P88" i="39"/>
  <c r="J88" i="39"/>
  <c r="G88" i="39"/>
  <c r="E88" i="39"/>
  <c r="D88" i="39"/>
  <c r="C88" i="39"/>
  <c r="T87" i="39"/>
  <c r="R87" i="39"/>
  <c r="Q87" i="39"/>
  <c r="P87" i="39"/>
  <c r="J87" i="39"/>
  <c r="G87" i="39"/>
  <c r="E87" i="39"/>
  <c r="D87" i="39"/>
  <c r="C87" i="39"/>
  <c r="T86" i="39"/>
  <c r="R86" i="39"/>
  <c r="Q86" i="39"/>
  <c r="P86" i="39"/>
  <c r="J86" i="39"/>
  <c r="G86" i="39"/>
  <c r="E86" i="39"/>
  <c r="D86" i="39"/>
  <c r="C86" i="39"/>
  <c r="T85" i="39"/>
  <c r="R85" i="39"/>
  <c r="Q85" i="39"/>
  <c r="P85" i="39"/>
  <c r="J85" i="39"/>
  <c r="G85" i="39"/>
  <c r="E85" i="39"/>
  <c r="D85" i="39"/>
  <c r="C85" i="39"/>
  <c r="T84" i="39"/>
  <c r="R84" i="39"/>
  <c r="Q84" i="39"/>
  <c r="P84" i="39"/>
  <c r="J84" i="39"/>
  <c r="G84" i="39"/>
  <c r="E84" i="39"/>
  <c r="D84" i="39"/>
  <c r="C84" i="39"/>
  <c r="T83" i="39"/>
  <c r="R83" i="39"/>
  <c r="Q83" i="39"/>
  <c r="P83" i="39"/>
  <c r="J83" i="39"/>
  <c r="G83" i="39"/>
  <c r="E83" i="39"/>
  <c r="D83" i="39"/>
  <c r="C83" i="39"/>
  <c r="T82" i="39"/>
  <c r="R82" i="39"/>
  <c r="Q82" i="39"/>
  <c r="P82" i="39"/>
  <c r="J82" i="39"/>
  <c r="G82" i="39"/>
  <c r="E82" i="39"/>
  <c r="D82" i="39"/>
  <c r="C82" i="39"/>
  <c r="T81" i="39"/>
  <c r="R81" i="39"/>
  <c r="Q81" i="39"/>
  <c r="P81" i="39"/>
  <c r="J81" i="39"/>
  <c r="G81" i="39"/>
  <c r="E81" i="39"/>
  <c r="D81" i="39"/>
  <c r="C81" i="39"/>
  <c r="T80" i="39"/>
  <c r="R80" i="39"/>
  <c r="Q80" i="39"/>
  <c r="P80" i="39"/>
  <c r="J80" i="39"/>
  <c r="G80" i="39"/>
  <c r="E80" i="39"/>
  <c r="D80" i="39"/>
  <c r="C80" i="39"/>
  <c r="T79" i="39"/>
  <c r="R79" i="39"/>
  <c r="Q79" i="39"/>
  <c r="P79" i="39"/>
  <c r="J79" i="39"/>
  <c r="G79" i="39"/>
  <c r="E79" i="39"/>
  <c r="D79" i="39"/>
  <c r="C79" i="39"/>
  <c r="T78" i="39"/>
  <c r="R78" i="39"/>
  <c r="Q78" i="39"/>
  <c r="P78" i="39"/>
  <c r="J78" i="39"/>
  <c r="G78" i="39"/>
  <c r="E78" i="39"/>
  <c r="D78" i="39"/>
  <c r="C78" i="39"/>
  <c r="T77" i="39"/>
  <c r="R77" i="39"/>
  <c r="Q77" i="39"/>
  <c r="P77" i="39"/>
  <c r="J77" i="39"/>
  <c r="G77" i="39"/>
  <c r="E77" i="39"/>
  <c r="D77" i="39"/>
  <c r="C77" i="39"/>
  <c r="T76" i="39"/>
  <c r="R76" i="39"/>
  <c r="Q76" i="39"/>
  <c r="P76" i="39"/>
  <c r="J76" i="39"/>
  <c r="G76" i="39"/>
  <c r="E76" i="39"/>
  <c r="D76" i="39"/>
  <c r="C76" i="39"/>
  <c r="T75" i="39"/>
  <c r="R75" i="39"/>
  <c r="Q75" i="39"/>
  <c r="P75" i="39"/>
  <c r="J75" i="39"/>
  <c r="G75" i="39"/>
  <c r="E75" i="39"/>
  <c r="D75" i="39"/>
  <c r="C75" i="39"/>
  <c r="T74" i="39"/>
  <c r="R74" i="39"/>
  <c r="Q74" i="39"/>
  <c r="P74" i="39"/>
  <c r="J74" i="39"/>
  <c r="G74" i="39"/>
  <c r="E74" i="39"/>
  <c r="D74" i="39"/>
  <c r="C74" i="39"/>
  <c r="T73" i="39"/>
  <c r="R73" i="39"/>
  <c r="Q73" i="39"/>
  <c r="P73" i="39"/>
  <c r="J73" i="39"/>
  <c r="G73" i="39"/>
  <c r="E73" i="39"/>
  <c r="D73" i="39"/>
  <c r="C73" i="39"/>
  <c r="T72" i="39"/>
  <c r="R72" i="39"/>
  <c r="Q72" i="39"/>
  <c r="P72" i="39"/>
  <c r="J72" i="39"/>
  <c r="G72" i="39"/>
  <c r="E72" i="39"/>
  <c r="D72" i="39"/>
  <c r="C72" i="39"/>
  <c r="T71" i="39"/>
  <c r="R71" i="39"/>
  <c r="Q71" i="39"/>
  <c r="P71" i="39"/>
  <c r="J71" i="39"/>
  <c r="G71" i="39"/>
  <c r="E71" i="39"/>
  <c r="D71" i="39"/>
  <c r="C71" i="39"/>
  <c r="T70" i="39"/>
  <c r="R70" i="39"/>
  <c r="Q70" i="39"/>
  <c r="P70" i="39"/>
  <c r="J70" i="39"/>
  <c r="G70" i="39"/>
  <c r="E70" i="39"/>
  <c r="D70" i="39"/>
  <c r="C70" i="39"/>
  <c r="T69" i="39"/>
  <c r="R69" i="39"/>
  <c r="Q69" i="39"/>
  <c r="P69" i="39"/>
  <c r="J69" i="39"/>
  <c r="G69" i="39"/>
  <c r="E69" i="39"/>
  <c r="D69" i="39"/>
  <c r="C69" i="39"/>
  <c r="T68" i="39"/>
  <c r="R68" i="39"/>
  <c r="Q68" i="39"/>
  <c r="P68" i="39"/>
  <c r="J68" i="39"/>
  <c r="G68" i="39"/>
  <c r="E68" i="39"/>
  <c r="D68" i="39"/>
  <c r="C68" i="39"/>
  <c r="T67" i="39"/>
  <c r="R67" i="39"/>
  <c r="Q67" i="39"/>
  <c r="P67" i="39"/>
  <c r="J67" i="39"/>
  <c r="G67" i="39"/>
  <c r="E67" i="39"/>
  <c r="D67" i="39"/>
  <c r="C67" i="39"/>
  <c r="T66" i="39"/>
  <c r="R66" i="39"/>
  <c r="Q66" i="39"/>
  <c r="P66" i="39"/>
  <c r="J66" i="39"/>
  <c r="G66" i="39"/>
  <c r="E66" i="39"/>
  <c r="D66" i="39"/>
  <c r="C66" i="39"/>
  <c r="T65" i="39"/>
  <c r="R65" i="39"/>
  <c r="Q65" i="39"/>
  <c r="P65" i="39"/>
  <c r="J65" i="39"/>
  <c r="G65" i="39"/>
  <c r="E65" i="39"/>
  <c r="D65" i="39"/>
  <c r="C65" i="39"/>
  <c r="T64" i="39"/>
  <c r="R64" i="39"/>
  <c r="Q64" i="39"/>
  <c r="P64" i="39"/>
  <c r="J64" i="39"/>
  <c r="G64" i="39"/>
  <c r="E64" i="39"/>
  <c r="D64" i="39"/>
  <c r="C64" i="39"/>
  <c r="T63" i="39"/>
  <c r="R63" i="39"/>
  <c r="Q63" i="39"/>
  <c r="P63" i="39"/>
  <c r="J63" i="39"/>
  <c r="G63" i="39"/>
  <c r="E63" i="39"/>
  <c r="D63" i="39"/>
  <c r="C63" i="39"/>
  <c r="T62" i="39"/>
  <c r="R62" i="39"/>
  <c r="Q62" i="39"/>
  <c r="P62" i="39"/>
  <c r="J62" i="39"/>
  <c r="G62" i="39"/>
  <c r="E62" i="39"/>
  <c r="D62" i="39"/>
  <c r="C62" i="39"/>
  <c r="T61" i="39"/>
  <c r="R61" i="39"/>
  <c r="Q61" i="39"/>
  <c r="P61" i="39"/>
  <c r="J61" i="39"/>
  <c r="G61" i="39"/>
  <c r="E61" i="39"/>
  <c r="D61" i="39"/>
  <c r="C61" i="39"/>
  <c r="T60" i="39"/>
  <c r="R60" i="39"/>
  <c r="Q60" i="39"/>
  <c r="P60" i="39"/>
  <c r="J60" i="39"/>
  <c r="G60" i="39"/>
  <c r="E60" i="39"/>
  <c r="D60" i="39"/>
  <c r="C60" i="39"/>
  <c r="T59" i="39"/>
  <c r="R59" i="39"/>
  <c r="Q59" i="39"/>
  <c r="P59" i="39"/>
  <c r="J59" i="39"/>
  <c r="G59" i="39"/>
  <c r="E59" i="39"/>
  <c r="D59" i="39"/>
  <c r="C59" i="39"/>
  <c r="T58" i="39"/>
  <c r="R58" i="39"/>
  <c r="Q58" i="39"/>
  <c r="P58" i="39"/>
  <c r="J58" i="39"/>
  <c r="G58" i="39"/>
  <c r="E58" i="39"/>
  <c r="D58" i="39"/>
  <c r="C58" i="39"/>
  <c r="T57" i="39"/>
  <c r="R57" i="39"/>
  <c r="Q57" i="39"/>
  <c r="P57" i="39"/>
  <c r="J57" i="39"/>
  <c r="G57" i="39"/>
  <c r="E57" i="39"/>
  <c r="D57" i="39"/>
  <c r="C57" i="39"/>
  <c r="T56" i="39"/>
  <c r="R56" i="39"/>
  <c r="Q56" i="39"/>
  <c r="P56" i="39"/>
  <c r="J56" i="39"/>
  <c r="G56" i="39"/>
  <c r="E56" i="39"/>
  <c r="D56" i="39"/>
  <c r="C56" i="39"/>
  <c r="T55" i="39"/>
  <c r="R55" i="39"/>
  <c r="Q55" i="39"/>
  <c r="P55" i="39"/>
  <c r="J55" i="39"/>
  <c r="G55" i="39"/>
  <c r="E55" i="39"/>
  <c r="D55" i="39"/>
  <c r="C55" i="39"/>
  <c r="T54" i="39"/>
  <c r="R54" i="39"/>
  <c r="Q54" i="39"/>
  <c r="P54" i="39"/>
  <c r="J54" i="39"/>
  <c r="G54" i="39"/>
  <c r="E54" i="39"/>
  <c r="D54" i="39"/>
  <c r="C54" i="39"/>
  <c r="T53" i="39"/>
  <c r="R53" i="39"/>
  <c r="Q53" i="39"/>
  <c r="P53" i="39"/>
  <c r="J53" i="39"/>
  <c r="G53" i="39"/>
  <c r="E53" i="39"/>
  <c r="D53" i="39"/>
  <c r="C53" i="39"/>
  <c r="T52" i="39"/>
  <c r="R52" i="39"/>
  <c r="Q52" i="39"/>
  <c r="P52" i="39"/>
  <c r="J52" i="39"/>
  <c r="G52" i="39"/>
  <c r="E52" i="39"/>
  <c r="D52" i="39"/>
  <c r="C52" i="39"/>
  <c r="V51" i="39"/>
  <c r="T51" i="39"/>
  <c r="R51" i="39"/>
  <c r="Q51" i="39"/>
  <c r="P51" i="39"/>
  <c r="J51" i="39"/>
  <c r="G51" i="39"/>
  <c r="E51" i="39"/>
  <c r="D51" i="39"/>
  <c r="C51" i="39"/>
  <c r="V50" i="39"/>
  <c r="T50" i="39"/>
  <c r="R50" i="39"/>
  <c r="Q50" i="39"/>
  <c r="P50" i="39"/>
  <c r="J50" i="39"/>
  <c r="G50" i="39"/>
  <c r="E50" i="39"/>
  <c r="D50" i="39"/>
  <c r="C50" i="39"/>
  <c r="V49" i="39"/>
  <c r="T49" i="39"/>
  <c r="R49" i="39"/>
  <c r="Q49" i="39"/>
  <c r="P49" i="39"/>
  <c r="J49" i="39"/>
  <c r="G49" i="39"/>
  <c r="E49" i="39"/>
  <c r="D49" i="39"/>
  <c r="C49" i="39"/>
  <c r="V48" i="39"/>
  <c r="T48" i="39"/>
  <c r="R48" i="39"/>
  <c r="Q48" i="39"/>
  <c r="P48" i="39"/>
  <c r="J48" i="39"/>
  <c r="G48" i="39"/>
  <c r="E48" i="39"/>
  <c r="D48" i="39"/>
  <c r="C48" i="39"/>
  <c r="V47" i="39"/>
  <c r="T47" i="39"/>
  <c r="R47" i="39"/>
  <c r="Q47" i="39"/>
  <c r="P47" i="39"/>
  <c r="J47" i="39"/>
  <c r="G47" i="39"/>
  <c r="E47" i="39"/>
  <c r="D47" i="39"/>
  <c r="C47" i="39"/>
  <c r="V46" i="39"/>
  <c r="T46" i="39"/>
  <c r="R46" i="39"/>
  <c r="Q46" i="39"/>
  <c r="P46" i="39"/>
  <c r="J46" i="39"/>
  <c r="G46" i="39"/>
  <c r="E46" i="39"/>
  <c r="D46" i="39"/>
  <c r="C46" i="39"/>
  <c r="V45" i="39"/>
  <c r="T45" i="39"/>
  <c r="R45" i="39"/>
  <c r="Q45" i="39"/>
  <c r="P45" i="39"/>
  <c r="J45" i="39"/>
  <c r="G45" i="39"/>
  <c r="E45" i="39"/>
  <c r="D45" i="39"/>
  <c r="C45" i="39"/>
  <c r="V44" i="39"/>
  <c r="T44" i="39"/>
  <c r="R44" i="39"/>
  <c r="Q44" i="39"/>
  <c r="P44" i="39"/>
  <c r="J44" i="39"/>
  <c r="G44" i="39"/>
  <c r="E44" i="39"/>
  <c r="D44" i="39"/>
  <c r="C44" i="39"/>
  <c r="V43" i="39"/>
  <c r="T43" i="39"/>
  <c r="R43" i="39"/>
  <c r="Q43" i="39"/>
  <c r="P43" i="39"/>
  <c r="J43" i="39"/>
  <c r="G43" i="39"/>
  <c r="E43" i="39"/>
  <c r="D43" i="39"/>
  <c r="C43" i="39"/>
  <c r="V42" i="39"/>
  <c r="T42" i="39"/>
  <c r="R42" i="39"/>
  <c r="Q42" i="39"/>
  <c r="P42" i="39"/>
  <c r="J42" i="39"/>
  <c r="G42" i="39"/>
  <c r="E42" i="39"/>
  <c r="D42" i="39"/>
  <c r="C42" i="39"/>
  <c r="V41" i="39"/>
  <c r="T41" i="39"/>
  <c r="R41" i="39"/>
  <c r="Q41" i="39"/>
  <c r="P41" i="39"/>
  <c r="J41" i="39"/>
  <c r="G41" i="39"/>
  <c r="E41" i="39"/>
  <c r="D41" i="39"/>
  <c r="C41" i="39"/>
  <c r="V40" i="39"/>
  <c r="T40" i="39"/>
  <c r="R40" i="39"/>
  <c r="Q40" i="39"/>
  <c r="P40" i="39"/>
  <c r="J40" i="39"/>
  <c r="G40" i="39"/>
  <c r="E40" i="39"/>
  <c r="D40" i="39"/>
  <c r="C40" i="39"/>
  <c r="V39" i="39"/>
  <c r="T39" i="39"/>
  <c r="R39" i="39"/>
  <c r="Q39" i="39"/>
  <c r="P39" i="39"/>
  <c r="J39" i="39"/>
  <c r="G39" i="39"/>
  <c r="E39" i="39"/>
  <c r="D39" i="39"/>
  <c r="C39" i="39"/>
  <c r="V38" i="39"/>
  <c r="T38" i="39"/>
  <c r="R38" i="39"/>
  <c r="Q38" i="39"/>
  <c r="P38" i="39"/>
  <c r="J38" i="39"/>
  <c r="G38" i="39"/>
  <c r="E38" i="39"/>
  <c r="D38" i="39"/>
  <c r="C38" i="39"/>
  <c r="V37" i="39"/>
  <c r="T37" i="39"/>
  <c r="R37" i="39"/>
  <c r="Q37" i="39"/>
  <c r="P37" i="39"/>
  <c r="J37" i="39"/>
  <c r="G37" i="39"/>
  <c r="E37" i="39"/>
  <c r="D37" i="39"/>
  <c r="C37" i="39"/>
  <c r="V36" i="39"/>
  <c r="T36" i="39"/>
  <c r="R36" i="39"/>
  <c r="Q36" i="39"/>
  <c r="P36" i="39"/>
  <c r="J36" i="39"/>
  <c r="G36" i="39"/>
  <c r="E36" i="39"/>
  <c r="D36" i="39"/>
  <c r="C36" i="39"/>
  <c r="V35" i="39"/>
  <c r="T35" i="39"/>
  <c r="R35" i="39"/>
  <c r="Q35" i="39"/>
  <c r="P35" i="39"/>
  <c r="J35" i="39"/>
  <c r="G35" i="39"/>
  <c r="E35" i="39"/>
  <c r="D35" i="39"/>
  <c r="C35" i="39"/>
  <c r="V34" i="39"/>
  <c r="T34" i="39"/>
  <c r="R34" i="39"/>
  <c r="Q34" i="39"/>
  <c r="P34" i="39"/>
  <c r="J34" i="39"/>
  <c r="G34" i="39"/>
  <c r="E34" i="39"/>
  <c r="D34" i="39"/>
  <c r="C34" i="39"/>
  <c r="V33" i="39"/>
  <c r="T33" i="39"/>
  <c r="R33" i="39"/>
  <c r="Q33" i="39"/>
  <c r="P33" i="39"/>
  <c r="J33" i="39"/>
  <c r="G33" i="39"/>
  <c r="E33" i="39"/>
  <c r="D33" i="39"/>
  <c r="C33" i="39"/>
  <c r="V32" i="39"/>
  <c r="T32" i="39"/>
  <c r="R32" i="39"/>
  <c r="Q32" i="39"/>
  <c r="P32" i="39"/>
  <c r="J32" i="39"/>
  <c r="G32" i="39"/>
  <c r="E32" i="39"/>
  <c r="D32" i="39"/>
  <c r="C32" i="39"/>
  <c r="V31" i="39"/>
  <c r="T31" i="39"/>
  <c r="R31" i="39"/>
  <c r="Q31" i="39"/>
  <c r="P31" i="39"/>
  <c r="J31" i="39"/>
  <c r="G31" i="39"/>
  <c r="E31" i="39"/>
  <c r="D31" i="39"/>
  <c r="C31" i="39"/>
  <c r="V30" i="39"/>
  <c r="T30" i="39"/>
  <c r="R30" i="39"/>
  <c r="Q30" i="39"/>
  <c r="P30" i="39"/>
  <c r="J30" i="39"/>
  <c r="G30" i="39"/>
  <c r="E30" i="39"/>
  <c r="D30" i="39"/>
  <c r="C30" i="39"/>
  <c r="V29" i="39"/>
  <c r="T29" i="39"/>
  <c r="R29" i="39"/>
  <c r="Q29" i="39"/>
  <c r="P29" i="39"/>
  <c r="J29" i="39"/>
  <c r="G29" i="39"/>
  <c r="E29" i="39"/>
  <c r="D29" i="39"/>
  <c r="C29" i="39"/>
  <c r="V28" i="39"/>
  <c r="T28" i="39"/>
  <c r="R28" i="39"/>
  <c r="Q28" i="39"/>
  <c r="P28" i="39"/>
  <c r="J28" i="39"/>
  <c r="G28" i="39"/>
  <c r="E28" i="39"/>
  <c r="D28" i="39"/>
  <c r="C28" i="39"/>
  <c r="V27" i="39"/>
  <c r="T27" i="39"/>
  <c r="R27" i="39"/>
  <c r="Q27" i="39"/>
  <c r="P27" i="39"/>
  <c r="J27" i="39"/>
  <c r="G27" i="39"/>
  <c r="E27" i="39"/>
  <c r="D27" i="39"/>
  <c r="C27" i="39"/>
  <c r="V26" i="39"/>
  <c r="T26" i="39"/>
  <c r="R26" i="39"/>
  <c r="Q26" i="39"/>
  <c r="P26" i="39"/>
  <c r="J26" i="39"/>
  <c r="G26" i="39"/>
  <c r="E26" i="39"/>
  <c r="D26" i="39"/>
  <c r="C26" i="39"/>
  <c r="V25" i="39"/>
  <c r="T25" i="39"/>
  <c r="R25" i="39"/>
  <c r="Q25" i="39"/>
  <c r="P25" i="39"/>
  <c r="J25" i="39"/>
  <c r="G25" i="39"/>
  <c r="E25" i="39"/>
  <c r="D25" i="39"/>
  <c r="C25" i="39"/>
  <c r="V24" i="39"/>
  <c r="T24" i="39"/>
  <c r="R24" i="39"/>
  <c r="Q24" i="39"/>
  <c r="P24" i="39"/>
  <c r="J24" i="39"/>
  <c r="G24" i="39"/>
  <c r="E24" i="39"/>
  <c r="D24" i="39"/>
  <c r="C24" i="39"/>
  <c r="V23" i="39"/>
  <c r="T23" i="39"/>
  <c r="R23" i="39"/>
  <c r="Q23" i="39"/>
  <c r="P23" i="39"/>
  <c r="J23" i="39"/>
  <c r="G23" i="39"/>
  <c r="E23" i="39"/>
  <c r="D23" i="39"/>
  <c r="C23" i="39"/>
  <c r="V22" i="39"/>
  <c r="T22" i="39"/>
  <c r="R22" i="39"/>
  <c r="Q22" i="39"/>
  <c r="P22" i="39"/>
  <c r="J22" i="39"/>
  <c r="G22" i="39"/>
  <c r="E22" i="39"/>
  <c r="D22" i="39"/>
  <c r="C22" i="39"/>
  <c r="V21" i="39"/>
  <c r="T21" i="39"/>
  <c r="R21" i="39"/>
  <c r="Q21" i="39"/>
  <c r="P21" i="39"/>
  <c r="J21" i="39"/>
  <c r="G21" i="39"/>
  <c r="E21" i="39"/>
  <c r="D21" i="39"/>
  <c r="C21" i="39"/>
  <c r="V20" i="39"/>
  <c r="T20" i="39"/>
  <c r="R20" i="39"/>
  <c r="Q20" i="39"/>
  <c r="P20" i="39"/>
  <c r="J20" i="39"/>
  <c r="G20" i="39"/>
  <c r="E20" i="39"/>
  <c r="D20" i="39"/>
  <c r="C20" i="39"/>
  <c r="V19" i="39"/>
  <c r="T19" i="39"/>
  <c r="R19" i="39"/>
  <c r="Q19" i="39"/>
  <c r="P19" i="39"/>
  <c r="J19" i="39"/>
  <c r="G19" i="39"/>
  <c r="E19" i="39"/>
  <c r="D19" i="39"/>
  <c r="C19" i="39"/>
  <c r="V18" i="39"/>
  <c r="T18" i="39"/>
  <c r="R18" i="39"/>
  <c r="Q18" i="39"/>
  <c r="P18" i="39"/>
  <c r="J18" i="39"/>
  <c r="G18" i="39"/>
  <c r="E18" i="39"/>
  <c r="D18" i="39"/>
  <c r="C18" i="39"/>
  <c r="V17" i="39"/>
  <c r="T17" i="39"/>
  <c r="R17" i="39"/>
  <c r="Q17" i="39"/>
  <c r="P17" i="39"/>
  <c r="J17" i="39"/>
  <c r="G17" i="39"/>
  <c r="E17" i="39"/>
  <c r="D17" i="39"/>
  <c r="C17" i="39"/>
  <c r="V16" i="39"/>
  <c r="T16" i="39"/>
  <c r="R16" i="39"/>
  <c r="P16" i="39"/>
  <c r="J16" i="39"/>
  <c r="G16" i="39"/>
  <c r="E16" i="39"/>
  <c r="C16" i="39"/>
  <c r="V15" i="39"/>
  <c r="T15" i="39"/>
  <c r="R15" i="39"/>
  <c r="P15" i="39"/>
  <c r="J15" i="39"/>
  <c r="G15" i="39"/>
  <c r="E15" i="39"/>
  <c r="C15" i="39"/>
  <c r="V14" i="39"/>
  <c r="T14" i="39"/>
  <c r="R14" i="39"/>
  <c r="P14" i="39"/>
  <c r="J14" i="39"/>
  <c r="G14" i="39"/>
  <c r="E14" i="39"/>
  <c r="C14" i="39"/>
  <c r="V13" i="39"/>
  <c r="T13" i="39"/>
  <c r="R13" i="39"/>
  <c r="P13" i="39"/>
  <c r="J13" i="39"/>
  <c r="G13" i="39"/>
  <c r="E13" i="39"/>
  <c r="C13" i="39"/>
  <c r="V12" i="39"/>
  <c r="T12" i="39"/>
  <c r="R12" i="39"/>
  <c r="P12" i="39"/>
  <c r="J12" i="39"/>
  <c r="G12" i="39"/>
  <c r="E12" i="39"/>
  <c r="C12" i="39"/>
  <c r="V11" i="39"/>
  <c r="T11" i="39"/>
  <c r="R11" i="39"/>
  <c r="P11" i="39"/>
  <c r="J11" i="39"/>
  <c r="G11" i="39"/>
  <c r="E11" i="39"/>
  <c r="C11" i="39"/>
  <c r="V10" i="39"/>
  <c r="T10" i="39"/>
  <c r="R10" i="39"/>
  <c r="P10" i="39"/>
  <c r="J10" i="39"/>
  <c r="G10" i="39"/>
  <c r="E10" i="39"/>
  <c r="C10" i="39"/>
  <c r="V9" i="39"/>
  <c r="T9" i="39"/>
  <c r="R9" i="39"/>
  <c r="P9" i="39"/>
  <c r="J9" i="39"/>
  <c r="G9" i="39"/>
  <c r="E9" i="39"/>
  <c r="C9" i="39"/>
  <c r="V8" i="39"/>
  <c r="T8" i="39"/>
  <c r="R8" i="39"/>
  <c r="P8" i="39"/>
  <c r="J8" i="39"/>
  <c r="G8" i="39"/>
  <c r="E8" i="39"/>
  <c r="C8" i="39"/>
  <c r="V7" i="39"/>
  <c r="T7" i="39"/>
  <c r="R7" i="39"/>
  <c r="P7" i="39"/>
  <c r="J7" i="39"/>
  <c r="G7" i="39"/>
  <c r="E7" i="39"/>
  <c r="C7" i="39"/>
  <c r="V6" i="39"/>
  <c r="T6" i="39"/>
  <c r="R6" i="39"/>
  <c r="P6" i="39"/>
  <c r="J6" i="39"/>
  <c r="G6" i="39"/>
  <c r="E6" i="39"/>
  <c r="C6" i="39"/>
  <c r="V5" i="39"/>
  <c r="T5" i="39"/>
  <c r="R5" i="39"/>
  <c r="J5" i="39"/>
  <c r="G5" i="39"/>
  <c r="E5" i="39"/>
  <c r="N59" i="20"/>
  <c r="L71" i="28"/>
  <c r="M71" i="28"/>
  <c r="N71" i="28"/>
  <c r="O71" i="28"/>
  <c r="P71" i="28"/>
  <c r="Q71" i="28"/>
  <c r="R71" i="28"/>
  <c r="M61" i="20"/>
  <c r="M71" i="37"/>
  <c r="N71" i="37"/>
  <c r="C71" i="37"/>
  <c r="D71" i="37"/>
  <c r="E71" i="37"/>
  <c r="M71" i="38"/>
  <c r="N71" i="38"/>
  <c r="C71" i="38"/>
  <c r="D71" i="38"/>
  <c r="E71" i="38"/>
  <c r="M71" i="33"/>
  <c r="N71" i="33"/>
  <c r="C71" i="33"/>
  <c r="D71" i="33"/>
  <c r="E71" i="33"/>
  <c r="M71" i="36"/>
  <c r="N71" i="36"/>
  <c r="C71" i="36"/>
  <c r="D71" i="36"/>
  <c r="E71" i="36"/>
  <c r="M71" i="34"/>
  <c r="N71" i="34"/>
  <c r="C71" i="34"/>
  <c r="D71" i="34"/>
  <c r="E71" i="34"/>
  <c r="M71" i="35"/>
  <c r="N71" i="35"/>
  <c r="C71" i="35"/>
  <c r="D71" i="35"/>
  <c r="E71" i="35"/>
  <c r="M71" i="26"/>
  <c r="N71" i="26"/>
  <c r="O71" i="26"/>
  <c r="C71" i="26"/>
  <c r="D71" i="26"/>
  <c r="E71" i="26"/>
  <c r="L59" i="20"/>
  <c r="L70" i="28"/>
  <c r="M70" i="28"/>
  <c r="N70" i="28"/>
  <c r="O70" i="28"/>
  <c r="P70" i="28"/>
  <c r="Q70" i="28"/>
  <c r="R70" i="28"/>
  <c r="M70" i="34"/>
  <c r="N70" i="34"/>
  <c r="N58" i="20"/>
  <c r="M70" i="37"/>
  <c r="N70" i="37"/>
  <c r="C70" i="37"/>
  <c r="D70" i="37"/>
  <c r="E70" i="37"/>
  <c r="M70" i="38"/>
  <c r="N70" i="38"/>
  <c r="C70" i="38"/>
  <c r="D70" i="38"/>
  <c r="E70" i="38"/>
  <c r="C70" i="33"/>
  <c r="D70" i="33"/>
  <c r="E70" i="33"/>
  <c r="M70" i="33"/>
  <c r="N70" i="33"/>
  <c r="M70" i="36"/>
  <c r="N70" i="36"/>
  <c r="C70" i="36"/>
  <c r="D70" i="36"/>
  <c r="E70" i="36"/>
  <c r="C70" i="34"/>
  <c r="D70" i="34"/>
  <c r="E70" i="34"/>
  <c r="M70" i="26"/>
  <c r="N70" i="26"/>
  <c r="O70" i="26"/>
  <c r="C70" i="26"/>
  <c r="D70" i="26"/>
  <c r="E70" i="26"/>
  <c r="M70" i="35"/>
  <c r="N70" i="35"/>
  <c r="C70" i="35"/>
  <c r="D70" i="35"/>
  <c r="E70" i="35"/>
  <c r="M60" i="20"/>
  <c r="L58" i="20"/>
  <c r="M59" i="20"/>
  <c r="N57" i="20"/>
  <c r="I460" i="22"/>
  <c r="I461" i="22"/>
  <c r="I462" i="22"/>
  <c r="I463" i="22"/>
  <c r="I464" i="22"/>
  <c r="I465" i="22"/>
  <c r="I466" i="22"/>
  <c r="I467" i="22"/>
  <c r="I468" i="22"/>
  <c r="I469" i="22"/>
  <c r="I470" i="22"/>
  <c r="I471" i="22"/>
  <c r="I472" i="22"/>
  <c r="I473" i="22"/>
  <c r="I474" i="22"/>
  <c r="I475" i="22"/>
  <c r="I476" i="22"/>
  <c r="I477" i="22"/>
  <c r="I478" i="22"/>
  <c r="I479" i="22"/>
  <c r="I480" i="22"/>
  <c r="I481" i="22"/>
  <c r="I482" i="22"/>
  <c r="I483" i="22"/>
  <c r="I484" i="22"/>
  <c r="I485" i="22"/>
  <c r="I486" i="22"/>
  <c r="I487" i="22"/>
  <c r="I488" i="22"/>
  <c r="I489" i="22"/>
  <c r="I490" i="22"/>
  <c r="I491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L69" i="28"/>
  <c r="M69" i="28"/>
  <c r="N69" i="28"/>
  <c r="O69" i="28"/>
  <c r="P69" i="28"/>
  <c r="Q69" i="28"/>
  <c r="R69" i="28"/>
  <c r="M69" i="37"/>
  <c r="N69" i="37"/>
  <c r="C69" i="37"/>
  <c r="D69" i="37"/>
  <c r="E69" i="37"/>
  <c r="E68" i="37"/>
  <c r="M69" i="38"/>
  <c r="N69" i="38"/>
  <c r="C69" i="38"/>
  <c r="D69" i="38"/>
  <c r="E69" i="38"/>
  <c r="M69" i="33"/>
  <c r="N69" i="33"/>
  <c r="C69" i="33"/>
  <c r="D69" i="33"/>
  <c r="E69" i="33"/>
  <c r="M69" i="36"/>
  <c r="N69" i="36"/>
  <c r="C69" i="36"/>
  <c r="D69" i="36"/>
  <c r="E69" i="36"/>
  <c r="M69" i="34"/>
  <c r="N69" i="34"/>
  <c r="C69" i="34"/>
  <c r="D69" i="34"/>
  <c r="E69" i="34"/>
  <c r="M69" i="35"/>
  <c r="N69" i="35"/>
  <c r="C69" i="35"/>
  <c r="D69" i="35"/>
  <c r="E69" i="35"/>
  <c r="E68" i="35"/>
  <c r="C69" i="26"/>
  <c r="D69" i="26"/>
  <c r="E69" i="26"/>
  <c r="E68" i="26"/>
  <c r="M69" i="26"/>
  <c r="N69" i="26"/>
  <c r="O69" i="26"/>
  <c r="L57" i="20"/>
  <c r="N56" i="20"/>
  <c r="M58" i="20"/>
  <c r="M68" i="26"/>
  <c r="N68" i="26"/>
  <c r="O68" i="26"/>
  <c r="O67" i="26"/>
  <c r="C68" i="26"/>
  <c r="D68" i="26"/>
  <c r="L68" i="28"/>
  <c r="M68" i="28"/>
  <c r="N68" i="28"/>
  <c r="O68" i="28"/>
  <c r="P68" i="28"/>
  <c r="Q68" i="28"/>
  <c r="R68" i="28"/>
  <c r="M68" i="37"/>
  <c r="N68" i="37"/>
  <c r="C68" i="37"/>
  <c r="D68" i="37"/>
  <c r="M68" i="38"/>
  <c r="N68" i="38"/>
  <c r="C68" i="38"/>
  <c r="D68" i="38"/>
  <c r="E68" i="38"/>
  <c r="M68" i="33"/>
  <c r="N68" i="33"/>
  <c r="C68" i="33"/>
  <c r="D68" i="33"/>
  <c r="E68" i="33"/>
  <c r="M68" i="36"/>
  <c r="N68" i="36"/>
  <c r="C68" i="36"/>
  <c r="D68" i="36"/>
  <c r="E68" i="36"/>
  <c r="M68" i="34"/>
  <c r="N68" i="34"/>
  <c r="C68" i="34"/>
  <c r="D68" i="34"/>
  <c r="E68" i="34"/>
  <c r="M68" i="35"/>
  <c r="N68" i="35"/>
  <c r="C68" i="35"/>
  <c r="D68" i="35"/>
  <c r="L56" i="20"/>
  <c r="M57" i="20"/>
  <c r="N55" i="20"/>
  <c r="M67" i="37"/>
  <c r="N67" i="37"/>
  <c r="C67" i="37"/>
  <c r="D67" i="37"/>
  <c r="E67" i="37"/>
  <c r="M67" i="38"/>
  <c r="N67" i="38"/>
  <c r="C67" i="38"/>
  <c r="D67" i="38"/>
  <c r="E67" i="38"/>
  <c r="M67" i="33"/>
  <c r="N67" i="33"/>
  <c r="C67" i="33"/>
  <c r="D67" i="33"/>
  <c r="E67" i="33"/>
  <c r="M67" i="36"/>
  <c r="N67" i="36"/>
  <c r="C67" i="36"/>
  <c r="D67" i="36"/>
  <c r="E67" i="36"/>
  <c r="M67" i="34"/>
  <c r="N67" i="34"/>
  <c r="C67" i="34"/>
  <c r="D67" i="34"/>
  <c r="E67" i="34"/>
  <c r="M67" i="35"/>
  <c r="N67" i="35"/>
  <c r="C67" i="35"/>
  <c r="D67" i="35"/>
  <c r="E67" i="35"/>
  <c r="M67" i="26"/>
  <c r="N67" i="26"/>
  <c r="C67" i="26"/>
  <c r="D67" i="26"/>
  <c r="E67" i="26"/>
  <c r="L67" i="28"/>
  <c r="M67" i="28"/>
  <c r="N67" i="28"/>
  <c r="O67" i="28"/>
  <c r="P67" i="28"/>
  <c r="Q67" i="28"/>
  <c r="R67" i="28"/>
  <c r="L4" i="20"/>
  <c r="M4" i="20"/>
  <c r="N4" i="20"/>
  <c r="L5" i="20"/>
  <c r="M5" i="20"/>
  <c r="N5" i="20"/>
  <c r="L6" i="20"/>
  <c r="M6" i="20"/>
  <c r="N6" i="20"/>
  <c r="L55" i="20"/>
  <c r="M56" i="20"/>
  <c r="N54" i="20"/>
  <c r="M66" i="26"/>
  <c r="N66" i="26"/>
  <c r="O66" i="26"/>
  <c r="C66" i="26"/>
  <c r="D66" i="26"/>
  <c r="E66" i="26"/>
  <c r="L66" i="28"/>
  <c r="M66" i="28"/>
  <c r="N66" i="28"/>
  <c r="O66" i="28"/>
  <c r="P66" i="28"/>
  <c r="Q66" i="28"/>
  <c r="R66" i="28"/>
  <c r="H105" i="28" s="1"/>
  <c r="H104" i="28"/>
  <c r="C66" i="37"/>
  <c r="D66" i="37"/>
  <c r="E66" i="37"/>
  <c r="E65" i="37"/>
  <c r="M66" i="37"/>
  <c r="N66" i="37"/>
  <c r="M66" i="38"/>
  <c r="N66" i="38"/>
  <c r="C66" i="38"/>
  <c r="D66" i="38"/>
  <c r="E66" i="38"/>
  <c r="M66" i="33"/>
  <c r="N66" i="33"/>
  <c r="C66" i="33"/>
  <c r="D66" i="33"/>
  <c r="E66" i="33"/>
  <c r="M66" i="36"/>
  <c r="N66" i="36"/>
  <c r="C66" i="36"/>
  <c r="D66" i="36"/>
  <c r="E66" i="36"/>
  <c r="M66" i="34"/>
  <c r="N66" i="34"/>
  <c r="C66" i="34"/>
  <c r="D66" i="34"/>
  <c r="E66" i="34"/>
  <c r="M66" i="35"/>
  <c r="N66" i="35"/>
  <c r="C66" i="35"/>
  <c r="D66" i="35"/>
  <c r="E66" i="35"/>
  <c r="L54" i="20"/>
  <c r="I503" i="21"/>
  <c r="G503" i="21"/>
  <c r="K491" i="21"/>
  <c r="J491" i="21"/>
  <c r="I491" i="21"/>
  <c r="H491" i="21"/>
  <c r="G491" i="21"/>
  <c r="F491" i="21"/>
  <c r="E491" i="21"/>
  <c r="C491" i="21"/>
  <c r="K503" i="22"/>
  <c r="E503" i="22"/>
  <c r="D503" i="22"/>
  <c r="K491" i="22"/>
  <c r="J491" i="22"/>
  <c r="H491" i="22"/>
  <c r="F491" i="22"/>
  <c r="E491" i="22"/>
  <c r="D491" i="22"/>
  <c r="C491" i="22"/>
  <c r="H501" i="4"/>
  <c r="G501" i="4"/>
  <c r="F501" i="4"/>
  <c r="E501" i="4"/>
  <c r="I489" i="4"/>
  <c r="H489" i="4"/>
  <c r="G489" i="4"/>
  <c r="F489" i="4"/>
  <c r="E489" i="4"/>
  <c r="D489" i="4"/>
  <c r="C489" i="4"/>
  <c r="M55" i="20"/>
  <c r="L65" i="28"/>
  <c r="M65" i="28"/>
  <c r="N65" i="28"/>
  <c r="O65" i="28"/>
  <c r="P65" i="28"/>
  <c r="Q65" i="28"/>
  <c r="R65" i="28"/>
  <c r="M65" i="37"/>
  <c r="N65" i="37"/>
  <c r="C65" i="37"/>
  <c r="D65" i="37"/>
  <c r="M65" i="38"/>
  <c r="N65" i="38"/>
  <c r="C65" i="38"/>
  <c r="D65" i="38"/>
  <c r="E65" i="38"/>
  <c r="C65" i="33"/>
  <c r="D65" i="33"/>
  <c r="E65" i="33"/>
  <c r="M65" i="33"/>
  <c r="N65" i="33"/>
  <c r="C65" i="36"/>
  <c r="D65" i="36"/>
  <c r="E65" i="36"/>
  <c r="M65" i="36"/>
  <c r="N65" i="36"/>
  <c r="C65" i="34"/>
  <c r="D65" i="34"/>
  <c r="E65" i="34"/>
  <c r="M65" i="34"/>
  <c r="N65" i="34"/>
  <c r="M65" i="35"/>
  <c r="N65" i="35"/>
  <c r="C65" i="35"/>
  <c r="D65" i="35"/>
  <c r="E65" i="35"/>
  <c r="M65" i="26"/>
  <c r="N65" i="26"/>
  <c r="O65" i="26"/>
  <c r="C65" i="26"/>
  <c r="D65" i="26"/>
  <c r="E65" i="26"/>
  <c r="N53" i="20"/>
  <c r="L53" i="20"/>
  <c r="M54" i="20"/>
  <c r="N52" i="20"/>
  <c r="L64" i="28"/>
  <c r="M64" i="28"/>
  <c r="N64" i="28"/>
  <c r="O64" i="28"/>
  <c r="P64" i="28"/>
  <c r="Q64" i="28"/>
  <c r="R64" i="28"/>
  <c r="O64" i="26"/>
  <c r="N64" i="26"/>
  <c r="M64" i="26"/>
  <c r="E64" i="26"/>
  <c r="D64" i="26"/>
  <c r="C64" i="26"/>
  <c r="N64" i="37"/>
  <c r="M64" i="37"/>
  <c r="E64" i="37"/>
  <c r="D64" i="37"/>
  <c r="C64" i="37"/>
  <c r="N64" i="38"/>
  <c r="M64" i="38"/>
  <c r="E64" i="38"/>
  <c r="D64" i="38"/>
  <c r="C64" i="38"/>
  <c r="N64" i="33"/>
  <c r="M64" i="33"/>
  <c r="E64" i="33"/>
  <c r="D64" i="33"/>
  <c r="C64" i="33"/>
  <c r="N64" i="36"/>
  <c r="M64" i="36"/>
  <c r="E64" i="36"/>
  <c r="D64" i="36"/>
  <c r="C64" i="36"/>
  <c r="N64" i="34"/>
  <c r="M64" i="34"/>
  <c r="E64" i="34"/>
  <c r="D64" i="34"/>
  <c r="C64" i="34"/>
  <c r="M64" i="35"/>
  <c r="N64" i="35"/>
  <c r="C64" i="35"/>
  <c r="D64" i="35"/>
  <c r="E64" i="35"/>
  <c r="L52" i="20"/>
  <c r="M53" i="20"/>
  <c r="N51" i="20"/>
  <c r="L63" i="28"/>
  <c r="M63" i="28"/>
  <c r="N63" i="28"/>
  <c r="O63" i="28"/>
  <c r="P63" i="28"/>
  <c r="Q63" i="28"/>
  <c r="R63" i="28"/>
  <c r="M63" i="37"/>
  <c r="N63" i="37"/>
  <c r="C63" i="37"/>
  <c r="D63" i="37"/>
  <c r="E63" i="37"/>
  <c r="M63" i="38"/>
  <c r="N63" i="38"/>
  <c r="C63" i="38"/>
  <c r="D63" i="38"/>
  <c r="E63" i="38"/>
  <c r="M63" i="33"/>
  <c r="N63" i="33"/>
  <c r="C63" i="33"/>
  <c r="D63" i="33"/>
  <c r="E63" i="33"/>
  <c r="M63" i="36"/>
  <c r="N63" i="36"/>
  <c r="C63" i="36"/>
  <c r="D63" i="36"/>
  <c r="E63" i="36"/>
  <c r="M63" i="34"/>
  <c r="N63" i="34"/>
  <c r="C63" i="34"/>
  <c r="D63" i="34"/>
  <c r="E63" i="34"/>
  <c r="M63" i="35"/>
  <c r="N63" i="35"/>
  <c r="C63" i="35"/>
  <c r="D63" i="35"/>
  <c r="E63" i="35"/>
  <c r="M63" i="26"/>
  <c r="N63" i="26"/>
  <c r="O63" i="26"/>
  <c r="C63" i="26"/>
  <c r="D63" i="26"/>
  <c r="E63" i="26"/>
  <c r="L51" i="20"/>
  <c r="M52" i="20"/>
  <c r="L62" i="28"/>
  <c r="M62" i="28"/>
  <c r="N62" i="28"/>
  <c r="O62" i="28"/>
  <c r="P62" i="28"/>
  <c r="Q62" i="28"/>
  <c r="R62" i="28"/>
  <c r="N50" i="20"/>
  <c r="M62" i="26"/>
  <c r="N62" i="26"/>
  <c r="O62" i="26"/>
  <c r="C62" i="26"/>
  <c r="D62" i="26"/>
  <c r="E62" i="26"/>
  <c r="M62" i="37"/>
  <c r="N62" i="37"/>
  <c r="C62" i="37"/>
  <c r="D62" i="37"/>
  <c r="E62" i="37"/>
  <c r="M62" i="38"/>
  <c r="N62" i="38"/>
  <c r="C62" i="38"/>
  <c r="D62" i="38"/>
  <c r="E62" i="38"/>
  <c r="M62" i="33"/>
  <c r="N62" i="33"/>
  <c r="C62" i="33"/>
  <c r="D62" i="33"/>
  <c r="E62" i="33"/>
  <c r="M62" i="36"/>
  <c r="N62" i="36"/>
  <c r="C62" i="36"/>
  <c r="D62" i="36"/>
  <c r="E62" i="36"/>
  <c r="M62" i="34"/>
  <c r="N62" i="34"/>
  <c r="C62" i="34"/>
  <c r="D62" i="34"/>
  <c r="E62" i="34"/>
  <c r="C62" i="35"/>
  <c r="D62" i="35"/>
  <c r="E62" i="35"/>
  <c r="M62" i="35"/>
  <c r="N62" i="35"/>
  <c r="L50" i="20"/>
  <c r="M51" i="20"/>
  <c r="N49" i="20"/>
  <c r="L61" i="28"/>
  <c r="M61" i="28"/>
  <c r="N61" i="28"/>
  <c r="O61" i="28"/>
  <c r="P61" i="28"/>
  <c r="Q61" i="28"/>
  <c r="R61" i="28"/>
  <c r="M61" i="26"/>
  <c r="N61" i="26"/>
  <c r="O61" i="26"/>
  <c r="C61" i="26"/>
  <c r="D61" i="26"/>
  <c r="E61" i="26"/>
  <c r="M61" i="37"/>
  <c r="N61" i="37"/>
  <c r="C61" i="37"/>
  <c r="D61" i="37"/>
  <c r="E61" i="37"/>
  <c r="M61" i="38"/>
  <c r="N61" i="38"/>
  <c r="C61" i="38"/>
  <c r="D61" i="38"/>
  <c r="E61" i="38"/>
  <c r="M61" i="33"/>
  <c r="N61" i="33"/>
  <c r="C61" i="33"/>
  <c r="D61" i="33"/>
  <c r="E61" i="33"/>
  <c r="M61" i="36"/>
  <c r="N61" i="36"/>
  <c r="C61" i="36"/>
  <c r="D61" i="36"/>
  <c r="E61" i="36"/>
  <c r="M61" i="34"/>
  <c r="N61" i="34"/>
  <c r="C61" i="34"/>
  <c r="D61" i="34"/>
  <c r="E61" i="34"/>
  <c r="M61" i="35"/>
  <c r="N61" i="35"/>
  <c r="C61" i="35"/>
  <c r="D61" i="35"/>
  <c r="E61" i="35"/>
  <c r="L49" i="20"/>
  <c r="M50" i="20"/>
  <c r="L60" i="28"/>
  <c r="M60" i="28"/>
  <c r="N60" i="28"/>
  <c r="O60" i="28"/>
  <c r="P60" i="28"/>
  <c r="Q60" i="28"/>
  <c r="R60" i="28"/>
  <c r="N48" i="20"/>
  <c r="M60" i="37"/>
  <c r="N60" i="37"/>
  <c r="C60" i="37"/>
  <c r="D60" i="37"/>
  <c r="E60" i="37"/>
  <c r="E59" i="37"/>
  <c r="M60" i="26"/>
  <c r="N60" i="26"/>
  <c r="O60" i="26"/>
  <c r="C60" i="26"/>
  <c r="D60" i="26"/>
  <c r="E60" i="26"/>
  <c r="M60" i="38"/>
  <c r="N60" i="38"/>
  <c r="C60" i="38"/>
  <c r="D60" i="38"/>
  <c r="E60" i="38"/>
  <c r="M60" i="33"/>
  <c r="N60" i="33"/>
  <c r="C60" i="33"/>
  <c r="D60" i="33"/>
  <c r="E60" i="33"/>
  <c r="M60" i="36"/>
  <c r="N60" i="36"/>
  <c r="C60" i="36"/>
  <c r="D60" i="36"/>
  <c r="E60" i="36"/>
  <c r="M60" i="34"/>
  <c r="N60" i="34"/>
  <c r="C60" i="34"/>
  <c r="D60" i="34"/>
  <c r="E60" i="34"/>
  <c r="M60" i="35"/>
  <c r="N60" i="35"/>
  <c r="C60" i="35"/>
  <c r="D60" i="35"/>
  <c r="E60" i="35"/>
  <c r="L48" i="20"/>
  <c r="M49" i="20"/>
  <c r="N47" i="20"/>
  <c r="L52" i="28"/>
  <c r="M52" i="28"/>
  <c r="N52" i="28"/>
  <c r="O52" i="28"/>
  <c r="P52" i="28"/>
  <c r="Q52" i="28"/>
  <c r="R52" i="28"/>
  <c r="L53" i="28"/>
  <c r="M53" i="28"/>
  <c r="N53" i="28"/>
  <c r="O53" i="28"/>
  <c r="P53" i="28"/>
  <c r="Q53" i="28"/>
  <c r="R53" i="28"/>
  <c r="L54" i="28"/>
  <c r="M54" i="28"/>
  <c r="N54" i="28"/>
  <c r="O54" i="28"/>
  <c r="P54" i="28"/>
  <c r="Q54" i="28"/>
  <c r="R54" i="28"/>
  <c r="L55" i="28"/>
  <c r="M55" i="28"/>
  <c r="N55" i="28"/>
  <c r="O55" i="28"/>
  <c r="P55" i="28"/>
  <c r="Q55" i="28"/>
  <c r="R55" i="28"/>
  <c r="L56" i="28"/>
  <c r="M56" i="28"/>
  <c r="N56" i="28"/>
  <c r="O56" i="28"/>
  <c r="P56" i="28"/>
  <c r="Q56" i="28"/>
  <c r="R56" i="28"/>
  <c r="L57" i="28"/>
  <c r="M57" i="28"/>
  <c r="N57" i="28"/>
  <c r="O57" i="28"/>
  <c r="P57" i="28"/>
  <c r="Q57" i="28"/>
  <c r="R57" i="28"/>
  <c r="L58" i="28"/>
  <c r="M58" i="28"/>
  <c r="N58" i="28"/>
  <c r="O58" i="28"/>
  <c r="P58" i="28"/>
  <c r="Q58" i="28"/>
  <c r="R58" i="28"/>
  <c r="L59" i="28"/>
  <c r="M59" i="28"/>
  <c r="N59" i="28"/>
  <c r="O59" i="28"/>
  <c r="P59" i="28"/>
  <c r="Q59" i="28"/>
  <c r="R59" i="28"/>
  <c r="M59" i="26"/>
  <c r="N59" i="26"/>
  <c r="O59" i="26"/>
  <c r="C59" i="26"/>
  <c r="D59" i="26"/>
  <c r="E59" i="26"/>
  <c r="M59" i="37"/>
  <c r="N59" i="37"/>
  <c r="C59" i="37"/>
  <c r="D59" i="37"/>
  <c r="M59" i="38"/>
  <c r="N59" i="38"/>
  <c r="C59" i="38"/>
  <c r="D59" i="38"/>
  <c r="E59" i="38"/>
  <c r="M59" i="33"/>
  <c r="N59" i="33"/>
  <c r="C59" i="33"/>
  <c r="D59" i="33"/>
  <c r="E59" i="33"/>
  <c r="M59" i="36"/>
  <c r="N59" i="36"/>
  <c r="C59" i="36"/>
  <c r="D59" i="36"/>
  <c r="E59" i="36"/>
  <c r="M59" i="34"/>
  <c r="N59" i="34"/>
  <c r="C59" i="34"/>
  <c r="D59" i="34"/>
  <c r="E59" i="34"/>
  <c r="E58" i="34"/>
  <c r="M59" i="35"/>
  <c r="N59" i="35"/>
  <c r="C59" i="35"/>
  <c r="D59" i="35"/>
  <c r="E59" i="35"/>
  <c r="L47" i="20"/>
  <c r="N45" i="20"/>
  <c r="N46" i="20"/>
  <c r="M57" i="26"/>
  <c r="N57" i="26"/>
  <c r="O57" i="26"/>
  <c r="O58" i="26"/>
  <c r="M58" i="26"/>
  <c r="N58" i="26"/>
  <c r="C57" i="26"/>
  <c r="D57" i="26"/>
  <c r="E57" i="26"/>
  <c r="C58" i="26"/>
  <c r="D58" i="26"/>
  <c r="E58" i="26"/>
  <c r="M57" i="37"/>
  <c r="N57" i="37"/>
  <c r="M58" i="37"/>
  <c r="N58" i="37"/>
  <c r="C57" i="37"/>
  <c r="D57" i="37"/>
  <c r="E57" i="37"/>
  <c r="E56" i="37"/>
  <c r="C58" i="37"/>
  <c r="D58" i="37"/>
  <c r="E58" i="37"/>
  <c r="M57" i="38"/>
  <c r="N57" i="38"/>
  <c r="M58" i="38"/>
  <c r="N58" i="38"/>
  <c r="C57" i="38"/>
  <c r="D57" i="38"/>
  <c r="E57" i="38"/>
  <c r="C58" i="38"/>
  <c r="D58" i="38"/>
  <c r="E58" i="38"/>
  <c r="M57" i="33"/>
  <c r="N57" i="33"/>
  <c r="M58" i="33"/>
  <c r="N58" i="33"/>
  <c r="C57" i="33"/>
  <c r="D57" i="33"/>
  <c r="E57" i="33"/>
  <c r="C58" i="33"/>
  <c r="D58" i="33"/>
  <c r="E58" i="33"/>
  <c r="M57" i="36"/>
  <c r="N57" i="36"/>
  <c r="M58" i="36"/>
  <c r="N58" i="36"/>
  <c r="C57" i="36"/>
  <c r="D57" i="36"/>
  <c r="E57" i="36"/>
  <c r="C58" i="36"/>
  <c r="D58" i="36"/>
  <c r="E58" i="36"/>
  <c r="M57" i="34"/>
  <c r="N57" i="34"/>
  <c r="M58" i="34"/>
  <c r="N58" i="34"/>
  <c r="C57" i="34"/>
  <c r="D57" i="34"/>
  <c r="E57" i="34"/>
  <c r="C58" i="34"/>
  <c r="D58" i="34"/>
  <c r="M57" i="35"/>
  <c r="N57" i="35"/>
  <c r="M58" i="35"/>
  <c r="N58" i="35"/>
  <c r="C58" i="35"/>
  <c r="D58" i="35"/>
  <c r="E58" i="35"/>
  <c r="C57" i="35"/>
  <c r="D57" i="35"/>
  <c r="E57" i="35"/>
  <c r="E56" i="35"/>
  <c r="M48" i="20"/>
  <c r="L46" i="20"/>
  <c r="M47" i="20"/>
  <c r="L45" i="20"/>
  <c r="M46" i="20"/>
  <c r="N44" i="20"/>
  <c r="M56" i="37"/>
  <c r="N56" i="37"/>
  <c r="C56" i="37"/>
  <c r="D56" i="37"/>
  <c r="M56" i="38"/>
  <c r="N56" i="38"/>
  <c r="C56" i="38"/>
  <c r="D56" i="38"/>
  <c r="E56" i="38"/>
  <c r="M56" i="33"/>
  <c r="N56" i="33"/>
  <c r="C56" i="33"/>
  <c r="D56" i="33"/>
  <c r="E56" i="33"/>
  <c r="M56" i="36"/>
  <c r="N56" i="36"/>
  <c r="C56" i="36"/>
  <c r="D56" i="36"/>
  <c r="E56" i="36"/>
  <c r="M56" i="34"/>
  <c r="N56" i="34"/>
  <c r="C56" i="34"/>
  <c r="D56" i="34"/>
  <c r="E56" i="34"/>
  <c r="M56" i="35"/>
  <c r="N56" i="35"/>
  <c r="C56" i="35"/>
  <c r="D56" i="35"/>
  <c r="E55" i="35"/>
  <c r="M56" i="26"/>
  <c r="N56" i="26"/>
  <c r="O56" i="26"/>
  <c r="C56" i="26"/>
  <c r="D56" i="26"/>
  <c r="E56" i="26"/>
  <c r="M45" i="20"/>
  <c r="L44" i="20"/>
  <c r="M55" i="26"/>
  <c r="N55" i="26"/>
  <c r="O55" i="26"/>
  <c r="C55" i="26"/>
  <c r="D55" i="26"/>
  <c r="E55" i="26"/>
  <c r="E54" i="26"/>
  <c r="N43" i="20"/>
  <c r="M55" i="37"/>
  <c r="N55" i="37"/>
  <c r="C55" i="37"/>
  <c r="D55" i="37"/>
  <c r="E55" i="37"/>
  <c r="M55" i="38"/>
  <c r="N55" i="38"/>
  <c r="C55" i="38"/>
  <c r="D55" i="38"/>
  <c r="E55" i="38"/>
  <c r="M55" i="33"/>
  <c r="N55" i="33"/>
  <c r="C55" i="33"/>
  <c r="D55" i="33"/>
  <c r="E55" i="33"/>
  <c r="M55" i="36"/>
  <c r="N55" i="36"/>
  <c r="C55" i="36"/>
  <c r="D55" i="36"/>
  <c r="E55" i="36"/>
  <c r="M55" i="34"/>
  <c r="N55" i="34"/>
  <c r="C55" i="34"/>
  <c r="D55" i="34"/>
  <c r="E55" i="34"/>
  <c r="M55" i="35"/>
  <c r="N55" i="35"/>
  <c r="C55" i="35"/>
  <c r="D55" i="35"/>
  <c r="L43" i="20"/>
  <c r="M44" i="20"/>
  <c r="N42" i="20"/>
  <c r="M54" i="26"/>
  <c r="N54" i="26"/>
  <c r="O54" i="26"/>
  <c r="C54" i="26"/>
  <c r="D54" i="26"/>
  <c r="M54" i="37"/>
  <c r="N54" i="37"/>
  <c r="C54" i="37"/>
  <c r="D54" i="37"/>
  <c r="E54" i="37"/>
  <c r="M54" i="38"/>
  <c r="N54" i="38"/>
  <c r="C54" i="38"/>
  <c r="D54" i="38"/>
  <c r="E54" i="38"/>
  <c r="E53" i="38"/>
  <c r="M54" i="33"/>
  <c r="N54" i="33"/>
  <c r="C54" i="33"/>
  <c r="D54" i="33"/>
  <c r="E54" i="33"/>
  <c r="M54" i="36"/>
  <c r="N54" i="36"/>
  <c r="C54" i="36"/>
  <c r="D54" i="36"/>
  <c r="E54" i="36"/>
  <c r="M54" i="34"/>
  <c r="N54" i="34"/>
  <c r="C54" i="34"/>
  <c r="D54" i="34"/>
  <c r="E54" i="34"/>
  <c r="M54" i="35"/>
  <c r="N54" i="35"/>
  <c r="C54" i="35"/>
  <c r="D54" i="35"/>
  <c r="E54" i="35"/>
  <c r="I502" i="21"/>
  <c r="G502" i="21"/>
  <c r="K502" i="22"/>
  <c r="E502" i="22"/>
  <c r="D502" i="22"/>
  <c r="F500" i="4"/>
  <c r="G500" i="4"/>
  <c r="H500" i="4"/>
  <c r="I488" i="4"/>
  <c r="D488" i="4"/>
  <c r="C488" i="4"/>
  <c r="G488" i="4"/>
  <c r="H488" i="4"/>
  <c r="F488" i="4"/>
  <c r="E488" i="4"/>
  <c r="L42" i="20"/>
  <c r="E500" i="4"/>
  <c r="M43" i="20"/>
  <c r="N41" i="20"/>
  <c r="C53" i="26"/>
  <c r="D53" i="26"/>
  <c r="E53" i="26"/>
  <c r="M53" i="37"/>
  <c r="N53" i="37"/>
  <c r="C53" i="37"/>
  <c r="D53" i="37"/>
  <c r="E53" i="37"/>
  <c r="M53" i="38"/>
  <c r="N53" i="38"/>
  <c r="C53" i="38"/>
  <c r="D53" i="38"/>
  <c r="M53" i="33"/>
  <c r="N53" i="33"/>
  <c r="C53" i="33"/>
  <c r="D53" i="33"/>
  <c r="E53" i="33"/>
  <c r="M53" i="36"/>
  <c r="N53" i="36"/>
  <c r="C53" i="36"/>
  <c r="D53" i="36"/>
  <c r="E53" i="36"/>
  <c r="M53" i="35"/>
  <c r="N53" i="35"/>
  <c r="C53" i="35"/>
  <c r="D53" i="35"/>
  <c r="E53" i="35"/>
  <c r="M53" i="34"/>
  <c r="N53" i="34"/>
  <c r="C53" i="34"/>
  <c r="D53" i="34"/>
  <c r="E53" i="34"/>
  <c r="M53" i="26"/>
  <c r="N53" i="26"/>
  <c r="O53" i="26"/>
  <c r="L41" i="20"/>
  <c r="M42" i="20"/>
  <c r="N40" i="20"/>
  <c r="L40" i="20"/>
  <c r="O52" i="26"/>
  <c r="N52" i="26"/>
  <c r="M52" i="26"/>
  <c r="E52" i="26"/>
  <c r="D52" i="26"/>
  <c r="C52" i="26"/>
  <c r="N52" i="35"/>
  <c r="M52" i="35"/>
  <c r="E52" i="35"/>
  <c r="D52" i="35"/>
  <c r="C52" i="35"/>
  <c r="N52" i="34"/>
  <c r="M52" i="34"/>
  <c r="E52" i="34"/>
  <c r="D52" i="34"/>
  <c r="C52" i="34"/>
  <c r="N52" i="36"/>
  <c r="M52" i="36"/>
  <c r="E52" i="36"/>
  <c r="D52" i="36"/>
  <c r="C52" i="36"/>
  <c r="N52" i="33"/>
  <c r="M52" i="33"/>
  <c r="E52" i="33"/>
  <c r="D52" i="33"/>
  <c r="C52" i="33"/>
  <c r="N52" i="38"/>
  <c r="M52" i="38"/>
  <c r="E52" i="38"/>
  <c r="D52" i="38"/>
  <c r="C52" i="38"/>
  <c r="M52" i="37"/>
  <c r="N52" i="37"/>
  <c r="C52" i="37"/>
  <c r="D52" i="37"/>
  <c r="E52" i="37"/>
  <c r="E51" i="37"/>
  <c r="K501" i="22"/>
  <c r="K500" i="22"/>
  <c r="K499" i="22"/>
  <c r="K498" i="22"/>
  <c r="K497" i="22"/>
  <c r="K496" i="22"/>
  <c r="K490" i="22"/>
  <c r="K489" i="22"/>
  <c r="K488" i="22"/>
  <c r="K487" i="22"/>
  <c r="K486" i="22"/>
  <c r="K485" i="22"/>
  <c r="K484" i="22"/>
  <c r="K483" i="22"/>
  <c r="K482" i="22"/>
  <c r="K481" i="22"/>
  <c r="K480" i="22"/>
  <c r="K479" i="22"/>
  <c r="K478" i="22"/>
  <c r="K477" i="22"/>
  <c r="K476" i="22"/>
  <c r="K475" i="22"/>
  <c r="K474" i="22"/>
  <c r="K473" i="22"/>
  <c r="K472" i="22"/>
  <c r="K471" i="22"/>
  <c r="K470" i="22"/>
  <c r="K469" i="22"/>
  <c r="K468" i="22"/>
  <c r="K467" i="22"/>
  <c r="K466" i="22"/>
  <c r="K465" i="22"/>
  <c r="K464" i="22"/>
  <c r="K463" i="22"/>
  <c r="K462" i="22"/>
  <c r="K461" i="22"/>
  <c r="K460" i="22"/>
  <c r="K459" i="22"/>
  <c r="M41" i="20"/>
  <c r="N39" i="20"/>
  <c r="L51" i="28"/>
  <c r="M51" i="28"/>
  <c r="N51" i="28"/>
  <c r="O51" i="28"/>
  <c r="P51" i="28"/>
  <c r="Q51" i="28"/>
  <c r="R51" i="28"/>
  <c r="M51" i="26"/>
  <c r="N51" i="26"/>
  <c r="O51" i="26"/>
  <c r="C51" i="26"/>
  <c r="D51" i="26"/>
  <c r="E51" i="26"/>
  <c r="M51" i="37"/>
  <c r="N51" i="37"/>
  <c r="C51" i="37"/>
  <c r="D51" i="37"/>
  <c r="M51" i="38"/>
  <c r="N51" i="38"/>
  <c r="C51" i="38"/>
  <c r="D51" i="38"/>
  <c r="E51" i="38"/>
  <c r="M51" i="33"/>
  <c r="N51" i="33"/>
  <c r="C51" i="33"/>
  <c r="D51" i="33"/>
  <c r="E51" i="33"/>
  <c r="M51" i="36"/>
  <c r="N51" i="36"/>
  <c r="C51" i="36"/>
  <c r="D51" i="36"/>
  <c r="E51" i="36"/>
  <c r="M51" i="34"/>
  <c r="N51" i="34"/>
  <c r="C51" i="34"/>
  <c r="D51" i="34"/>
  <c r="E51" i="34"/>
  <c r="M51" i="35"/>
  <c r="N51" i="35"/>
  <c r="C51" i="35"/>
  <c r="D51" i="35"/>
  <c r="E51" i="35"/>
  <c r="L39" i="20"/>
  <c r="Z490" i="22"/>
  <c r="J490" i="22"/>
  <c r="Y490" i="22"/>
  <c r="H490" i="22"/>
  <c r="X490" i="22"/>
  <c r="F490" i="22"/>
  <c r="E490" i="22"/>
  <c r="D490" i="22"/>
  <c r="C490" i="22"/>
  <c r="K490" i="21"/>
  <c r="J490" i="21"/>
  <c r="I490" i="21"/>
  <c r="H490" i="21"/>
  <c r="G490" i="21"/>
  <c r="F490" i="21"/>
  <c r="E490" i="21"/>
  <c r="C490" i="21"/>
  <c r="M40" i="20"/>
  <c r="N38" i="20"/>
  <c r="M50" i="37"/>
  <c r="N50" i="37"/>
  <c r="C50" i="37"/>
  <c r="D50" i="37"/>
  <c r="E50" i="37"/>
  <c r="L50" i="28"/>
  <c r="M50" i="28"/>
  <c r="N50" i="28"/>
  <c r="O50" i="28"/>
  <c r="P50" i="28"/>
  <c r="Q50" i="28"/>
  <c r="R50" i="28"/>
  <c r="M50" i="38"/>
  <c r="N50" i="38"/>
  <c r="C50" i="38"/>
  <c r="D50" i="38"/>
  <c r="E50" i="38"/>
  <c r="M50" i="33"/>
  <c r="N50" i="33"/>
  <c r="C50" i="33"/>
  <c r="D50" i="33"/>
  <c r="E50" i="33"/>
  <c r="M50" i="36"/>
  <c r="N50" i="36"/>
  <c r="C50" i="36"/>
  <c r="D50" i="36"/>
  <c r="E50" i="36"/>
  <c r="M50" i="34"/>
  <c r="N50" i="34"/>
  <c r="C50" i="34"/>
  <c r="D50" i="34"/>
  <c r="E50" i="34"/>
  <c r="M50" i="26"/>
  <c r="N50" i="26"/>
  <c r="O50" i="26"/>
  <c r="O49" i="26"/>
  <c r="C50" i="26"/>
  <c r="D50" i="26"/>
  <c r="E50" i="26"/>
  <c r="M50" i="35"/>
  <c r="N50" i="35"/>
  <c r="C50" i="35"/>
  <c r="D50" i="35"/>
  <c r="E50" i="35"/>
  <c r="L38" i="20"/>
  <c r="M39" i="20"/>
  <c r="L49" i="28"/>
  <c r="M49" i="28"/>
  <c r="N49" i="28"/>
  <c r="O49" i="28"/>
  <c r="P49" i="28"/>
  <c r="Q49" i="28"/>
  <c r="R49" i="28"/>
  <c r="M49" i="37"/>
  <c r="N49" i="37"/>
  <c r="C49" i="37"/>
  <c r="D49" i="37"/>
  <c r="E49" i="37"/>
  <c r="M49" i="38"/>
  <c r="N49" i="38"/>
  <c r="C49" i="38"/>
  <c r="D49" i="38"/>
  <c r="E49" i="38"/>
  <c r="M49" i="33"/>
  <c r="N49" i="33"/>
  <c r="C49" i="33"/>
  <c r="D49" i="33"/>
  <c r="E49" i="33"/>
  <c r="M49" i="36"/>
  <c r="N49" i="36"/>
  <c r="C49" i="36"/>
  <c r="D49" i="36"/>
  <c r="E49" i="36"/>
  <c r="M49" i="34"/>
  <c r="N49" i="34"/>
  <c r="C49" i="34"/>
  <c r="D49" i="34"/>
  <c r="E49" i="34"/>
  <c r="M49" i="26"/>
  <c r="N49" i="26"/>
  <c r="C49" i="26"/>
  <c r="D49" i="26"/>
  <c r="E49" i="26"/>
  <c r="M49" i="35"/>
  <c r="N49" i="35"/>
  <c r="C49" i="35"/>
  <c r="D49" i="35"/>
  <c r="E49" i="35"/>
  <c r="M38" i="20"/>
  <c r="L48" i="28"/>
  <c r="M48" i="28"/>
  <c r="N48" i="28"/>
  <c r="O48" i="28"/>
  <c r="P48" i="28"/>
  <c r="Q48" i="28"/>
  <c r="R48" i="28"/>
  <c r="M48" i="37"/>
  <c r="N48" i="37"/>
  <c r="C48" i="37"/>
  <c r="D48" i="37"/>
  <c r="E48" i="37"/>
  <c r="M48" i="38"/>
  <c r="N48" i="38"/>
  <c r="C48" i="38"/>
  <c r="D48" i="38"/>
  <c r="E48" i="38"/>
  <c r="M48" i="33"/>
  <c r="N48" i="33"/>
  <c r="C48" i="33"/>
  <c r="D48" i="33"/>
  <c r="E48" i="33"/>
  <c r="M48" i="36"/>
  <c r="N48" i="36"/>
  <c r="C48" i="36"/>
  <c r="D48" i="36"/>
  <c r="E48" i="36"/>
  <c r="M48" i="34"/>
  <c r="N48" i="34"/>
  <c r="C48" i="34"/>
  <c r="D48" i="34"/>
  <c r="E48" i="34"/>
  <c r="M48" i="35"/>
  <c r="N48" i="35"/>
  <c r="C48" i="35"/>
  <c r="D48" i="35"/>
  <c r="E48" i="35"/>
  <c r="M48" i="26"/>
  <c r="N48" i="26"/>
  <c r="O48" i="26"/>
  <c r="C48" i="26"/>
  <c r="D48" i="26"/>
  <c r="E48" i="26"/>
  <c r="L47" i="28"/>
  <c r="M47" i="28"/>
  <c r="N47" i="28"/>
  <c r="O47" i="28"/>
  <c r="P47" i="28"/>
  <c r="Q47" i="28"/>
  <c r="R47" i="28"/>
  <c r="M47" i="26"/>
  <c r="N47" i="26"/>
  <c r="O47" i="26"/>
  <c r="C47" i="26"/>
  <c r="D47" i="26"/>
  <c r="E47" i="26"/>
  <c r="M47" i="37"/>
  <c r="N47" i="37"/>
  <c r="C47" i="37"/>
  <c r="D47" i="37"/>
  <c r="E47" i="37"/>
  <c r="M47" i="38"/>
  <c r="N47" i="38"/>
  <c r="C47" i="38"/>
  <c r="D47" i="38"/>
  <c r="E47" i="38"/>
  <c r="E46" i="38"/>
  <c r="M47" i="33"/>
  <c r="N47" i="33"/>
  <c r="C47" i="33"/>
  <c r="D47" i="33"/>
  <c r="E47" i="33"/>
  <c r="M47" i="36"/>
  <c r="N47" i="36"/>
  <c r="C47" i="36"/>
  <c r="D47" i="36"/>
  <c r="E47" i="36"/>
  <c r="M47" i="34"/>
  <c r="N47" i="34"/>
  <c r="C47" i="34"/>
  <c r="D47" i="34"/>
  <c r="E47" i="34"/>
  <c r="E46" i="34"/>
  <c r="M47" i="35"/>
  <c r="N47" i="35"/>
  <c r="C47" i="35"/>
  <c r="D47" i="35"/>
  <c r="E47" i="35"/>
  <c r="L46" i="28"/>
  <c r="M46" i="28"/>
  <c r="N46" i="28"/>
  <c r="O46" i="28"/>
  <c r="P46" i="28"/>
  <c r="Q46" i="28"/>
  <c r="R46" i="28"/>
  <c r="M46" i="26"/>
  <c r="N46" i="26"/>
  <c r="O46" i="26"/>
  <c r="C46" i="26"/>
  <c r="D46" i="26"/>
  <c r="E46" i="26"/>
  <c r="M46" i="37"/>
  <c r="N46" i="37"/>
  <c r="C46" i="37"/>
  <c r="D46" i="37"/>
  <c r="E46" i="37"/>
  <c r="M46" i="38"/>
  <c r="N46" i="38"/>
  <c r="C46" i="38"/>
  <c r="D46" i="38"/>
  <c r="M46" i="33"/>
  <c r="N46" i="33"/>
  <c r="C46" i="33"/>
  <c r="D46" i="33"/>
  <c r="E46" i="33"/>
  <c r="M46" i="36"/>
  <c r="N46" i="36"/>
  <c r="C46" i="36"/>
  <c r="D46" i="36"/>
  <c r="E46" i="36"/>
  <c r="M46" i="34"/>
  <c r="N46" i="34"/>
  <c r="C46" i="34"/>
  <c r="D46" i="34"/>
  <c r="M46" i="35"/>
  <c r="N46" i="35"/>
  <c r="C46" i="35"/>
  <c r="D46" i="35"/>
  <c r="E46" i="35"/>
  <c r="L45" i="28"/>
  <c r="M45" i="28"/>
  <c r="N45" i="28"/>
  <c r="O45" i="28"/>
  <c r="P45" i="28"/>
  <c r="Q45" i="28"/>
  <c r="R45" i="28"/>
  <c r="M45" i="37"/>
  <c r="N45" i="37"/>
  <c r="C45" i="37"/>
  <c r="D45" i="37"/>
  <c r="E45" i="37"/>
  <c r="M45" i="38"/>
  <c r="N45" i="38"/>
  <c r="C45" i="38"/>
  <c r="D45" i="38"/>
  <c r="E45" i="38"/>
  <c r="M45" i="33"/>
  <c r="N45" i="33"/>
  <c r="C45" i="33"/>
  <c r="D45" i="33"/>
  <c r="E45" i="33"/>
  <c r="M45" i="36"/>
  <c r="N45" i="36"/>
  <c r="C45" i="36"/>
  <c r="D45" i="36"/>
  <c r="E45" i="36"/>
  <c r="M45" i="34"/>
  <c r="N45" i="34"/>
  <c r="C45" i="34"/>
  <c r="D45" i="34"/>
  <c r="E45" i="34"/>
  <c r="M45" i="35"/>
  <c r="N45" i="35"/>
  <c r="C45" i="35"/>
  <c r="D45" i="35"/>
  <c r="E45" i="35"/>
  <c r="M45" i="26"/>
  <c r="N45" i="26"/>
  <c r="O45" i="26"/>
  <c r="C45" i="26"/>
  <c r="D45" i="26"/>
  <c r="E45" i="26"/>
  <c r="L44" i="28"/>
  <c r="M44" i="28"/>
  <c r="N44" i="28"/>
  <c r="O44" i="28"/>
  <c r="P44" i="28"/>
  <c r="Q44" i="28"/>
  <c r="R44" i="28"/>
  <c r="M44" i="26"/>
  <c r="N44" i="26"/>
  <c r="O44" i="26"/>
  <c r="C44" i="26"/>
  <c r="D44" i="26"/>
  <c r="E44" i="26"/>
  <c r="M44" i="37"/>
  <c r="N44" i="37"/>
  <c r="C44" i="37"/>
  <c r="D44" i="37"/>
  <c r="E44" i="37"/>
  <c r="M44" i="38"/>
  <c r="N44" i="38"/>
  <c r="C44" i="38"/>
  <c r="D44" i="38"/>
  <c r="E44" i="38"/>
  <c r="E43" i="38"/>
  <c r="M44" i="33"/>
  <c r="N44" i="33"/>
  <c r="C44" i="33"/>
  <c r="D44" i="33"/>
  <c r="E44" i="33"/>
  <c r="M44" i="36"/>
  <c r="N44" i="36"/>
  <c r="C44" i="36"/>
  <c r="D44" i="36"/>
  <c r="E44" i="36"/>
  <c r="M44" i="34"/>
  <c r="N44" i="34"/>
  <c r="C44" i="34"/>
  <c r="D44" i="34"/>
  <c r="E44" i="34"/>
  <c r="C44" i="35"/>
  <c r="D44" i="35"/>
  <c r="E44" i="35"/>
  <c r="M44" i="35"/>
  <c r="N44" i="35"/>
  <c r="L43" i="28"/>
  <c r="M43" i="28"/>
  <c r="N43" i="28"/>
  <c r="O43" i="28"/>
  <c r="P43" i="28"/>
  <c r="Q43" i="28"/>
  <c r="R43" i="28"/>
  <c r="M43" i="26"/>
  <c r="N43" i="26"/>
  <c r="O43" i="26"/>
  <c r="C43" i="26"/>
  <c r="D43" i="26"/>
  <c r="E43" i="26"/>
  <c r="M43" i="37"/>
  <c r="N43" i="37"/>
  <c r="C43" i="37"/>
  <c r="D43" i="37"/>
  <c r="E43" i="37"/>
  <c r="E42" i="37"/>
  <c r="M43" i="38"/>
  <c r="N43" i="38"/>
  <c r="C43" i="38"/>
  <c r="D43" i="38"/>
  <c r="M43" i="33"/>
  <c r="N43" i="33"/>
  <c r="C43" i="33"/>
  <c r="D43" i="33"/>
  <c r="E43" i="33"/>
  <c r="M43" i="36"/>
  <c r="N43" i="36"/>
  <c r="C43" i="36"/>
  <c r="D43" i="36"/>
  <c r="E43" i="36"/>
  <c r="M43" i="34"/>
  <c r="N43" i="34"/>
  <c r="C43" i="34"/>
  <c r="D43" i="34"/>
  <c r="E43" i="34"/>
  <c r="M43" i="35"/>
  <c r="N43" i="35"/>
  <c r="C43" i="35"/>
  <c r="D43" i="35"/>
  <c r="E43" i="35"/>
  <c r="A68" i="27"/>
  <c r="A67" i="27"/>
  <c r="A66" i="27"/>
  <c r="A65" i="27"/>
  <c r="A64" i="27"/>
  <c r="A63" i="27"/>
  <c r="A59" i="27"/>
  <c r="A58" i="27"/>
  <c r="A57" i="27"/>
  <c r="A56" i="27"/>
  <c r="A55" i="27"/>
  <c r="A51" i="27"/>
  <c r="A50" i="27"/>
  <c r="A49" i="27"/>
  <c r="A48" i="27"/>
  <c r="A47" i="27"/>
  <c r="A44" i="27"/>
  <c r="A43" i="27"/>
  <c r="A42" i="27"/>
  <c r="A41" i="27"/>
  <c r="A40" i="27"/>
  <c r="A39" i="27"/>
  <c r="A38" i="27"/>
  <c r="A37" i="27"/>
  <c r="A34" i="27"/>
  <c r="A33" i="27"/>
  <c r="A32" i="27"/>
  <c r="A31" i="27"/>
  <c r="A30" i="27"/>
  <c r="I29" i="27"/>
  <c r="A29" i="27"/>
  <c r="M28" i="27"/>
  <c r="I28" i="27"/>
  <c r="A28" i="27"/>
  <c r="N27" i="27"/>
  <c r="I27" i="27"/>
  <c r="O26" i="27"/>
  <c r="N26" i="27"/>
  <c r="M26" i="27"/>
  <c r="L26" i="27"/>
  <c r="K26" i="27"/>
  <c r="J26" i="27"/>
  <c r="I26" i="27"/>
  <c r="H26" i="27"/>
  <c r="O25" i="27"/>
  <c r="N25" i="27"/>
  <c r="M25" i="27"/>
  <c r="L25" i="27"/>
  <c r="K25" i="27"/>
  <c r="J25" i="27"/>
  <c r="I25" i="27"/>
  <c r="H25" i="27"/>
  <c r="A25" i="27"/>
  <c r="O24" i="27"/>
  <c r="N24" i="27"/>
  <c r="M24" i="27"/>
  <c r="L24" i="27"/>
  <c r="K24" i="27"/>
  <c r="J24" i="27"/>
  <c r="I24" i="27"/>
  <c r="H24" i="27"/>
  <c r="A24" i="27"/>
  <c r="A23" i="27"/>
  <c r="A22" i="27"/>
  <c r="A21" i="27"/>
  <c r="A20" i="27"/>
  <c r="I19" i="27"/>
  <c r="A19" i="27"/>
  <c r="I18" i="27"/>
  <c r="O17" i="27"/>
  <c r="I17" i="27"/>
  <c r="O16" i="27"/>
  <c r="I16" i="27"/>
  <c r="A16" i="27"/>
  <c r="O15" i="27"/>
  <c r="N15" i="27"/>
  <c r="M15" i="27"/>
  <c r="L15" i="27"/>
  <c r="K15" i="27"/>
  <c r="J15" i="27"/>
  <c r="I15" i="27"/>
  <c r="H15" i="27"/>
  <c r="A15" i="27"/>
  <c r="O14" i="27"/>
  <c r="N14" i="27"/>
  <c r="M14" i="27"/>
  <c r="L14" i="27"/>
  <c r="K14" i="27"/>
  <c r="J14" i="27"/>
  <c r="I14" i="27"/>
  <c r="H14" i="27"/>
  <c r="A14" i="27"/>
  <c r="A13" i="27"/>
  <c r="A12" i="27"/>
  <c r="A11" i="27"/>
  <c r="A8" i="27"/>
  <c r="A7" i="27"/>
  <c r="A6" i="27"/>
  <c r="A5" i="27"/>
  <c r="A4" i="27"/>
  <c r="A3" i="27"/>
  <c r="M42" i="36"/>
  <c r="N42" i="36"/>
  <c r="L42" i="28"/>
  <c r="M42" i="28"/>
  <c r="N42" i="28"/>
  <c r="O42" i="28"/>
  <c r="P42" i="28"/>
  <c r="Q42" i="28"/>
  <c r="R42" i="28"/>
  <c r="M42" i="37"/>
  <c r="N42" i="37"/>
  <c r="C42" i="37"/>
  <c r="D42" i="37"/>
  <c r="M42" i="38"/>
  <c r="N42" i="38"/>
  <c r="C42" i="38"/>
  <c r="D42" i="38"/>
  <c r="E42" i="38"/>
  <c r="M42" i="34"/>
  <c r="N42" i="34"/>
  <c r="M42" i="35"/>
  <c r="N42" i="35"/>
  <c r="M42" i="33"/>
  <c r="N42" i="33"/>
  <c r="C42" i="33"/>
  <c r="D42" i="33"/>
  <c r="E42" i="33"/>
  <c r="C42" i="36"/>
  <c r="D42" i="36"/>
  <c r="E42" i="36"/>
  <c r="C42" i="34"/>
  <c r="D42" i="34"/>
  <c r="E42" i="34"/>
  <c r="C42" i="35"/>
  <c r="D42" i="35"/>
  <c r="E42" i="35"/>
  <c r="M42" i="26"/>
  <c r="N42" i="26"/>
  <c r="O42" i="26"/>
  <c r="C42" i="26"/>
  <c r="D42" i="26"/>
  <c r="E42" i="26"/>
  <c r="D496" i="22"/>
  <c r="D497" i="22"/>
  <c r="D498" i="22"/>
  <c r="D499" i="22"/>
  <c r="D500" i="22"/>
  <c r="D501" i="22"/>
  <c r="I501" i="21"/>
  <c r="G501" i="21"/>
  <c r="Z501" i="22"/>
  <c r="Y501" i="22"/>
  <c r="E501" i="22"/>
  <c r="F499" i="4"/>
  <c r="G499" i="4"/>
  <c r="H499" i="4"/>
  <c r="E499" i="4"/>
  <c r="L41" i="28"/>
  <c r="M41" i="28"/>
  <c r="N41" i="28"/>
  <c r="O41" i="28"/>
  <c r="P41" i="28"/>
  <c r="Q41" i="28"/>
  <c r="R41" i="28"/>
  <c r="M41" i="37"/>
  <c r="N41" i="37"/>
  <c r="C41" i="37"/>
  <c r="D41" i="37"/>
  <c r="E41" i="37"/>
  <c r="M41" i="38"/>
  <c r="N41" i="38"/>
  <c r="C41" i="38"/>
  <c r="D41" i="38"/>
  <c r="E41" i="38"/>
  <c r="M41" i="33"/>
  <c r="N41" i="33"/>
  <c r="C41" i="33"/>
  <c r="D41" i="33"/>
  <c r="E41" i="33"/>
  <c r="M41" i="36"/>
  <c r="N41" i="36"/>
  <c r="C41" i="36"/>
  <c r="D41" i="36"/>
  <c r="E41" i="36"/>
  <c r="M41" i="34"/>
  <c r="N41" i="34"/>
  <c r="C41" i="34"/>
  <c r="D41" i="34"/>
  <c r="E41" i="34"/>
  <c r="M41" i="35"/>
  <c r="N41" i="35"/>
  <c r="C41" i="35"/>
  <c r="D41" i="35"/>
  <c r="E41" i="35"/>
  <c r="M41" i="26"/>
  <c r="N41" i="26"/>
  <c r="O41" i="26"/>
  <c r="C41" i="26"/>
  <c r="D41" i="26"/>
  <c r="E41" i="26"/>
  <c r="AB34" i="26"/>
  <c r="X4" i="26"/>
  <c r="X10" i="26" s="1"/>
  <c r="L40" i="28"/>
  <c r="M40" i="28"/>
  <c r="N40" i="28"/>
  <c r="O40" i="28"/>
  <c r="P40" i="28"/>
  <c r="Q40" i="28"/>
  <c r="R40" i="28"/>
  <c r="M40" i="26"/>
  <c r="N40" i="26"/>
  <c r="O40" i="26"/>
  <c r="C40" i="26"/>
  <c r="D40" i="26"/>
  <c r="E40" i="26"/>
  <c r="M40" i="37"/>
  <c r="N40" i="37"/>
  <c r="C40" i="37"/>
  <c r="D40" i="37"/>
  <c r="E40" i="37"/>
  <c r="M40" i="38"/>
  <c r="N40" i="38"/>
  <c r="C40" i="38"/>
  <c r="D40" i="38"/>
  <c r="E40" i="38"/>
  <c r="M40" i="33"/>
  <c r="N40" i="33"/>
  <c r="C40" i="33"/>
  <c r="D40" i="33"/>
  <c r="E40" i="33"/>
  <c r="M40" i="36"/>
  <c r="N40" i="36"/>
  <c r="C40" i="36"/>
  <c r="D40" i="36"/>
  <c r="E40" i="36"/>
  <c r="M40" i="34"/>
  <c r="N40" i="34"/>
  <c r="C40" i="34"/>
  <c r="D40" i="34"/>
  <c r="E40" i="34"/>
  <c r="M40" i="35"/>
  <c r="N40" i="35"/>
  <c r="C40" i="35"/>
  <c r="D40" i="35"/>
  <c r="E40" i="35"/>
  <c r="L39" i="28"/>
  <c r="M39" i="28"/>
  <c r="N39" i="28"/>
  <c r="O39" i="28"/>
  <c r="P39" i="28"/>
  <c r="Q39" i="28"/>
  <c r="R39" i="28"/>
  <c r="M39" i="37"/>
  <c r="N39" i="37"/>
  <c r="C39" i="37"/>
  <c r="D39" i="37"/>
  <c r="E39" i="37"/>
  <c r="E38" i="37"/>
  <c r="M39" i="38"/>
  <c r="N39" i="38"/>
  <c r="C39" i="38"/>
  <c r="D39" i="38"/>
  <c r="E39" i="38"/>
  <c r="M39" i="33"/>
  <c r="N39" i="33"/>
  <c r="C39" i="33"/>
  <c r="D39" i="33"/>
  <c r="E39" i="33"/>
  <c r="M39" i="36"/>
  <c r="N39" i="36"/>
  <c r="C39" i="36"/>
  <c r="D39" i="36"/>
  <c r="E39" i="36"/>
  <c r="M39" i="34"/>
  <c r="N39" i="34"/>
  <c r="C39" i="34"/>
  <c r="D39" i="34"/>
  <c r="E39" i="34"/>
  <c r="M39" i="26"/>
  <c r="N39" i="26"/>
  <c r="O39" i="26"/>
  <c r="C39" i="26"/>
  <c r="D39" i="26"/>
  <c r="E39" i="26"/>
  <c r="M39" i="35"/>
  <c r="N39" i="35"/>
  <c r="C39" i="35"/>
  <c r="D39" i="35"/>
  <c r="E39" i="35"/>
  <c r="L38" i="28"/>
  <c r="M38" i="28"/>
  <c r="N38" i="28"/>
  <c r="O38" i="28"/>
  <c r="P38" i="28"/>
  <c r="Q38" i="28"/>
  <c r="R38" i="28"/>
  <c r="M38" i="37"/>
  <c r="N38" i="37"/>
  <c r="C38" i="37"/>
  <c r="D38" i="37"/>
  <c r="M38" i="38"/>
  <c r="N38" i="38"/>
  <c r="C38" i="38"/>
  <c r="D38" i="38"/>
  <c r="E38" i="38"/>
  <c r="M38" i="33"/>
  <c r="N38" i="33"/>
  <c r="C38" i="33"/>
  <c r="D38" i="33"/>
  <c r="E38" i="33"/>
  <c r="M38" i="36"/>
  <c r="N38" i="36"/>
  <c r="C38" i="36"/>
  <c r="D38" i="36"/>
  <c r="E38" i="36"/>
  <c r="M38" i="34"/>
  <c r="N38" i="34"/>
  <c r="C38" i="34"/>
  <c r="D38" i="34"/>
  <c r="E38" i="34"/>
  <c r="M38" i="26"/>
  <c r="N38" i="26"/>
  <c r="O38" i="26"/>
  <c r="C38" i="26"/>
  <c r="D38" i="26"/>
  <c r="E38" i="26"/>
  <c r="M38" i="35"/>
  <c r="N38" i="35"/>
  <c r="C38" i="35"/>
  <c r="D38" i="35"/>
  <c r="E38" i="35"/>
  <c r="L37" i="28"/>
  <c r="M37" i="28"/>
  <c r="N37" i="28"/>
  <c r="O37" i="28"/>
  <c r="P37" i="28"/>
  <c r="Q37" i="28"/>
  <c r="R37" i="28"/>
  <c r="M37" i="26"/>
  <c r="N37" i="26"/>
  <c r="O37" i="26"/>
  <c r="C37" i="26"/>
  <c r="D37" i="26"/>
  <c r="E37" i="26"/>
  <c r="M37" i="37"/>
  <c r="N37" i="37"/>
  <c r="C37" i="37"/>
  <c r="D37" i="37"/>
  <c r="E37" i="37"/>
  <c r="M37" i="38"/>
  <c r="N37" i="38"/>
  <c r="C37" i="38"/>
  <c r="D37" i="38"/>
  <c r="E37" i="38"/>
  <c r="M37" i="33"/>
  <c r="N37" i="33"/>
  <c r="C37" i="33"/>
  <c r="D37" i="33"/>
  <c r="E37" i="33"/>
  <c r="E36" i="33"/>
  <c r="M37" i="36"/>
  <c r="N37" i="36"/>
  <c r="C37" i="36"/>
  <c r="D37" i="36"/>
  <c r="E37" i="36"/>
  <c r="M37" i="34"/>
  <c r="N37" i="34"/>
  <c r="C37" i="34"/>
  <c r="D37" i="34"/>
  <c r="E37" i="34"/>
  <c r="M37" i="35"/>
  <c r="N37" i="35"/>
  <c r="C37" i="35"/>
  <c r="D37" i="35"/>
  <c r="E37" i="35"/>
  <c r="L36" i="28"/>
  <c r="M36" i="28"/>
  <c r="N36" i="28"/>
  <c r="O36" i="28"/>
  <c r="P36" i="28"/>
  <c r="Q36" i="28"/>
  <c r="R36" i="28"/>
  <c r="M36" i="26"/>
  <c r="N36" i="26"/>
  <c r="O36" i="26"/>
  <c r="C36" i="26"/>
  <c r="D36" i="26"/>
  <c r="E36" i="26"/>
  <c r="M36" i="37"/>
  <c r="N36" i="37"/>
  <c r="C36" i="37"/>
  <c r="D36" i="37"/>
  <c r="E36" i="37"/>
  <c r="M36" i="38"/>
  <c r="N36" i="38"/>
  <c r="C36" i="38"/>
  <c r="D36" i="38"/>
  <c r="E36" i="38"/>
  <c r="M36" i="33"/>
  <c r="N36" i="33"/>
  <c r="C36" i="33"/>
  <c r="D36" i="33"/>
  <c r="M36" i="36"/>
  <c r="N36" i="36"/>
  <c r="C36" i="36"/>
  <c r="D36" i="36"/>
  <c r="E36" i="36"/>
  <c r="M36" i="34"/>
  <c r="N36" i="34"/>
  <c r="C36" i="34"/>
  <c r="D36" i="34"/>
  <c r="E36" i="34"/>
  <c r="E35" i="34"/>
  <c r="M36" i="35"/>
  <c r="N36" i="35"/>
  <c r="C36" i="35"/>
  <c r="D36" i="35"/>
  <c r="E36" i="35"/>
  <c r="L35" i="28"/>
  <c r="M35" i="28"/>
  <c r="N35" i="28"/>
  <c r="O35" i="28"/>
  <c r="P35" i="28"/>
  <c r="Q35" i="28"/>
  <c r="R35" i="28"/>
  <c r="M35" i="26"/>
  <c r="N35" i="26"/>
  <c r="O35" i="26"/>
  <c r="C35" i="26"/>
  <c r="D35" i="26"/>
  <c r="E35" i="26"/>
  <c r="M35" i="37"/>
  <c r="N35" i="37"/>
  <c r="C35" i="37"/>
  <c r="D35" i="37"/>
  <c r="E35" i="37"/>
  <c r="M35" i="38"/>
  <c r="N35" i="38"/>
  <c r="C35" i="38"/>
  <c r="D35" i="38"/>
  <c r="E35" i="38"/>
  <c r="M35" i="33"/>
  <c r="N35" i="33"/>
  <c r="C35" i="33"/>
  <c r="D35" i="33"/>
  <c r="E35" i="33"/>
  <c r="M35" i="36"/>
  <c r="N35" i="36"/>
  <c r="C35" i="36"/>
  <c r="D35" i="36"/>
  <c r="E35" i="36"/>
  <c r="M35" i="34"/>
  <c r="N35" i="34"/>
  <c r="C35" i="34"/>
  <c r="D35" i="34"/>
  <c r="M35" i="35"/>
  <c r="N35" i="35"/>
  <c r="C35" i="35"/>
  <c r="D35" i="35"/>
  <c r="E35" i="35"/>
  <c r="L34" i="28"/>
  <c r="M34" i="28"/>
  <c r="N34" i="28"/>
  <c r="O34" i="28"/>
  <c r="P34" i="28"/>
  <c r="Q34" i="28"/>
  <c r="R34" i="28"/>
  <c r="M34" i="37"/>
  <c r="N34" i="37"/>
  <c r="C34" i="37"/>
  <c r="D34" i="37"/>
  <c r="E34" i="37"/>
  <c r="M34" i="38"/>
  <c r="N34" i="38"/>
  <c r="C34" i="38"/>
  <c r="D34" i="38"/>
  <c r="E34" i="38"/>
  <c r="M34" i="33"/>
  <c r="N34" i="33"/>
  <c r="C34" i="33"/>
  <c r="D34" i="33"/>
  <c r="E34" i="33"/>
  <c r="M34" i="36"/>
  <c r="N34" i="36"/>
  <c r="C34" i="36"/>
  <c r="D34" i="36"/>
  <c r="E34" i="36"/>
  <c r="M34" i="34"/>
  <c r="N34" i="34"/>
  <c r="C34" i="34"/>
  <c r="D34" i="34"/>
  <c r="E34" i="34"/>
  <c r="M34" i="35"/>
  <c r="N34" i="35"/>
  <c r="C34" i="35"/>
  <c r="D34" i="35"/>
  <c r="E34" i="35"/>
  <c r="E33" i="35"/>
  <c r="M34" i="26"/>
  <c r="N34" i="26"/>
  <c r="O34" i="26"/>
  <c r="C34" i="26"/>
  <c r="D34" i="26"/>
  <c r="E34" i="26"/>
  <c r="L33" i="28"/>
  <c r="M33" i="28"/>
  <c r="N33" i="28"/>
  <c r="O33" i="28"/>
  <c r="P33" i="28"/>
  <c r="Q33" i="28"/>
  <c r="R33" i="28"/>
  <c r="M33" i="37"/>
  <c r="N33" i="37"/>
  <c r="C33" i="37"/>
  <c r="D33" i="37"/>
  <c r="E33" i="37"/>
  <c r="M33" i="38"/>
  <c r="N33" i="38"/>
  <c r="C33" i="38"/>
  <c r="D33" i="38"/>
  <c r="E33" i="38"/>
  <c r="M33" i="33"/>
  <c r="N33" i="33"/>
  <c r="C33" i="33"/>
  <c r="D33" i="33"/>
  <c r="E33" i="33"/>
  <c r="M33" i="36"/>
  <c r="N33" i="36"/>
  <c r="C33" i="36"/>
  <c r="D33" i="36"/>
  <c r="E33" i="36"/>
  <c r="M33" i="34"/>
  <c r="N33" i="34"/>
  <c r="C33" i="34"/>
  <c r="D33" i="34"/>
  <c r="E33" i="34"/>
  <c r="M33" i="26"/>
  <c r="N33" i="26"/>
  <c r="O33" i="26"/>
  <c r="C33" i="26"/>
  <c r="D33" i="26"/>
  <c r="E33" i="26"/>
  <c r="E32" i="26"/>
  <c r="M33" i="35"/>
  <c r="N33" i="35"/>
  <c r="C33" i="35"/>
  <c r="D33" i="35"/>
  <c r="I489" i="21"/>
  <c r="G489" i="21"/>
  <c r="E489" i="21"/>
  <c r="F489" i="21"/>
  <c r="H489" i="21"/>
  <c r="J489" i="21"/>
  <c r="K489" i="21"/>
  <c r="C489" i="21"/>
  <c r="H487" i="4"/>
  <c r="G487" i="4"/>
  <c r="F487" i="4"/>
  <c r="E487" i="4"/>
  <c r="Z489" i="22"/>
  <c r="J489" i="22"/>
  <c r="Y489" i="22"/>
  <c r="H489" i="22"/>
  <c r="X489" i="22"/>
  <c r="F489" i="22"/>
  <c r="E489" i="22"/>
  <c r="D489" i="22"/>
  <c r="C489" i="22"/>
  <c r="D487" i="4"/>
  <c r="I487" i="4"/>
  <c r="C487" i="4"/>
  <c r="C32" i="38"/>
  <c r="D32" i="38"/>
  <c r="E32" i="38"/>
  <c r="N31" i="38"/>
  <c r="N32" i="38"/>
  <c r="L32" i="28"/>
  <c r="M32" i="28"/>
  <c r="N32" i="28"/>
  <c r="O32" i="28"/>
  <c r="P32" i="28"/>
  <c r="Q32" i="28"/>
  <c r="R32" i="28"/>
  <c r="M32" i="37"/>
  <c r="N32" i="37"/>
  <c r="C32" i="37"/>
  <c r="D32" i="37"/>
  <c r="E32" i="37"/>
  <c r="M32" i="38"/>
  <c r="M32" i="36"/>
  <c r="N32" i="36"/>
  <c r="M32" i="34"/>
  <c r="N32" i="34"/>
  <c r="M32" i="35"/>
  <c r="N32" i="35"/>
  <c r="M32" i="33"/>
  <c r="N32" i="33"/>
  <c r="C32" i="33"/>
  <c r="D32" i="33"/>
  <c r="E32" i="33"/>
  <c r="C32" i="36"/>
  <c r="D32" i="36"/>
  <c r="E32" i="36"/>
  <c r="C32" i="34"/>
  <c r="D32" i="34"/>
  <c r="E32" i="34"/>
  <c r="C32" i="35"/>
  <c r="D32" i="35"/>
  <c r="E32" i="35"/>
  <c r="E31" i="35"/>
  <c r="M32" i="26"/>
  <c r="N32" i="26"/>
  <c r="O32" i="26"/>
  <c r="O31" i="26"/>
  <c r="C32" i="26"/>
  <c r="D32" i="26"/>
  <c r="L31" i="28"/>
  <c r="M31" i="28"/>
  <c r="N31" i="28"/>
  <c r="O31" i="28"/>
  <c r="P31" i="28"/>
  <c r="Q31" i="28"/>
  <c r="R31" i="28"/>
  <c r="M31" i="26"/>
  <c r="N31" i="26"/>
  <c r="C31" i="26"/>
  <c r="D31" i="26"/>
  <c r="E31" i="26"/>
  <c r="M31" i="37"/>
  <c r="N31" i="37"/>
  <c r="C31" i="37"/>
  <c r="D31" i="37"/>
  <c r="E31" i="37"/>
  <c r="M31" i="38"/>
  <c r="C31" i="38"/>
  <c r="D31" i="38"/>
  <c r="E31" i="38"/>
  <c r="M31" i="33"/>
  <c r="N31" i="33"/>
  <c r="C31" i="33"/>
  <c r="D31" i="33"/>
  <c r="E31" i="33"/>
  <c r="M31" i="36"/>
  <c r="N31" i="36"/>
  <c r="C31" i="36"/>
  <c r="D31" i="36"/>
  <c r="E31" i="36"/>
  <c r="M31" i="34"/>
  <c r="N31" i="34"/>
  <c r="C31" i="34"/>
  <c r="D31" i="34"/>
  <c r="E31" i="34"/>
  <c r="M31" i="35"/>
  <c r="N31" i="35"/>
  <c r="C31" i="35"/>
  <c r="D31" i="35"/>
  <c r="L30" i="28"/>
  <c r="M30" i="28"/>
  <c r="N30" i="28"/>
  <c r="O30" i="28"/>
  <c r="P30" i="28"/>
  <c r="Q30" i="28"/>
  <c r="R30" i="28"/>
  <c r="M30" i="26"/>
  <c r="N30" i="26"/>
  <c r="O30" i="26"/>
  <c r="C30" i="26"/>
  <c r="D30" i="26"/>
  <c r="E30" i="26"/>
  <c r="M30" i="37"/>
  <c r="N30" i="37"/>
  <c r="C30" i="37"/>
  <c r="D30" i="37"/>
  <c r="E30" i="37"/>
  <c r="M30" i="38"/>
  <c r="N30" i="38"/>
  <c r="C30" i="38"/>
  <c r="D30" i="38"/>
  <c r="E30" i="38"/>
  <c r="M30" i="33"/>
  <c r="N30" i="33"/>
  <c r="C30" i="33"/>
  <c r="D30" i="33"/>
  <c r="E30" i="33"/>
  <c r="M30" i="36"/>
  <c r="N30" i="36"/>
  <c r="C30" i="36"/>
  <c r="D30" i="36"/>
  <c r="E30" i="36"/>
  <c r="M30" i="34"/>
  <c r="N30" i="34"/>
  <c r="C30" i="34"/>
  <c r="D30" i="34"/>
  <c r="E30" i="34"/>
  <c r="M30" i="35"/>
  <c r="N30" i="35"/>
  <c r="C30" i="35"/>
  <c r="D30" i="35"/>
  <c r="E30" i="35"/>
  <c r="D488" i="22"/>
  <c r="D487" i="22"/>
  <c r="D486" i="22"/>
  <c r="L28" i="28"/>
  <c r="M28" i="28"/>
  <c r="N28" i="28"/>
  <c r="O28" i="28"/>
  <c r="P28" i="28"/>
  <c r="Q28" i="28"/>
  <c r="R28" i="28"/>
  <c r="L29" i="28"/>
  <c r="M29" i="28"/>
  <c r="N29" i="28"/>
  <c r="O29" i="28"/>
  <c r="P29" i="28"/>
  <c r="Q29" i="28"/>
  <c r="R29" i="28"/>
  <c r="L5" i="28"/>
  <c r="M5" i="28"/>
  <c r="N5" i="28"/>
  <c r="O5" i="28"/>
  <c r="P5" i="28"/>
  <c r="Q5" i="28"/>
  <c r="L6" i="28"/>
  <c r="M6" i="28"/>
  <c r="N6" i="28"/>
  <c r="O6" i="28"/>
  <c r="P6" i="28"/>
  <c r="Q6" i="28"/>
  <c r="L7" i="28"/>
  <c r="M7" i="28"/>
  <c r="N7" i="28"/>
  <c r="O7" i="28"/>
  <c r="P7" i="28"/>
  <c r="Q7" i="28"/>
  <c r="L8" i="28"/>
  <c r="M8" i="28"/>
  <c r="N8" i="28"/>
  <c r="O8" i="28"/>
  <c r="P8" i="28"/>
  <c r="Q8" i="28"/>
  <c r="L9" i="28"/>
  <c r="M9" i="28"/>
  <c r="N9" i="28"/>
  <c r="O9" i="28"/>
  <c r="P9" i="28"/>
  <c r="Q9" i="28"/>
  <c r="L10" i="28"/>
  <c r="M10" i="28"/>
  <c r="N10" i="28"/>
  <c r="O10" i="28"/>
  <c r="P10" i="28"/>
  <c r="Q10" i="28"/>
  <c r="L11" i="28"/>
  <c r="M11" i="28"/>
  <c r="N11" i="28"/>
  <c r="O11" i="28"/>
  <c r="P11" i="28"/>
  <c r="Q11" i="28"/>
  <c r="L12" i="28"/>
  <c r="M12" i="28"/>
  <c r="N12" i="28"/>
  <c r="O12" i="28"/>
  <c r="P12" i="28"/>
  <c r="Q12" i="28"/>
  <c r="L13" i="28"/>
  <c r="M13" i="28"/>
  <c r="N13" i="28"/>
  <c r="O13" i="28"/>
  <c r="P13" i="28"/>
  <c r="Q13" i="28"/>
  <c r="L14" i="28"/>
  <c r="M14" i="28"/>
  <c r="N14" i="28"/>
  <c r="O14" i="28"/>
  <c r="P14" i="28"/>
  <c r="Q14" i="28"/>
  <c r="L15" i="28"/>
  <c r="M15" i="28"/>
  <c r="N15" i="28"/>
  <c r="O15" i="28"/>
  <c r="P15" i="28"/>
  <c r="Q15" i="28"/>
  <c r="L16" i="28"/>
  <c r="M16" i="28"/>
  <c r="N16" i="28"/>
  <c r="O16" i="28"/>
  <c r="P16" i="28"/>
  <c r="Q16" i="28"/>
  <c r="L17" i="28"/>
  <c r="M17" i="28"/>
  <c r="N17" i="28"/>
  <c r="O17" i="28"/>
  <c r="P17" i="28"/>
  <c r="Q17" i="28"/>
  <c r="L18" i="28"/>
  <c r="M18" i="28"/>
  <c r="N18" i="28"/>
  <c r="O18" i="28"/>
  <c r="P18" i="28"/>
  <c r="Q18" i="28"/>
  <c r="L19" i="28"/>
  <c r="M19" i="28"/>
  <c r="N19" i="28"/>
  <c r="O19" i="28"/>
  <c r="P19" i="28"/>
  <c r="Q19" i="28"/>
  <c r="L20" i="28"/>
  <c r="M20" i="28"/>
  <c r="N20" i="28"/>
  <c r="O20" i="28"/>
  <c r="P20" i="28"/>
  <c r="Q20" i="28"/>
  <c r="L21" i="28"/>
  <c r="M21" i="28"/>
  <c r="N21" i="28"/>
  <c r="O21" i="28"/>
  <c r="P21" i="28"/>
  <c r="Q21" i="28"/>
  <c r="L22" i="28"/>
  <c r="M22" i="28"/>
  <c r="N22" i="28"/>
  <c r="O22" i="28"/>
  <c r="P22" i="28"/>
  <c r="Q22" i="28"/>
  <c r="L23" i="28"/>
  <c r="M23" i="28"/>
  <c r="N23" i="28"/>
  <c r="O23" i="28"/>
  <c r="P23" i="28"/>
  <c r="Q23" i="28"/>
  <c r="L24" i="28"/>
  <c r="M24" i="28"/>
  <c r="N24" i="28"/>
  <c r="O24" i="28"/>
  <c r="P24" i="28"/>
  <c r="Q24" i="28"/>
  <c r="L25" i="28"/>
  <c r="M25" i="28"/>
  <c r="N25" i="28"/>
  <c r="O25" i="28"/>
  <c r="P25" i="28"/>
  <c r="Q25" i="28"/>
  <c r="L26" i="28"/>
  <c r="M26" i="28"/>
  <c r="N26" i="28"/>
  <c r="O26" i="28"/>
  <c r="P26" i="28"/>
  <c r="Q26" i="28"/>
  <c r="L27" i="28"/>
  <c r="M27" i="28"/>
  <c r="N27" i="28"/>
  <c r="O27" i="28"/>
  <c r="P27" i="28"/>
  <c r="Q27" i="28"/>
  <c r="M29" i="26"/>
  <c r="N29" i="26"/>
  <c r="O29" i="26"/>
  <c r="C29" i="26"/>
  <c r="D29" i="26"/>
  <c r="E29" i="26"/>
  <c r="M29" i="37"/>
  <c r="N29" i="37"/>
  <c r="C29" i="37"/>
  <c r="D29" i="37"/>
  <c r="E29" i="37"/>
  <c r="M29" i="38"/>
  <c r="N29" i="38"/>
  <c r="C29" i="38"/>
  <c r="D29" i="38"/>
  <c r="E29" i="38"/>
  <c r="M29" i="33"/>
  <c r="N29" i="33"/>
  <c r="C29" i="33"/>
  <c r="D29" i="33"/>
  <c r="E29" i="33"/>
  <c r="M29" i="36"/>
  <c r="N29" i="36"/>
  <c r="C29" i="36"/>
  <c r="D29" i="36"/>
  <c r="E29" i="36"/>
  <c r="M29" i="34"/>
  <c r="N29" i="34"/>
  <c r="C29" i="34"/>
  <c r="D29" i="34"/>
  <c r="E29" i="34"/>
  <c r="M29" i="35"/>
  <c r="N29" i="35"/>
  <c r="C29" i="35"/>
  <c r="D29" i="35"/>
  <c r="E29" i="35"/>
  <c r="N28" i="35"/>
  <c r="M28" i="35"/>
  <c r="N28" i="34"/>
  <c r="M28" i="34"/>
  <c r="N28" i="36"/>
  <c r="M28" i="36"/>
  <c r="N28" i="33"/>
  <c r="M28" i="33"/>
  <c r="N28" i="38"/>
  <c r="M28" i="38"/>
  <c r="M28" i="37"/>
  <c r="N28" i="37"/>
  <c r="O28" i="26"/>
  <c r="N28" i="26"/>
  <c r="M28" i="26"/>
  <c r="E28" i="26"/>
  <c r="D28" i="26"/>
  <c r="C28" i="26"/>
  <c r="E28" i="37"/>
  <c r="D28" i="37"/>
  <c r="C28" i="37"/>
  <c r="E28" i="38"/>
  <c r="D28" i="38"/>
  <c r="C28" i="38"/>
  <c r="E28" i="33"/>
  <c r="D28" i="33"/>
  <c r="C28" i="33"/>
  <c r="E28" i="36"/>
  <c r="D28" i="36"/>
  <c r="C28" i="36"/>
  <c r="E28" i="34"/>
  <c r="D28" i="34"/>
  <c r="C28" i="34"/>
  <c r="C28" i="35"/>
  <c r="D28" i="35"/>
  <c r="E28" i="35"/>
  <c r="H498" i="4"/>
  <c r="H497" i="4"/>
  <c r="H496" i="4"/>
  <c r="H495" i="4"/>
  <c r="H494" i="4"/>
  <c r="G498" i="4"/>
  <c r="G497" i="4"/>
  <c r="G496" i="4"/>
  <c r="G495" i="4"/>
  <c r="G494" i="4"/>
  <c r="F498" i="4"/>
  <c r="F497" i="4"/>
  <c r="F496" i="4"/>
  <c r="F495" i="4"/>
  <c r="F494" i="4"/>
  <c r="E498" i="4"/>
  <c r="Z500" i="22"/>
  <c r="Z499" i="22"/>
  <c r="Z498" i="22"/>
  <c r="Z497" i="22"/>
  <c r="Z496" i="22"/>
  <c r="Y500" i="22"/>
  <c r="Y499" i="22"/>
  <c r="Y498" i="22"/>
  <c r="Y497" i="22"/>
  <c r="Y496" i="22"/>
  <c r="E500" i="22"/>
  <c r="E499" i="22"/>
  <c r="E498" i="22"/>
  <c r="E497" i="22"/>
  <c r="E496" i="22"/>
  <c r="I500" i="21"/>
  <c r="I499" i="21"/>
  <c r="I498" i="21"/>
  <c r="I497" i="21"/>
  <c r="I496" i="21"/>
  <c r="G500" i="21"/>
  <c r="G498" i="21"/>
  <c r="G497" i="21"/>
  <c r="G496" i="21"/>
  <c r="I486" i="4"/>
  <c r="H486" i="4"/>
  <c r="G486" i="4"/>
  <c r="F486" i="4"/>
  <c r="E486" i="4"/>
  <c r="D486" i="4"/>
  <c r="C486" i="4"/>
  <c r="R27" i="28"/>
  <c r="M27" i="26"/>
  <c r="N27" i="26"/>
  <c r="O27" i="26"/>
  <c r="C27" i="26"/>
  <c r="D27" i="26"/>
  <c r="E27" i="26"/>
  <c r="M27" i="37"/>
  <c r="N27" i="37"/>
  <c r="C27" i="37"/>
  <c r="D27" i="37"/>
  <c r="E27" i="37"/>
  <c r="M27" i="38"/>
  <c r="N27" i="38"/>
  <c r="C27" i="38"/>
  <c r="D27" i="38"/>
  <c r="E27" i="38"/>
  <c r="M27" i="33"/>
  <c r="N27" i="33"/>
  <c r="C27" i="33"/>
  <c r="D27" i="33"/>
  <c r="E27" i="33"/>
  <c r="M27" i="36"/>
  <c r="N27" i="36"/>
  <c r="C27" i="36"/>
  <c r="D27" i="36"/>
  <c r="E27" i="36"/>
  <c r="M27" i="34"/>
  <c r="N27" i="34"/>
  <c r="C27" i="34"/>
  <c r="D27" i="34"/>
  <c r="E27" i="34"/>
  <c r="M27" i="35"/>
  <c r="N27" i="35"/>
  <c r="C27" i="35"/>
  <c r="D27" i="35"/>
  <c r="E27" i="35"/>
  <c r="R26" i="28"/>
  <c r="M26" i="26"/>
  <c r="N26" i="26"/>
  <c r="O26" i="26"/>
  <c r="C26" i="26"/>
  <c r="D26" i="26"/>
  <c r="E26" i="26"/>
  <c r="M26" i="37"/>
  <c r="N26" i="37"/>
  <c r="C26" i="37"/>
  <c r="D26" i="37"/>
  <c r="E26" i="37"/>
  <c r="M26" i="38"/>
  <c r="N26" i="38"/>
  <c r="C26" i="38"/>
  <c r="D26" i="38"/>
  <c r="E26" i="38"/>
  <c r="M26" i="33"/>
  <c r="N26" i="33"/>
  <c r="C26" i="33"/>
  <c r="D26" i="33"/>
  <c r="E26" i="33"/>
  <c r="M26" i="36"/>
  <c r="N26" i="36"/>
  <c r="C26" i="36"/>
  <c r="D26" i="36"/>
  <c r="E26" i="36"/>
  <c r="M26" i="34"/>
  <c r="N26" i="34"/>
  <c r="C26" i="34"/>
  <c r="D26" i="34"/>
  <c r="E26" i="34"/>
  <c r="M26" i="35"/>
  <c r="N26" i="35"/>
  <c r="C26" i="35"/>
  <c r="D26" i="35"/>
  <c r="E26" i="35"/>
  <c r="R25" i="28"/>
  <c r="M25" i="37"/>
  <c r="N25" i="37"/>
  <c r="C25" i="37"/>
  <c r="D25" i="37"/>
  <c r="E25" i="37"/>
  <c r="M25" i="38"/>
  <c r="N25" i="38"/>
  <c r="C25" i="38"/>
  <c r="D25" i="38"/>
  <c r="E25" i="38"/>
  <c r="M25" i="33"/>
  <c r="N25" i="33"/>
  <c r="C25" i="33"/>
  <c r="D25" i="33"/>
  <c r="E25" i="33"/>
  <c r="M25" i="36"/>
  <c r="N25" i="36"/>
  <c r="C25" i="36"/>
  <c r="D25" i="36"/>
  <c r="E25" i="36"/>
  <c r="M25" i="26"/>
  <c r="N25" i="26"/>
  <c r="O25" i="26"/>
  <c r="C25" i="26"/>
  <c r="D25" i="26"/>
  <c r="E25" i="26"/>
  <c r="M25" i="34"/>
  <c r="N25" i="34"/>
  <c r="C25" i="34"/>
  <c r="D25" i="34"/>
  <c r="E25" i="34"/>
  <c r="M25" i="35"/>
  <c r="N25" i="35"/>
  <c r="C25" i="35"/>
  <c r="D25" i="35"/>
  <c r="E25" i="35"/>
  <c r="E497" i="4"/>
  <c r="Z488" i="22"/>
  <c r="Y488" i="22"/>
  <c r="E488" i="22"/>
  <c r="J488" i="22"/>
  <c r="H488" i="22"/>
  <c r="X488" i="22"/>
  <c r="F488" i="22"/>
  <c r="C488" i="22"/>
  <c r="I488" i="21"/>
  <c r="G488" i="21"/>
  <c r="D487" i="21"/>
  <c r="K488" i="21"/>
  <c r="J488" i="21"/>
  <c r="H488" i="21"/>
  <c r="F488" i="21"/>
  <c r="E488" i="21"/>
  <c r="C488" i="21"/>
  <c r="G499" i="21"/>
  <c r="R24" i="28"/>
  <c r="M24" i="37"/>
  <c r="N24" i="37"/>
  <c r="C24" i="37"/>
  <c r="D24" i="37"/>
  <c r="E24" i="37"/>
  <c r="M24" i="38"/>
  <c r="N24" i="38"/>
  <c r="C24" i="38"/>
  <c r="D24" i="38"/>
  <c r="E24" i="38"/>
  <c r="M24" i="33"/>
  <c r="N24" i="33"/>
  <c r="C24" i="33"/>
  <c r="D24" i="33"/>
  <c r="E24" i="33"/>
  <c r="M24" i="36"/>
  <c r="N24" i="36"/>
  <c r="C24" i="36"/>
  <c r="D24" i="36"/>
  <c r="E24" i="36"/>
  <c r="M24" i="26"/>
  <c r="N24" i="26"/>
  <c r="O24" i="26"/>
  <c r="C24" i="26"/>
  <c r="D24" i="26"/>
  <c r="E24" i="26"/>
  <c r="E23" i="26"/>
  <c r="M24" i="35"/>
  <c r="N24" i="35"/>
  <c r="M24" i="34"/>
  <c r="N24" i="34"/>
  <c r="C24" i="34"/>
  <c r="D24" i="34"/>
  <c r="E24" i="34"/>
  <c r="C24" i="35"/>
  <c r="D24" i="35"/>
  <c r="E24" i="35"/>
  <c r="L7" i="20"/>
  <c r="L8" i="20"/>
  <c r="L9" i="20"/>
  <c r="L10" i="20"/>
  <c r="R23" i="28"/>
  <c r="M23" i="37"/>
  <c r="N23" i="37"/>
  <c r="C23" i="37"/>
  <c r="D23" i="37"/>
  <c r="E23" i="37"/>
  <c r="M23" i="38"/>
  <c r="N23" i="38"/>
  <c r="C23" i="38"/>
  <c r="D23" i="38"/>
  <c r="E23" i="38"/>
  <c r="M23" i="33"/>
  <c r="N23" i="33"/>
  <c r="C23" i="33"/>
  <c r="D23" i="33"/>
  <c r="E23" i="33"/>
  <c r="M23" i="36"/>
  <c r="N23" i="36"/>
  <c r="C23" i="36"/>
  <c r="D23" i="36"/>
  <c r="E23" i="36"/>
  <c r="M23" i="34"/>
  <c r="N23" i="34"/>
  <c r="C23" i="34"/>
  <c r="D23" i="34"/>
  <c r="E23" i="34"/>
  <c r="M23" i="26"/>
  <c r="N23" i="26"/>
  <c r="O23" i="26"/>
  <c r="C23" i="26"/>
  <c r="D23" i="26"/>
  <c r="M23" i="35"/>
  <c r="N23" i="35"/>
  <c r="C23" i="35"/>
  <c r="D23" i="35"/>
  <c r="E23" i="35"/>
  <c r="R22" i="28"/>
  <c r="N10" i="20"/>
  <c r="M22" i="26"/>
  <c r="N22" i="26"/>
  <c r="O22" i="26"/>
  <c r="C22" i="26"/>
  <c r="D22" i="26"/>
  <c r="E22" i="26"/>
  <c r="C22" i="37"/>
  <c r="D22" i="37"/>
  <c r="E22" i="37"/>
  <c r="E21" i="37"/>
  <c r="M22" i="37"/>
  <c r="N22" i="37"/>
  <c r="C22" i="38"/>
  <c r="D22" i="38"/>
  <c r="E22" i="38"/>
  <c r="M22" i="38"/>
  <c r="N22" i="38"/>
  <c r="M22" i="33"/>
  <c r="N22" i="33"/>
  <c r="C22" i="33"/>
  <c r="D22" i="33"/>
  <c r="E22" i="33"/>
  <c r="M22" i="36"/>
  <c r="N22" i="36"/>
  <c r="C22" i="36"/>
  <c r="D22" i="36"/>
  <c r="E22" i="36"/>
  <c r="M22" i="34"/>
  <c r="N22" i="34"/>
  <c r="C22" i="34"/>
  <c r="D22" i="34"/>
  <c r="E22" i="34"/>
  <c r="C22" i="35"/>
  <c r="D22" i="35"/>
  <c r="E22" i="35"/>
  <c r="M22" i="35"/>
  <c r="N22" i="35"/>
  <c r="M10" i="20"/>
  <c r="M7" i="20"/>
  <c r="M8" i="20"/>
  <c r="M9" i="20"/>
  <c r="R21" i="28"/>
  <c r="M21" i="37"/>
  <c r="N21" i="37"/>
  <c r="C21" i="37"/>
  <c r="D21" i="37"/>
  <c r="M21" i="38"/>
  <c r="N21" i="38"/>
  <c r="C21" i="38"/>
  <c r="D21" i="38"/>
  <c r="E21" i="38"/>
  <c r="M21" i="33"/>
  <c r="N21" i="33"/>
  <c r="C21" i="33"/>
  <c r="D21" i="33"/>
  <c r="E21" i="33"/>
  <c r="M21" i="36"/>
  <c r="N21" i="36"/>
  <c r="C21" i="36"/>
  <c r="D21" i="36"/>
  <c r="E21" i="36"/>
  <c r="M21" i="34"/>
  <c r="N21" i="34"/>
  <c r="C21" i="34"/>
  <c r="D21" i="34"/>
  <c r="E21" i="34"/>
  <c r="M21" i="35"/>
  <c r="N21" i="35"/>
  <c r="N9" i="20"/>
  <c r="M21" i="26"/>
  <c r="N21" i="26"/>
  <c r="O21" i="26"/>
  <c r="C21" i="26"/>
  <c r="D21" i="26"/>
  <c r="E21" i="26"/>
  <c r="C21" i="35"/>
  <c r="D21" i="35"/>
  <c r="E21" i="35"/>
  <c r="N8" i="20"/>
  <c r="R20" i="28"/>
  <c r="X37" i="26"/>
  <c r="M20" i="34"/>
  <c r="N20" i="34"/>
  <c r="M20" i="36"/>
  <c r="N20" i="36"/>
  <c r="M20" i="33"/>
  <c r="N20" i="33"/>
  <c r="M20" i="38"/>
  <c r="N20" i="38"/>
  <c r="M20" i="37"/>
  <c r="N20" i="37"/>
  <c r="C20" i="37"/>
  <c r="D20" i="37"/>
  <c r="E20" i="37"/>
  <c r="C20" i="38"/>
  <c r="D20" i="38"/>
  <c r="E20" i="38"/>
  <c r="C20" i="33"/>
  <c r="D20" i="33"/>
  <c r="E20" i="33"/>
  <c r="C20" i="36"/>
  <c r="D20" i="36"/>
  <c r="E20" i="36"/>
  <c r="C20" i="34"/>
  <c r="D20" i="34"/>
  <c r="E20" i="34"/>
  <c r="M20" i="26"/>
  <c r="N20" i="26"/>
  <c r="O20" i="26"/>
  <c r="C20" i="26"/>
  <c r="D20" i="26"/>
  <c r="E20" i="26"/>
  <c r="M20" i="35"/>
  <c r="N20" i="35"/>
  <c r="C20" i="35"/>
  <c r="D20" i="35"/>
  <c r="E20" i="35"/>
  <c r="N7" i="20"/>
  <c r="M19" i="33"/>
  <c r="N19" i="33"/>
  <c r="R19" i="28"/>
  <c r="M19" i="37"/>
  <c r="N19" i="37"/>
  <c r="C19" i="37"/>
  <c r="D19" i="37"/>
  <c r="E19" i="37"/>
  <c r="M19" i="38"/>
  <c r="N19" i="38"/>
  <c r="C19" i="38"/>
  <c r="D19" i="38"/>
  <c r="E19" i="38"/>
  <c r="C19" i="33"/>
  <c r="D19" i="33"/>
  <c r="E19" i="33"/>
  <c r="M19" i="36"/>
  <c r="N19" i="36"/>
  <c r="C19" i="36"/>
  <c r="D19" i="36"/>
  <c r="E19" i="36"/>
  <c r="M19" i="34"/>
  <c r="N19" i="34"/>
  <c r="C19" i="34"/>
  <c r="D19" i="34"/>
  <c r="E19" i="34"/>
  <c r="M19" i="35"/>
  <c r="N19" i="35"/>
  <c r="C19" i="35"/>
  <c r="D19" i="35"/>
  <c r="E19" i="35"/>
  <c r="E18" i="35"/>
  <c r="M19" i="26"/>
  <c r="N19" i="26"/>
  <c r="O19" i="26"/>
  <c r="E19" i="26"/>
  <c r="D19" i="26"/>
  <c r="C19" i="26"/>
  <c r="R18" i="28"/>
  <c r="M18" i="37"/>
  <c r="N18" i="37"/>
  <c r="C18" i="37"/>
  <c r="D18" i="37"/>
  <c r="E18" i="37"/>
  <c r="M18" i="38"/>
  <c r="N18" i="38"/>
  <c r="C18" i="38"/>
  <c r="D18" i="38"/>
  <c r="E18" i="38"/>
  <c r="M18" i="33"/>
  <c r="N18" i="33"/>
  <c r="C18" i="33"/>
  <c r="D18" i="33"/>
  <c r="E18" i="33"/>
  <c r="M18" i="36"/>
  <c r="N18" i="36"/>
  <c r="C18" i="36"/>
  <c r="D18" i="36"/>
  <c r="E18" i="36"/>
  <c r="C18" i="34"/>
  <c r="D18" i="34"/>
  <c r="E18" i="34"/>
  <c r="M18" i="34"/>
  <c r="N18" i="34"/>
  <c r="M18" i="26"/>
  <c r="N18" i="26"/>
  <c r="O18" i="26"/>
  <c r="C18" i="26"/>
  <c r="D18" i="26"/>
  <c r="E18" i="26"/>
  <c r="E17" i="26"/>
  <c r="M18" i="35"/>
  <c r="N18" i="35"/>
  <c r="C18" i="35"/>
  <c r="D18" i="35"/>
  <c r="R17" i="28"/>
  <c r="C17" i="26"/>
  <c r="D17" i="26"/>
  <c r="M17" i="26"/>
  <c r="N17" i="26"/>
  <c r="O17" i="26"/>
  <c r="M17" i="37"/>
  <c r="N17" i="37"/>
  <c r="C17" i="37"/>
  <c r="D17" i="37"/>
  <c r="E17" i="37"/>
  <c r="M17" i="38"/>
  <c r="N17" i="38"/>
  <c r="C17" i="38"/>
  <c r="D17" i="38"/>
  <c r="E17" i="38"/>
  <c r="M17" i="33"/>
  <c r="N17" i="33"/>
  <c r="C17" i="33"/>
  <c r="D17" i="33"/>
  <c r="E17" i="33"/>
  <c r="C17" i="36"/>
  <c r="D17" i="36"/>
  <c r="E17" i="36"/>
  <c r="M17" i="36"/>
  <c r="N17" i="36"/>
  <c r="M17" i="34"/>
  <c r="N17" i="34"/>
  <c r="C17" i="34"/>
  <c r="D17" i="34"/>
  <c r="E17" i="34"/>
  <c r="E16" i="34"/>
  <c r="M17" i="35"/>
  <c r="N17" i="35"/>
  <c r="C17" i="35"/>
  <c r="D17" i="35"/>
  <c r="E17" i="35"/>
  <c r="R16" i="28"/>
  <c r="E16" i="26"/>
  <c r="E15" i="26"/>
  <c r="E14" i="26"/>
  <c r="E13" i="26"/>
  <c r="E12" i="26"/>
  <c r="E11" i="26"/>
  <c r="E10" i="26"/>
  <c r="E9" i="26"/>
  <c r="E8" i="26"/>
  <c r="E7" i="26"/>
  <c r="E6" i="26"/>
  <c r="E5" i="26"/>
  <c r="E4" i="26"/>
  <c r="N16" i="35"/>
  <c r="M16" i="35"/>
  <c r="N16" i="34"/>
  <c r="M16" i="34"/>
  <c r="N16" i="36"/>
  <c r="M16" i="36"/>
  <c r="N16" i="33"/>
  <c r="M16" i="33"/>
  <c r="N16" i="37"/>
  <c r="M16" i="37"/>
  <c r="M16" i="38"/>
  <c r="N16" i="38"/>
  <c r="M16" i="26"/>
  <c r="N16" i="26"/>
  <c r="O16" i="26"/>
  <c r="C16" i="26"/>
  <c r="D16" i="26"/>
  <c r="E16" i="37"/>
  <c r="D16" i="37"/>
  <c r="C16" i="37"/>
  <c r="E16" i="38"/>
  <c r="D16" i="38"/>
  <c r="C16" i="38"/>
  <c r="E16" i="33"/>
  <c r="E15" i="33"/>
  <c r="D16" i="33"/>
  <c r="C16" i="33"/>
  <c r="E16" i="36"/>
  <c r="D16" i="36"/>
  <c r="C16" i="36"/>
  <c r="D16" i="34"/>
  <c r="C16" i="34"/>
  <c r="C16" i="35"/>
  <c r="D16" i="35"/>
  <c r="E16" i="35"/>
  <c r="R15" i="28"/>
  <c r="M15" i="37"/>
  <c r="N15" i="37"/>
  <c r="C15" i="37"/>
  <c r="E15" i="37"/>
  <c r="E14" i="37"/>
  <c r="C15" i="38"/>
  <c r="E15" i="38"/>
  <c r="M15" i="38"/>
  <c r="N15" i="38"/>
  <c r="C15" i="33"/>
  <c r="M15" i="33"/>
  <c r="N15" i="33"/>
  <c r="M15" i="36"/>
  <c r="N15" i="36"/>
  <c r="C15" i="36"/>
  <c r="E15" i="36"/>
  <c r="M15" i="34"/>
  <c r="N15" i="34"/>
  <c r="C15" i="34"/>
  <c r="E15" i="34"/>
  <c r="M15" i="35"/>
  <c r="N15" i="35"/>
  <c r="C15" i="35"/>
  <c r="E15" i="35"/>
  <c r="C15" i="26"/>
  <c r="M15" i="26"/>
  <c r="O15" i="26"/>
  <c r="C487" i="21"/>
  <c r="K487" i="21"/>
  <c r="K486" i="21"/>
  <c r="K485" i="21"/>
  <c r="K484" i="21"/>
  <c r="K483" i="21"/>
  <c r="K482" i="21"/>
  <c r="K481" i="21"/>
  <c r="K480" i="21"/>
  <c r="K479" i="21"/>
  <c r="K478" i="21"/>
  <c r="K477" i="21"/>
  <c r="K476" i="21"/>
  <c r="K475" i="21"/>
  <c r="K474" i="21"/>
  <c r="K473" i="21"/>
  <c r="K472" i="21"/>
  <c r="K471" i="21"/>
  <c r="K470" i="21"/>
  <c r="K469" i="21"/>
  <c r="K468" i="21"/>
  <c r="K467" i="21"/>
  <c r="K466" i="21"/>
  <c r="K465" i="21"/>
  <c r="K464" i="21"/>
  <c r="K463" i="21"/>
  <c r="K462" i="21"/>
  <c r="K461" i="21"/>
  <c r="K460" i="21"/>
  <c r="K459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H487" i="21"/>
  <c r="H486" i="21"/>
  <c r="F487" i="21"/>
  <c r="G487" i="21"/>
  <c r="E487" i="21"/>
  <c r="G485" i="21"/>
  <c r="G484" i="21"/>
  <c r="G483" i="21"/>
  <c r="G482" i="21"/>
  <c r="G481" i="21"/>
  <c r="G480" i="21"/>
  <c r="G479" i="21"/>
  <c r="G478" i="21"/>
  <c r="G477" i="21"/>
  <c r="G476" i="21"/>
  <c r="G475" i="21"/>
  <c r="G474" i="21"/>
  <c r="G473" i="21"/>
  <c r="G472" i="21"/>
  <c r="G471" i="21"/>
  <c r="G470" i="21"/>
  <c r="G469" i="21"/>
  <c r="G468" i="21"/>
  <c r="G467" i="21"/>
  <c r="G466" i="21"/>
  <c r="G465" i="21"/>
  <c r="G464" i="21"/>
  <c r="G463" i="21"/>
  <c r="G462" i="21"/>
  <c r="G461" i="21"/>
  <c r="G460" i="21"/>
  <c r="G459" i="21"/>
  <c r="G486" i="21"/>
  <c r="F486" i="21"/>
  <c r="E486" i="21"/>
  <c r="D486" i="21"/>
  <c r="C486" i="21"/>
  <c r="Z487" i="22"/>
  <c r="J487" i="22"/>
  <c r="Y487" i="22"/>
  <c r="H487" i="22"/>
  <c r="X487" i="22"/>
  <c r="F487" i="22"/>
  <c r="E487" i="22"/>
  <c r="C487" i="22"/>
  <c r="Z486" i="22"/>
  <c r="J486" i="22"/>
  <c r="Y486" i="22"/>
  <c r="H486" i="22"/>
  <c r="X486" i="22"/>
  <c r="F486" i="22"/>
  <c r="E486" i="22"/>
  <c r="E485" i="22"/>
  <c r="E484" i="22"/>
  <c r="E483" i="22"/>
  <c r="E482" i="22"/>
  <c r="E481" i="22"/>
  <c r="E480" i="22"/>
  <c r="E479" i="22"/>
  <c r="E478" i="22"/>
  <c r="E477" i="22"/>
  <c r="E476" i="22"/>
  <c r="E475" i="22"/>
  <c r="E474" i="22"/>
  <c r="E473" i="22"/>
  <c r="E472" i="22"/>
  <c r="E471" i="22"/>
  <c r="E470" i="22"/>
  <c r="E469" i="22"/>
  <c r="E468" i="22"/>
  <c r="E467" i="22"/>
  <c r="E466" i="22"/>
  <c r="E465" i="22"/>
  <c r="E464" i="22"/>
  <c r="E463" i="22"/>
  <c r="E462" i="22"/>
  <c r="E461" i="22"/>
  <c r="E460" i="22"/>
  <c r="E459" i="22"/>
  <c r="C486" i="22"/>
  <c r="F485" i="4"/>
  <c r="G485" i="4"/>
  <c r="H485" i="4"/>
  <c r="E485" i="4"/>
  <c r="I485" i="4"/>
  <c r="D485" i="4"/>
  <c r="C485" i="4"/>
  <c r="R14" i="28"/>
  <c r="C14" i="37"/>
  <c r="M14" i="37"/>
  <c r="N14" i="37"/>
  <c r="C14" i="38"/>
  <c r="E14" i="38"/>
  <c r="M14" i="38"/>
  <c r="N14" i="38"/>
  <c r="C14" i="33"/>
  <c r="E14" i="33"/>
  <c r="M14" i="33"/>
  <c r="N14" i="33"/>
  <c r="C14" i="36"/>
  <c r="E14" i="36"/>
  <c r="M14" i="36"/>
  <c r="N14" i="36"/>
  <c r="C14" i="34"/>
  <c r="E14" i="34"/>
  <c r="M14" i="34"/>
  <c r="N14" i="34"/>
  <c r="C14" i="26"/>
  <c r="C14" i="35"/>
  <c r="E14" i="35"/>
  <c r="M14" i="35"/>
  <c r="N14" i="35"/>
  <c r="M14" i="26"/>
  <c r="O14" i="26"/>
  <c r="R13" i="28"/>
  <c r="C13" i="37"/>
  <c r="E13" i="37"/>
  <c r="M13" i="37"/>
  <c r="N13" i="37"/>
  <c r="C13" i="38"/>
  <c r="E13" i="38"/>
  <c r="M13" i="38"/>
  <c r="N13" i="38"/>
  <c r="C13" i="33"/>
  <c r="E13" i="33"/>
  <c r="M13" i="33"/>
  <c r="N13" i="33"/>
  <c r="C13" i="36"/>
  <c r="E13" i="36"/>
  <c r="M13" i="36"/>
  <c r="N13" i="36"/>
  <c r="C13" i="34"/>
  <c r="E13" i="34"/>
  <c r="M13" i="34"/>
  <c r="N13" i="34"/>
  <c r="C13" i="35"/>
  <c r="E13" i="35"/>
  <c r="M13" i="35"/>
  <c r="N13" i="35"/>
  <c r="C13" i="26"/>
  <c r="M13" i="26"/>
  <c r="O13" i="26"/>
  <c r="R12" i="28"/>
  <c r="C12" i="37"/>
  <c r="E12" i="37"/>
  <c r="M12" i="37"/>
  <c r="N12" i="37"/>
  <c r="M12" i="38"/>
  <c r="N12" i="38"/>
  <c r="C12" i="38"/>
  <c r="E12" i="38"/>
  <c r="C12" i="33"/>
  <c r="E12" i="33"/>
  <c r="M12" i="33"/>
  <c r="N12" i="33"/>
  <c r="M12" i="36"/>
  <c r="N12" i="36"/>
  <c r="C12" i="36"/>
  <c r="E12" i="36"/>
  <c r="M12" i="34"/>
  <c r="N12" i="34"/>
  <c r="C12" i="34"/>
  <c r="E12" i="34"/>
  <c r="M12" i="26"/>
  <c r="O12" i="26"/>
  <c r="C12" i="26"/>
  <c r="M12" i="35"/>
  <c r="N12" i="35"/>
  <c r="C12" i="35"/>
  <c r="E12" i="35"/>
  <c r="M11" i="37"/>
  <c r="N11" i="37"/>
  <c r="M11" i="38"/>
  <c r="N11" i="38"/>
  <c r="M11" i="33"/>
  <c r="N11" i="33"/>
  <c r="M11" i="36"/>
  <c r="N11" i="36"/>
  <c r="M11" i="34"/>
  <c r="N11" i="34"/>
  <c r="M11" i="35"/>
  <c r="N11" i="35"/>
  <c r="R11" i="28"/>
  <c r="M11" i="26"/>
  <c r="O11" i="26"/>
  <c r="C11" i="26"/>
  <c r="C11" i="37"/>
  <c r="E11" i="37"/>
  <c r="C11" i="38"/>
  <c r="E11" i="38"/>
  <c r="C11" i="33"/>
  <c r="E11" i="33"/>
  <c r="C11" i="36"/>
  <c r="E11" i="36"/>
  <c r="C11" i="34"/>
  <c r="E11" i="34"/>
  <c r="C11" i="35"/>
  <c r="E11" i="35"/>
  <c r="C10" i="37"/>
  <c r="E10" i="37"/>
  <c r="R10" i="28"/>
  <c r="M10" i="37"/>
  <c r="N10" i="37"/>
  <c r="M10" i="38"/>
  <c r="N10" i="38"/>
  <c r="C10" i="38"/>
  <c r="E10" i="38"/>
  <c r="M10" i="33"/>
  <c r="N10" i="33"/>
  <c r="C10" i="33"/>
  <c r="E10" i="33"/>
  <c r="M10" i="36"/>
  <c r="N10" i="36"/>
  <c r="C10" i="36"/>
  <c r="E10" i="36"/>
  <c r="C10" i="34"/>
  <c r="E10" i="34"/>
  <c r="M10" i="34"/>
  <c r="N10" i="34"/>
  <c r="M10" i="26"/>
  <c r="O10" i="26"/>
  <c r="C10" i="26"/>
  <c r="M10" i="35"/>
  <c r="N10" i="35"/>
  <c r="C10" i="35"/>
  <c r="E10" i="35"/>
  <c r="R9" i="28"/>
  <c r="M9" i="37"/>
  <c r="N9" i="37"/>
  <c r="C9" i="37"/>
  <c r="E9" i="37"/>
  <c r="M9" i="38"/>
  <c r="N9" i="38"/>
  <c r="C9" i="38"/>
  <c r="E9" i="38"/>
  <c r="M9" i="33"/>
  <c r="N9" i="33"/>
  <c r="C9" i="33"/>
  <c r="E9" i="33"/>
  <c r="M9" i="36"/>
  <c r="N9" i="36"/>
  <c r="C9" i="36"/>
  <c r="E9" i="36"/>
  <c r="M9" i="34"/>
  <c r="N9" i="34"/>
  <c r="C9" i="34"/>
  <c r="E9" i="34"/>
  <c r="C9" i="26"/>
  <c r="M9" i="26"/>
  <c r="O9" i="26"/>
  <c r="O8" i="26"/>
  <c r="C9" i="35"/>
  <c r="E9" i="35"/>
  <c r="M9" i="35"/>
  <c r="N9" i="35"/>
  <c r="R8" i="28"/>
  <c r="M8" i="37"/>
  <c r="N8" i="37"/>
  <c r="C8" i="37"/>
  <c r="E8" i="37"/>
  <c r="M8" i="38"/>
  <c r="N8" i="38"/>
  <c r="C8" i="38"/>
  <c r="E8" i="38"/>
  <c r="C8" i="33"/>
  <c r="E8" i="33"/>
  <c r="M8" i="33"/>
  <c r="N8" i="33"/>
  <c r="M8" i="36"/>
  <c r="N8" i="36"/>
  <c r="C8" i="36"/>
  <c r="E8" i="36"/>
  <c r="M8" i="34"/>
  <c r="N8" i="34"/>
  <c r="C8" i="34"/>
  <c r="E8" i="34"/>
  <c r="M8" i="35"/>
  <c r="N8" i="35"/>
  <c r="C8" i="35"/>
  <c r="E8" i="35"/>
  <c r="M8" i="26"/>
  <c r="C8" i="26"/>
  <c r="M7" i="37"/>
  <c r="N7" i="37"/>
  <c r="M7" i="38"/>
  <c r="N7" i="38"/>
  <c r="M7" i="33"/>
  <c r="N7" i="33"/>
  <c r="M7" i="36"/>
  <c r="N7" i="36"/>
  <c r="M7" i="34"/>
  <c r="N7" i="34"/>
  <c r="M7" i="35"/>
  <c r="N7" i="35"/>
  <c r="R7" i="28"/>
  <c r="C7" i="37"/>
  <c r="E7" i="37"/>
  <c r="C7" i="38"/>
  <c r="E7" i="38"/>
  <c r="C7" i="33"/>
  <c r="E7" i="33"/>
  <c r="C7" i="36"/>
  <c r="E7" i="36"/>
  <c r="C7" i="34"/>
  <c r="E7" i="34"/>
  <c r="C7" i="26"/>
  <c r="M7" i="26"/>
  <c r="O7" i="26"/>
  <c r="C7" i="35"/>
  <c r="E7" i="35"/>
  <c r="C6" i="26"/>
  <c r="M6" i="37"/>
  <c r="N6" i="37"/>
  <c r="M6" i="38"/>
  <c r="N6" i="38"/>
  <c r="M6" i="33"/>
  <c r="N6" i="33"/>
  <c r="M6" i="36"/>
  <c r="N6" i="36"/>
  <c r="M6" i="34"/>
  <c r="N6" i="34"/>
  <c r="R6" i="28"/>
  <c r="C6" i="37"/>
  <c r="E6" i="37"/>
  <c r="C6" i="38"/>
  <c r="E6" i="38"/>
  <c r="C6" i="33"/>
  <c r="E6" i="33"/>
  <c r="C6" i="36"/>
  <c r="E6" i="36"/>
  <c r="C6" i="34"/>
  <c r="E6" i="34"/>
  <c r="M6" i="35"/>
  <c r="N6" i="35"/>
  <c r="C6" i="35"/>
  <c r="E6" i="35"/>
  <c r="M6" i="26"/>
  <c r="O6" i="26"/>
  <c r="Z485" i="22"/>
  <c r="Z484" i="22"/>
  <c r="Z483" i="22"/>
  <c r="Z482" i="22"/>
  <c r="Z481" i="22"/>
  <c r="Z480" i="22"/>
  <c r="Z479" i="22"/>
  <c r="Z478" i="22"/>
  <c r="Z477" i="22"/>
  <c r="Z476" i="22"/>
  <c r="Z475" i="22"/>
  <c r="Z474" i="22"/>
  <c r="Z473" i="22"/>
  <c r="Z472" i="22"/>
  <c r="Z471" i="22"/>
  <c r="Z470" i="22"/>
  <c r="Z469" i="22"/>
  <c r="Z468" i="22"/>
  <c r="Z467" i="22"/>
  <c r="Z466" i="22"/>
  <c r="Z465" i="22"/>
  <c r="Z464" i="22"/>
  <c r="Z463" i="22"/>
  <c r="Z462" i="22"/>
  <c r="Z461" i="22"/>
  <c r="Z460" i="22"/>
  <c r="Z459" i="22"/>
  <c r="Y485" i="22"/>
  <c r="Y484" i="22"/>
  <c r="Y483" i="22"/>
  <c r="Y482" i="22"/>
  <c r="Y481" i="22"/>
  <c r="Y480" i="22"/>
  <c r="Y479" i="22"/>
  <c r="Y478" i="22"/>
  <c r="Y477" i="22"/>
  <c r="Y476" i="22"/>
  <c r="Y475" i="22"/>
  <c r="Y474" i="22"/>
  <c r="Y473" i="22"/>
  <c r="Y472" i="22"/>
  <c r="Y471" i="22"/>
  <c r="Y470" i="22"/>
  <c r="Y469" i="22"/>
  <c r="Y468" i="22"/>
  <c r="Y467" i="22"/>
  <c r="Y466" i="22"/>
  <c r="Y465" i="22"/>
  <c r="Y464" i="22"/>
  <c r="Y463" i="22"/>
  <c r="Y462" i="22"/>
  <c r="Y461" i="22"/>
  <c r="Y460" i="22"/>
  <c r="Y459" i="22"/>
  <c r="F457" i="4"/>
  <c r="G457" i="4"/>
  <c r="H457" i="4"/>
  <c r="F458" i="4"/>
  <c r="G458" i="4"/>
  <c r="H458" i="4"/>
  <c r="F459" i="4"/>
  <c r="G459" i="4"/>
  <c r="H459" i="4"/>
  <c r="F460" i="4"/>
  <c r="G460" i="4"/>
  <c r="H460" i="4"/>
  <c r="F461" i="4"/>
  <c r="G461" i="4"/>
  <c r="H461" i="4"/>
  <c r="F462" i="4"/>
  <c r="G462" i="4"/>
  <c r="H462" i="4"/>
  <c r="F463" i="4"/>
  <c r="G463" i="4"/>
  <c r="H463" i="4"/>
  <c r="F464" i="4"/>
  <c r="G464" i="4"/>
  <c r="H464" i="4"/>
  <c r="F465" i="4"/>
  <c r="G465" i="4"/>
  <c r="H465" i="4"/>
  <c r="F466" i="4"/>
  <c r="G466" i="4"/>
  <c r="H466" i="4"/>
  <c r="F467" i="4"/>
  <c r="G467" i="4"/>
  <c r="H467" i="4"/>
  <c r="F468" i="4"/>
  <c r="G468" i="4"/>
  <c r="H468" i="4"/>
  <c r="F469" i="4"/>
  <c r="G469" i="4"/>
  <c r="H469" i="4"/>
  <c r="F470" i="4"/>
  <c r="G470" i="4"/>
  <c r="H470" i="4"/>
  <c r="F471" i="4"/>
  <c r="G471" i="4"/>
  <c r="H471" i="4"/>
  <c r="F472" i="4"/>
  <c r="G472" i="4"/>
  <c r="H472" i="4"/>
  <c r="F473" i="4"/>
  <c r="G473" i="4"/>
  <c r="H473" i="4"/>
  <c r="F474" i="4"/>
  <c r="G474" i="4"/>
  <c r="H474" i="4"/>
  <c r="F475" i="4"/>
  <c r="G475" i="4"/>
  <c r="H475" i="4"/>
  <c r="F476" i="4"/>
  <c r="G476" i="4"/>
  <c r="H476" i="4"/>
  <c r="F477" i="4"/>
  <c r="G477" i="4"/>
  <c r="H477" i="4"/>
  <c r="F478" i="4"/>
  <c r="G478" i="4"/>
  <c r="H478" i="4"/>
  <c r="F479" i="4"/>
  <c r="G479" i="4"/>
  <c r="H479" i="4"/>
  <c r="F480" i="4"/>
  <c r="G480" i="4"/>
  <c r="H480" i="4"/>
  <c r="F481" i="4"/>
  <c r="G481" i="4"/>
  <c r="H481" i="4"/>
  <c r="F482" i="4"/>
  <c r="G482" i="4"/>
  <c r="H482" i="4"/>
  <c r="F483" i="4"/>
  <c r="G483" i="4"/>
  <c r="H483" i="4"/>
  <c r="F484" i="4"/>
  <c r="G484" i="4"/>
  <c r="H484" i="4"/>
  <c r="E496" i="4"/>
  <c r="E495" i="4"/>
  <c r="E494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9" i="4"/>
  <c r="E458" i="4"/>
  <c r="E457" i="4"/>
  <c r="R5" i="28"/>
  <c r="M5" i="37"/>
  <c r="N5" i="37"/>
  <c r="C5" i="37"/>
  <c r="E5" i="37"/>
  <c r="M5" i="38"/>
  <c r="N5" i="38"/>
  <c r="C5" i="38"/>
  <c r="E5" i="38"/>
  <c r="E4" i="38"/>
  <c r="M5" i="33"/>
  <c r="N5" i="33"/>
  <c r="C5" i="33"/>
  <c r="E5" i="33"/>
  <c r="M5" i="36"/>
  <c r="N5" i="36"/>
  <c r="C5" i="36"/>
  <c r="E5" i="36"/>
  <c r="M5" i="35"/>
  <c r="N5" i="35"/>
  <c r="M5" i="34"/>
  <c r="N5" i="34"/>
  <c r="C5" i="34"/>
  <c r="E5" i="34"/>
  <c r="C5" i="35"/>
  <c r="E5" i="35"/>
  <c r="C5" i="26"/>
  <c r="M5" i="26"/>
  <c r="O5" i="26"/>
  <c r="M4" i="37"/>
  <c r="N4" i="37"/>
  <c r="M4" i="38"/>
  <c r="N4" i="38"/>
  <c r="M4" i="33"/>
  <c r="N4" i="33"/>
  <c r="M4" i="36"/>
  <c r="N4" i="36"/>
  <c r="M4" i="34"/>
  <c r="N4" i="34"/>
  <c r="M4" i="35"/>
  <c r="N4" i="35"/>
  <c r="E4" i="37"/>
  <c r="E4" i="33"/>
  <c r="E4" i="36"/>
  <c r="E4" i="34"/>
  <c r="O4" i="26"/>
  <c r="E4" i="35"/>
  <c r="AA37" i="26"/>
  <c r="Y37" i="26"/>
  <c r="Z38" i="26"/>
  <c r="AB38" i="26"/>
  <c r="X38" i="26"/>
  <c r="Z37" i="26"/>
  <c r="AB37" i="26"/>
  <c r="Y38" i="26"/>
  <c r="AA38" i="26"/>
  <c r="D484" i="4"/>
  <c r="I484" i="4"/>
  <c r="C484" i="4"/>
  <c r="H485" i="21"/>
  <c r="F485" i="21"/>
  <c r="E485" i="21"/>
  <c r="D485" i="21"/>
  <c r="C485" i="21"/>
  <c r="H484" i="21"/>
  <c r="F484" i="21"/>
  <c r="E484" i="21"/>
  <c r="D484" i="21"/>
  <c r="C484" i="21"/>
  <c r="H483" i="21"/>
  <c r="F483" i="21"/>
  <c r="E483" i="21"/>
  <c r="D483" i="21"/>
  <c r="C483" i="21"/>
  <c r="H482" i="21"/>
  <c r="F482" i="21"/>
  <c r="E482" i="21"/>
  <c r="D482" i="21"/>
  <c r="C482" i="21"/>
  <c r="H481" i="21"/>
  <c r="F481" i="21"/>
  <c r="E481" i="21"/>
  <c r="D481" i="21"/>
  <c r="C481" i="21"/>
  <c r="H480" i="21"/>
  <c r="F480" i="21"/>
  <c r="E480" i="21"/>
  <c r="D480" i="21"/>
  <c r="C480" i="21"/>
  <c r="H479" i="21"/>
  <c r="F479" i="21"/>
  <c r="E479" i="21"/>
  <c r="D479" i="21"/>
  <c r="C479" i="21"/>
  <c r="H478" i="21"/>
  <c r="F478" i="21"/>
  <c r="E478" i="21"/>
  <c r="D478" i="21"/>
  <c r="C478" i="21"/>
  <c r="H477" i="21"/>
  <c r="F477" i="21"/>
  <c r="E477" i="21"/>
  <c r="D477" i="21"/>
  <c r="C477" i="21"/>
  <c r="H476" i="21"/>
  <c r="F476" i="21"/>
  <c r="E476" i="21"/>
  <c r="D476" i="21"/>
  <c r="C476" i="21"/>
  <c r="H475" i="21"/>
  <c r="F475" i="21"/>
  <c r="E475" i="21"/>
  <c r="D475" i="21"/>
  <c r="C475" i="21"/>
  <c r="H474" i="21"/>
  <c r="F474" i="21"/>
  <c r="E474" i="21"/>
  <c r="D474" i="21"/>
  <c r="C474" i="21"/>
  <c r="H473" i="21"/>
  <c r="F473" i="21"/>
  <c r="E473" i="21"/>
  <c r="D473" i="21"/>
  <c r="C473" i="21"/>
  <c r="H472" i="21"/>
  <c r="F472" i="21"/>
  <c r="E472" i="21"/>
  <c r="D472" i="21"/>
  <c r="C472" i="21"/>
  <c r="H471" i="21"/>
  <c r="F471" i="21"/>
  <c r="E471" i="21"/>
  <c r="D471" i="21"/>
  <c r="C471" i="21"/>
  <c r="H470" i="21"/>
  <c r="F470" i="21"/>
  <c r="E470" i="21"/>
  <c r="D470" i="21"/>
  <c r="C470" i="21"/>
  <c r="H469" i="21"/>
  <c r="F469" i="21"/>
  <c r="E469" i="21"/>
  <c r="D469" i="21"/>
  <c r="C469" i="21"/>
  <c r="H468" i="21"/>
  <c r="F468" i="21"/>
  <c r="E468" i="21"/>
  <c r="D468" i="21"/>
  <c r="C468" i="21"/>
  <c r="H467" i="21"/>
  <c r="F467" i="21"/>
  <c r="E467" i="21"/>
  <c r="D467" i="21"/>
  <c r="C467" i="21"/>
  <c r="H466" i="21"/>
  <c r="F466" i="21"/>
  <c r="E466" i="21"/>
  <c r="D466" i="21"/>
  <c r="C466" i="21"/>
  <c r="H465" i="21"/>
  <c r="F465" i="21"/>
  <c r="E465" i="21"/>
  <c r="D465" i="21"/>
  <c r="C465" i="21"/>
  <c r="H464" i="21"/>
  <c r="F464" i="21"/>
  <c r="E464" i="21"/>
  <c r="D464" i="21"/>
  <c r="C464" i="21"/>
  <c r="H463" i="21"/>
  <c r="F463" i="21"/>
  <c r="E463" i="21"/>
  <c r="D463" i="21"/>
  <c r="C463" i="21"/>
  <c r="H462" i="21"/>
  <c r="F462" i="21"/>
  <c r="E462" i="21"/>
  <c r="D462" i="21"/>
  <c r="C462" i="21"/>
  <c r="H461" i="21"/>
  <c r="F461" i="21"/>
  <c r="E461" i="21"/>
  <c r="D461" i="21"/>
  <c r="C461" i="21"/>
  <c r="H460" i="21"/>
  <c r="F460" i="21"/>
  <c r="E460" i="21"/>
  <c r="D460" i="21"/>
  <c r="C460" i="21"/>
  <c r="H459" i="21"/>
  <c r="F459" i="21"/>
  <c r="E459" i="21"/>
  <c r="D459" i="21"/>
  <c r="C459" i="21"/>
  <c r="J485" i="22"/>
  <c r="H485" i="22"/>
  <c r="X485" i="22"/>
  <c r="F485" i="22"/>
  <c r="D485" i="22"/>
  <c r="C485" i="22"/>
  <c r="J484" i="22"/>
  <c r="H484" i="22"/>
  <c r="X484" i="22"/>
  <c r="F484" i="22"/>
  <c r="D484" i="22"/>
  <c r="C484" i="22"/>
  <c r="J483" i="22"/>
  <c r="H483" i="22"/>
  <c r="X483" i="22"/>
  <c r="F483" i="22"/>
  <c r="D483" i="22"/>
  <c r="C483" i="22"/>
  <c r="J482" i="22"/>
  <c r="H482" i="22"/>
  <c r="X482" i="22"/>
  <c r="F482" i="22"/>
  <c r="D482" i="22"/>
  <c r="C482" i="22"/>
  <c r="J481" i="22"/>
  <c r="H481" i="22"/>
  <c r="X481" i="22"/>
  <c r="F481" i="22"/>
  <c r="D481" i="22"/>
  <c r="C481" i="22"/>
  <c r="J480" i="22"/>
  <c r="H480" i="22"/>
  <c r="X480" i="22"/>
  <c r="F480" i="22"/>
  <c r="D480" i="22"/>
  <c r="C480" i="22"/>
  <c r="J479" i="22"/>
  <c r="H479" i="22"/>
  <c r="X479" i="22"/>
  <c r="F479" i="22"/>
  <c r="D479" i="22"/>
  <c r="C479" i="22"/>
  <c r="J478" i="22"/>
  <c r="H478" i="22"/>
  <c r="X478" i="22"/>
  <c r="F478" i="22"/>
  <c r="D478" i="22"/>
  <c r="C478" i="22"/>
  <c r="J477" i="22"/>
  <c r="H477" i="22"/>
  <c r="X477" i="22"/>
  <c r="F477" i="22"/>
  <c r="D477" i="22"/>
  <c r="C477" i="22"/>
  <c r="J476" i="22"/>
  <c r="H476" i="22"/>
  <c r="X476" i="22"/>
  <c r="F476" i="22"/>
  <c r="D476" i="22"/>
  <c r="C476" i="22"/>
  <c r="J475" i="22"/>
  <c r="H475" i="22"/>
  <c r="X475" i="22"/>
  <c r="F475" i="22"/>
  <c r="D475" i="22"/>
  <c r="C475" i="22"/>
  <c r="J474" i="22"/>
  <c r="H474" i="22"/>
  <c r="X474" i="22"/>
  <c r="F474" i="22"/>
  <c r="D474" i="22"/>
  <c r="C474" i="22"/>
  <c r="J473" i="22"/>
  <c r="H473" i="22"/>
  <c r="X473" i="22"/>
  <c r="F473" i="22"/>
  <c r="D473" i="22"/>
  <c r="C473" i="22"/>
  <c r="J472" i="22"/>
  <c r="H472" i="22"/>
  <c r="X472" i="22"/>
  <c r="F472" i="22"/>
  <c r="D472" i="22"/>
  <c r="C472" i="22"/>
  <c r="J471" i="22"/>
  <c r="H471" i="22"/>
  <c r="X471" i="22"/>
  <c r="F471" i="22"/>
  <c r="D471" i="22"/>
  <c r="C471" i="22"/>
  <c r="J470" i="22"/>
  <c r="H470" i="22"/>
  <c r="X470" i="22"/>
  <c r="F470" i="22"/>
  <c r="D470" i="22"/>
  <c r="C470" i="22"/>
  <c r="J469" i="22"/>
  <c r="H469" i="22"/>
  <c r="X469" i="22"/>
  <c r="F469" i="22"/>
  <c r="D469" i="22"/>
  <c r="C469" i="22"/>
  <c r="J468" i="22"/>
  <c r="H468" i="22"/>
  <c r="X468" i="22"/>
  <c r="F468" i="22"/>
  <c r="D468" i="22"/>
  <c r="C468" i="22"/>
  <c r="J467" i="22"/>
  <c r="H467" i="22"/>
  <c r="X467" i="22"/>
  <c r="F467" i="22"/>
  <c r="D467" i="22"/>
  <c r="C467" i="22"/>
  <c r="J466" i="22"/>
  <c r="H466" i="22"/>
  <c r="X466" i="22"/>
  <c r="F466" i="22"/>
  <c r="D466" i="22"/>
  <c r="C466" i="22"/>
  <c r="J465" i="22"/>
  <c r="H465" i="22"/>
  <c r="X465" i="22"/>
  <c r="F465" i="22"/>
  <c r="D465" i="22"/>
  <c r="C465" i="22"/>
  <c r="J464" i="22"/>
  <c r="H464" i="22"/>
  <c r="X464" i="22"/>
  <c r="F464" i="22"/>
  <c r="D464" i="22"/>
  <c r="C464" i="22"/>
  <c r="J463" i="22"/>
  <c r="H463" i="22"/>
  <c r="X463" i="22"/>
  <c r="F463" i="22"/>
  <c r="D463" i="22"/>
  <c r="C463" i="22"/>
  <c r="J462" i="22"/>
  <c r="H462" i="22"/>
  <c r="X462" i="22"/>
  <c r="F462" i="22"/>
  <c r="D462" i="22"/>
  <c r="C462" i="22"/>
  <c r="J461" i="22"/>
  <c r="H461" i="22"/>
  <c r="X461" i="22"/>
  <c r="F461" i="22"/>
  <c r="D461" i="22"/>
  <c r="C461" i="22"/>
  <c r="J460" i="22"/>
  <c r="H460" i="22"/>
  <c r="X460" i="22"/>
  <c r="F460" i="22"/>
  <c r="D460" i="22"/>
  <c r="C460" i="22"/>
  <c r="J459" i="22"/>
  <c r="H459" i="22"/>
  <c r="X459" i="22"/>
  <c r="F459" i="22"/>
  <c r="D459" i="22"/>
  <c r="C459" i="22"/>
  <c r="I483" i="4"/>
  <c r="D483" i="4"/>
  <c r="C483" i="4"/>
  <c r="I482" i="4"/>
  <c r="D482" i="4"/>
  <c r="C482" i="4"/>
  <c r="I481" i="4"/>
  <c r="D481" i="4"/>
  <c r="C481" i="4"/>
  <c r="I480" i="4"/>
  <c r="D480" i="4"/>
  <c r="C480" i="4"/>
  <c r="I479" i="4"/>
  <c r="D479" i="4"/>
  <c r="C479" i="4"/>
  <c r="I478" i="4"/>
  <c r="D478" i="4"/>
  <c r="C478" i="4"/>
  <c r="I477" i="4"/>
  <c r="D477" i="4"/>
  <c r="C477" i="4"/>
  <c r="I476" i="4"/>
  <c r="D476" i="4"/>
  <c r="C476" i="4"/>
  <c r="I475" i="4"/>
  <c r="D475" i="4"/>
  <c r="C475" i="4"/>
  <c r="I474" i="4"/>
  <c r="D474" i="4"/>
  <c r="C474" i="4"/>
  <c r="I473" i="4"/>
  <c r="D473" i="4"/>
  <c r="C473" i="4"/>
  <c r="I472" i="4"/>
  <c r="D472" i="4"/>
  <c r="C472" i="4"/>
  <c r="I471" i="4"/>
  <c r="D471" i="4"/>
  <c r="C471" i="4"/>
  <c r="D470" i="4"/>
  <c r="C470" i="4"/>
  <c r="D469" i="4"/>
  <c r="C469" i="4"/>
  <c r="D468" i="4"/>
  <c r="C468" i="4"/>
  <c r="D467" i="4"/>
  <c r="C467" i="4"/>
  <c r="D466" i="4"/>
  <c r="C466" i="4"/>
  <c r="D465" i="4"/>
  <c r="C465" i="4"/>
  <c r="D464" i="4"/>
  <c r="C464" i="4"/>
  <c r="D463" i="4"/>
  <c r="C463" i="4"/>
  <c r="D462" i="4"/>
  <c r="C462" i="4"/>
  <c r="D461" i="4"/>
  <c r="C461" i="4"/>
  <c r="D460" i="4"/>
  <c r="C460" i="4"/>
  <c r="D459" i="4"/>
  <c r="C459" i="4"/>
  <c r="D458" i="4"/>
  <c r="C458" i="4"/>
  <c r="D457" i="4"/>
  <c r="C457" i="4"/>
  <c r="N12" i="13"/>
  <c r="H12" i="13"/>
  <c r="N11" i="13"/>
  <c r="H11" i="13"/>
  <c r="N10" i="13"/>
  <c r="H10" i="13"/>
  <c r="N9" i="13"/>
  <c r="H9" i="13"/>
  <c r="N8" i="13"/>
  <c r="H8" i="13"/>
  <c r="N7" i="13"/>
  <c r="H7" i="13"/>
  <c r="N6" i="13"/>
  <c r="H6" i="13"/>
  <c r="N5" i="13"/>
  <c r="H5" i="13"/>
  <c r="F61" i="37" l="1"/>
  <c r="G61" i="37" s="1"/>
  <c r="F64" i="35"/>
  <c r="G64" i="35" s="1"/>
  <c r="F33" i="37"/>
  <c r="G33" i="37" s="1"/>
  <c r="U243" i="12"/>
  <c r="F23" i="37"/>
  <c r="G23" i="37" s="1"/>
  <c r="F29" i="33"/>
  <c r="G29" i="33" s="1"/>
  <c r="F68" i="34"/>
  <c r="G68" i="34" s="1"/>
  <c r="F42" i="38"/>
  <c r="G42" i="38" s="1"/>
  <c r="F54" i="26"/>
  <c r="G54" i="26" s="1"/>
  <c r="S227" i="12"/>
  <c r="S200" i="12"/>
  <c r="S232" i="12"/>
  <c r="S240" i="12"/>
  <c r="S272" i="12"/>
  <c r="U224" i="12"/>
  <c r="F48" i="33"/>
  <c r="G48" i="33" s="1"/>
  <c r="P59" i="26"/>
  <c r="Q59" i="26" s="1"/>
  <c r="S84" i="12"/>
  <c r="U254" i="12"/>
  <c r="P73" i="26"/>
  <c r="Q73" i="26" s="1"/>
  <c r="F56" i="33"/>
  <c r="G56" i="33" s="1"/>
  <c r="U204" i="12"/>
  <c r="U212" i="12"/>
  <c r="S281" i="12"/>
  <c r="S114" i="12"/>
  <c r="S122" i="12"/>
  <c r="S141" i="12"/>
  <c r="U188" i="12"/>
  <c r="S193" i="12"/>
  <c r="S149" i="12"/>
  <c r="S23" i="12"/>
  <c r="U63" i="12"/>
  <c r="F71" i="26"/>
  <c r="G71" i="26" s="1"/>
  <c r="U169" i="12"/>
  <c r="U208" i="12"/>
  <c r="U195" i="12"/>
  <c r="U211" i="12"/>
  <c r="U227" i="12"/>
  <c r="U267" i="12"/>
  <c r="S81" i="12"/>
  <c r="S166" i="12"/>
  <c r="U219" i="12"/>
  <c r="H266" i="12"/>
  <c r="F55" i="33"/>
  <c r="G55" i="33" s="1"/>
  <c r="S11" i="12"/>
  <c r="S180" i="12"/>
  <c r="S212" i="12"/>
  <c r="S220" i="12"/>
  <c r="S228" i="12"/>
  <c r="S260" i="12"/>
  <c r="U181" i="12"/>
  <c r="S184" i="12"/>
  <c r="U197" i="12"/>
  <c r="U221" i="12"/>
  <c r="U237" i="12"/>
  <c r="U245" i="12"/>
  <c r="U269" i="12"/>
  <c r="U176" i="12"/>
  <c r="U186" i="12"/>
  <c r="U62" i="12"/>
  <c r="U109" i="12"/>
  <c r="U78" i="12"/>
  <c r="F73" i="36"/>
  <c r="G73" i="36" s="1"/>
  <c r="P36" i="26"/>
  <c r="Q36" i="26" s="1"/>
  <c r="F45" i="38"/>
  <c r="G45" i="38" s="1"/>
  <c r="S26" i="12"/>
  <c r="U133" i="12"/>
  <c r="U36" i="12"/>
  <c r="U157" i="12"/>
  <c r="S117" i="12"/>
  <c r="F75" i="35"/>
  <c r="G75" i="35" s="1"/>
  <c r="U171" i="12"/>
  <c r="U24" i="12"/>
  <c r="S52" i="12"/>
  <c r="U56" i="12"/>
  <c r="U64" i="12"/>
  <c r="U72" i="12"/>
  <c r="U80" i="12"/>
  <c r="U88" i="12"/>
  <c r="U112" i="12"/>
  <c r="U120" i="12"/>
  <c r="U152" i="12"/>
  <c r="S264" i="12"/>
  <c r="S280" i="12"/>
  <c r="S99" i="12"/>
  <c r="S107" i="12"/>
  <c r="U230" i="12"/>
  <c r="F35" i="38"/>
  <c r="G35" i="38" s="1"/>
  <c r="U27" i="12"/>
  <c r="U133" i="39"/>
  <c r="S13" i="12"/>
  <c r="S76" i="12"/>
  <c r="U124" i="12"/>
  <c r="S165" i="12"/>
  <c r="U231" i="12"/>
  <c r="U279" i="12"/>
  <c r="S288" i="12"/>
  <c r="U303" i="12"/>
  <c r="U304" i="12"/>
  <c r="U308" i="12"/>
  <c r="F50" i="37"/>
  <c r="G50" i="37" s="1"/>
  <c r="F47" i="36"/>
  <c r="G47" i="36" s="1"/>
  <c r="P35" i="26"/>
  <c r="Q35" i="26" s="1"/>
  <c r="F50" i="35"/>
  <c r="G50" i="35" s="1"/>
  <c r="P62" i="26"/>
  <c r="Q62" i="26" s="1"/>
  <c r="F58" i="26"/>
  <c r="G58" i="26" s="1"/>
  <c r="F50" i="38"/>
  <c r="G50" i="38" s="1"/>
  <c r="F47" i="33"/>
  <c r="G47" i="33" s="1"/>
  <c r="F261" i="12"/>
  <c r="H284" i="12"/>
  <c r="H214" i="12"/>
  <c r="H222" i="12"/>
  <c r="F301" i="12"/>
  <c r="F195" i="12"/>
  <c r="F33" i="34"/>
  <c r="G33" i="34" s="1"/>
  <c r="F63" i="34"/>
  <c r="G63" i="34" s="1"/>
  <c r="U123" i="12"/>
  <c r="F36" i="26"/>
  <c r="G36" i="26" s="1"/>
  <c r="F41" i="26"/>
  <c r="G41" i="26" s="1"/>
  <c r="U37" i="12"/>
  <c r="F25" i="35"/>
  <c r="G25" i="35" s="1"/>
  <c r="F28" i="38"/>
  <c r="G28" i="38" s="1"/>
  <c r="F39" i="26"/>
  <c r="G39" i="26" s="1"/>
  <c r="U34" i="12"/>
  <c r="S95" i="12"/>
  <c r="S119" i="12"/>
  <c r="S194" i="12"/>
  <c r="U250" i="12"/>
  <c r="U266" i="12"/>
  <c r="F274" i="12"/>
  <c r="F58" i="33"/>
  <c r="G58" i="33" s="1"/>
  <c r="U71" i="12"/>
  <c r="U175" i="12"/>
  <c r="U293" i="12"/>
  <c r="F11" i="36"/>
  <c r="G11" i="36" s="1"/>
  <c r="P14" i="26"/>
  <c r="Q14" i="26" s="1"/>
  <c r="F285" i="12"/>
  <c r="F49" i="26"/>
  <c r="G49" i="26" s="1"/>
  <c r="F43" i="37"/>
  <c r="G43" i="37" s="1"/>
  <c r="F9" i="33"/>
  <c r="G9" i="33" s="1"/>
  <c r="F60" i="34"/>
  <c r="G60" i="34" s="1"/>
  <c r="F49" i="35"/>
  <c r="G49" i="35" s="1"/>
  <c r="U18" i="12"/>
  <c r="S101" i="12"/>
  <c r="S169" i="12"/>
  <c r="H219" i="12"/>
  <c r="S225" i="12"/>
  <c r="S249" i="12"/>
  <c r="H251" i="12"/>
  <c r="H267" i="12"/>
  <c r="U297" i="12"/>
  <c r="P12" i="26"/>
  <c r="Q12" i="26" s="1"/>
  <c r="U125" i="12"/>
  <c r="U141" i="12"/>
  <c r="U217" i="12"/>
  <c r="U225" i="12"/>
  <c r="U234" i="12"/>
  <c r="U249" i="12"/>
  <c r="U257" i="12"/>
  <c r="U265" i="12"/>
  <c r="P72" i="26"/>
  <c r="Q72" i="26" s="1"/>
  <c r="U86" i="12"/>
  <c r="U110" i="12"/>
  <c r="S115" i="12"/>
  <c r="F125" i="12"/>
  <c r="U158" i="12"/>
  <c r="S164" i="12"/>
  <c r="S183" i="12"/>
  <c r="S215" i="12"/>
  <c r="S223" i="12"/>
  <c r="S263" i="12"/>
  <c r="U284" i="12"/>
  <c r="F53" i="26"/>
  <c r="G53" i="26" s="1"/>
  <c r="P53" i="26"/>
  <c r="Q53" i="26" s="1"/>
  <c r="F56" i="38"/>
  <c r="G56" i="38" s="1"/>
  <c r="H109" i="12"/>
  <c r="H117" i="12"/>
  <c r="H125" i="12"/>
  <c r="U167" i="12"/>
  <c r="S16" i="12"/>
  <c r="U60" i="12"/>
  <c r="U76" i="12"/>
  <c r="U84" i="12"/>
  <c r="U91" i="12"/>
  <c r="S211" i="12"/>
  <c r="S219" i="12"/>
  <c r="S235" i="12"/>
  <c r="S251" i="12"/>
  <c r="S259" i="12"/>
  <c r="S267" i="12"/>
  <c r="S275" i="12"/>
  <c r="U286" i="12"/>
  <c r="F74" i="26"/>
  <c r="G74" i="26" s="1"/>
  <c r="F76" i="36"/>
  <c r="G76" i="36" s="1"/>
  <c r="S29" i="12"/>
  <c r="S134" i="39"/>
  <c r="S21" i="12"/>
  <c r="F55" i="37"/>
  <c r="G55" i="37" s="1"/>
  <c r="S213" i="12"/>
  <c r="P64" i="26"/>
  <c r="Q64" i="26" s="1"/>
  <c r="P69" i="26"/>
  <c r="Q69" i="26" s="1"/>
  <c r="F63" i="26"/>
  <c r="G63" i="26" s="1"/>
  <c r="U78" i="39"/>
  <c r="F62" i="35"/>
  <c r="G62" i="35" s="1"/>
  <c r="U79" i="12"/>
  <c r="S135" i="12"/>
  <c r="S210" i="12"/>
  <c r="H287" i="12"/>
  <c r="F26" i="37"/>
  <c r="G26" i="37" s="1"/>
  <c r="F14" i="37"/>
  <c r="G14" i="37" s="1"/>
  <c r="S12" i="12"/>
  <c r="U35" i="12"/>
  <c r="U98" i="12"/>
  <c r="U106" i="12"/>
  <c r="U114" i="12"/>
  <c r="U166" i="12"/>
  <c r="H208" i="12"/>
  <c r="U291" i="12"/>
  <c r="S299" i="12"/>
  <c r="F20" i="33"/>
  <c r="G20" i="33" s="1"/>
  <c r="P41" i="26"/>
  <c r="Q41" i="26" s="1"/>
  <c r="F64" i="26"/>
  <c r="G64" i="26" s="1"/>
  <c r="S14" i="12"/>
  <c r="S155" i="12"/>
  <c r="S190" i="12"/>
  <c r="S198" i="12"/>
  <c r="S254" i="12"/>
  <c r="S270" i="12"/>
  <c r="S278" i="12"/>
  <c r="F6" i="37"/>
  <c r="G6" i="37" s="1"/>
  <c r="P23" i="26"/>
  <c r="Q23" i="26" s="1"/>
  <c r="F61" i="36"/>
  <c r="G61" i="36" s="1"/>
  <c r="S10" i="12"/>
  <c r="S33" i="12"/>
  <c r="S49" i="12"/>
  <c r="S65" i="12"/>
  <c r="S72" i="12"/>
  <c r="S88" i="12"/>
  <c r="S96" i="12"/>
  <c r="S104" i="12"/>
  <c r="S112" i="12"/>
  <c r="S121" i="12"/>
  <c r="U156" i="12"/>
  <c r="U183" i="12"/>
  <c r="U190" i="12"/>
  <c r="U199" i="12"/>
  <c r="U207" i="12"/>
  <c r="S112" i="39"/>
  <c r="H116" i="39"/>
  <c r="U41" i="12"/>
  <c r="U49" i="12"/>
  <c r="U97" i="12"/>
  <c r="S128" i="12"/>
  <c r="F48" i="38"/>
  <c r="G48" i="38" s="1"/>
  <c r="F62" i="34"/>
  <c r="G62" i="34" s="1"/>
  <c r="U21" i="12"/>
  <c r="U28" i="12"/>
  <c r="S38" i="12"/>
  <c r="S54" i="12"/>
  <c r="S61" i="12"/>
  <c r="S69" i="12"/>
  <c r="S85" i="12"/>
  <c r="U128" i="12"/>
  <c r="U137" i="12"/>
  <c r="U144" i="12"/>
  <c r="U187" i="12"/>
  <c r="U203" i="12"/>
  <c r="S120" i="12"/>
  <c r="F110" i="39"/>
  <c r="S113" i="39"/>
  <c r="H13" i="12"/>
  <c r="S18" i="12"/>
  <c r="U45" i="12"/>
  <c r="U61" i="12"/>
  <c r="U69" i="12"/>
  <c r="U77" i="12"/>
  <c r="S208" i="12"/>
  <c r="P24" i="26"/>
  <c r="Q24" i="26" s="1"/>
  <c r="F60" i="38"/>
  <c r="G60" i="38" s="1"/>
  <c r="S8" i="12"/>
  <c r="U19" i="12"/>
  <c r="S34" i="12"/>
  <c r="S42" i="12"/>
  <c r="S58" i="12"/>
  <c r="S75" i="12"/>
  <c r="S82" i="12"/>
  <c r="F332" i="12"/>
  <c r="H335" i="12"/>
  <c r="P9" i="26"/>
  <c r="Q9" i="26" s="1"/>
  <c r="F322" i="12"/>
  <c r="F58" i="35"/>
  <c r="G58" i="35" s="1"/>
  <c r="F7" i="35"/>
  <c r="G7" i="35" s="1"/>
  <c r="F24" i="26"/>
  <c r="G24" i="26" s="1"/>
  <c r="F42" i="33"/>
  <c r="G42" i="33" s="1"/>
  <c r="S100" i="12"/>
  <c r="H297" i="12"/>
  <c r="H324" i="12"/>
  <c r="P51" i="26"/>
  <c r="Q51" i="26" s="1"/>
  <c r="S17" i="12"/>
  <c r="S295" i="12"/>
  <c r="S302" i="12"/>
  <c r="S304" i="12"/>
  <c r="U305" i="12"/>
  <c r="S138" i="12"/>
  <c r="F152" i="12"/>
  <c r="S197" i="12"/>
  <c r="S205" i="12"/>
  <c r="S237" i="12"/>
  <c r="P25" i="26"/>
  <c r="Q25" i="26" s="1"/>
  <c r="P68" i="26"/>
  <c r="Q68" i="26" s="1"/>
  <c r="S113" i="12"/>
  <c r="U23" i="12"/>
  <c r="S126" i="12"/>
  <c r="S150" i="12"/>
  <c r="U162" i="12"/>
  <c r="S178" i="12"/>
  <c r="U289" i="12"/>
  <c r="S298" i="12"/>
  <c r="S18" i="39"/>
  <c r="F132" i="39"/>
  <c r="U120" i="39"/>
  <c r="U138" i="39"/>
  <c r="F108" i="39"/>
  <c r="F8" i="12"/>
  <c r="H18" i="12"/>
  <c r="F34" i="12"/>
  <c r="F66" i="12"/>
  <c r="F98" i="12"/>
  <c r="F106" i="12"/>
  <c r="F114" i="12"/>
  <c r="H157" i="12"/>
  <c r="H200" i="12"/>
  <c r="F240" i="12"/>
  <c r="F248" i="12"/>
  <c r="F256" i="12"/>
  <c r="F272" i="12"/>
  <c r="F280" i="12"/>
  <c r="F303" i="12"/>
  <c r="F23" i="12"/>
  <c r="F55" i="12"/>
  <c r="F63" i="12"/>
  <c r="H90" i="12"/>
  <c r="F95" i="12"/>
  <c r="H98" i="12"/>
  <c r="H106" i="12"/>
  <c r="F11" i="12"/>
  <c r="H23" i="12"/>
  <c r="F31" i="12"/>
  <c r="F47" i="12"/>
  <c r="F71" i="12"/>
  <c r="F79" i="12"/>
  <c r="F87" i="12"/>
  <c r="F103" i="12"/>
  <c r="H12" i="12"/>
  <c r="F20" i="12"/>
  <c r="H47" i="12"/>
  <c r="H87" i="12"/>
  <c r="H20" i="12"/>
  <c r="H308" i="12"/>
  <c r="F337" i="12"/>
  <c r="F65" i="12"/>
  <c r="F215" i="12"/>
  <c r="F239" i="12"/>
  <c r="F255" i="12"/>
  <c r="F271" i="12"/>
  <c r="H96" i="12"/>
  <c r="H152" i="12"/>
  <c r="H246" i="12"/>
  <c r="H278" i="12"/>
  <c r="F292" i="12"/>
  <c r="H299" i="12"/>
  <c r="H350" i="12"/>
  <c r="H357" i="12"/>
  <c r="H361" i="12"/>
  <c r="H365" i="12"/>
  <c r="F70" i="12"/>
  <c r="H38" i="12"/>
  <c r="F294" i="12"/>
  <c r="H344" i="12"/>
  <c r="H108" i="39"/>
  <c r="H117" i="39"/>
  <c r="H107" i="39"/>
  <c r="H123" i="39"/>
  <c r="F22" i="33"/>
  <c r="G22" i="33" s="1"/>
  <c r="F25" i="34"/>
  <c r="G25" i="34" s="1"/>
  <c r="F42" i="26"/>
  <c r="G42" i="26" s="1"/>
  <c r="F69" i="34"/>
  <c r="G69" i="34" s="1"/>
  <c r="U198" i="12"/>
  <c r="S120" i="39"/>
  <c r="F131" i="39"/>
  <c r="U285" i="12"/>
  <c r="U292" i="12"/>
  <c r="H358" i="12"/>
  <c r="F37" i="33"/>
  <c r="G37" i="33" s="1"/>
  <c r="F46" i="33"/>
  <c r="G46" i="33" s="1"/>
  <c r="U182" i="12"/>
  <c r="U283" i="12"/>
  <c r="S139" i="12"/>
  <c r="U168" i="12"/>
  <c r="S177" i="12"/>
  <c r="U228" i="12"/>
  <c r="U235" i="12"/>
  <c r="U251" i="12"/>
  <c r="U259" i="12"/>
  <c r="F266" i="12"/>
  <c r="S294" i="12"/>
  <c r="F44" i="36"/>
  <c r="G44" i="36" s="1"/>
  <c r="F45" i="37"/>
  <c r="G45" i="37" s="1"/>
  <c r="F70" i="36"/>
  <c r="G70" i="36" s="1"/>
  <c r="F70" i="37"/>
  <c r="G70" i="37" s="1"/>
  <c r="U96" i="12"/>
  <c r="U280" i="12"/>
  <c r="U44" i="12"/>
  <c r="U52" i="12"/>
  <c r="S60" i="12"/>
  <c r="S68" i="12"/>
  <c r="U127" i="12"/>
  <c r="U135" i="12"/>
  <c r="U200" i="12"/>
  <c r="S216" i="12"/>
  <c r="S224" i="12"/>
  <c r="S248" i="12"/>
  <c r="S256" i="12"/>
  <c r="S287" i="12"/>
  <c r="F6" i="33"/>
  <c r="G6" i="33" s="1"/>
  <c r="F49" i="34"/>
  <c r="G49" i="34" s="1"/>
  <c r="F51" i="33"/>
  <c r="G51" i="33" s="1"/>
  <c r="F53" i="36"/>
  <c r="G53" i="36" s="1"/>
  <c r="F56" i="34"/>
  <c r="G56" i="34" s="1"/>
  <c r="F57" i="33"/>
  <c r="G57" i="33" s="1"/>
  <c r="F65" i="34"/>
  <c r="G65" i="34" s="1"/>
  <c r="S181" i="12"/>
  <c r="S189" i="12"/>
  <c r="U216" i="12"/>
  <c r="U232" i="12"/>
  <c r="U240" i="12"/>
  <c r="U248" i="12"/>
  <c r="F30" i="33"/>
  <c r="G30" i="33" s="1"/>
  <c r="F54" i="33"/>
  <c r="G54" i="33" s="1"/>
  <c r="F70" i="26"/>
  <c r="G70" i="26" s="1"/>
  <c r="U113" i="12"/>
  <c r="S30" i="12"/>
  <c r="U213" i="12"/>
  <c r="U134" i="39"/>
  <c r="S66" i="12"/>
  <c r="S74" i="12"/>
  <c r="H76" i="12"/>
  <c r="S90" i="12"/>
  <c r="H116" i="12"/>
  <c r="S140" i="12"/>
  <c r="S148" i="12"/>
  <c r="U155" i="12"/>
  <c r="F180" i="12"/>
  <c r="F189" i="12"/>
  <c r="F295" i="12"/>
  <c r="F12" i="36"/>
  <c r="G12" i="36" s="1"/>
  <c r="F67" i="33"/>
  <c r="G67" i="33" s="1"/>
  <c r="F71" i="33"/>
  <c r="G71" i="33" s="1"/>
  <c r="U73" i="12"/>
  <c r="U81" i="12"/>
  <c r="S87" i="12"/>
  <c r="U90" i="12"/>
  <c r="U93" i="12"/>
  <c r="F120" i="12"/>
  <c r="F131" i="12"/>
  <c r="U132" i="12"/>
  <c r="F140" i="12"/>
  <c r="F148" i="12"/>
  <c r="F169" i="12"/>
  <c r="F177" i="12"/>
  <c r="H307" i="12"/>
  <c r="F7" i="33"/>
  <c r="G7" i="33" s="1"/>
  <c r="F38" i="38"/>
  <c r="G38" i="38" s="1"/>
  <c r="F57" i="37"/>
  <c r="G57" i="37" s="1"/>
  <c r="F71" i="34"/>
  <c r="G71" i="34" s="1"/>
  <c r="F72" i="35"/>
  <c r="G72" i="35" s="1"/>
  <c r="S151" i="12"/>
  <c r="U196" i="12"/>
  <c r="H14" i="12"/>
  <c r="F22" i="12"/>
  <c r="U30" i="12"/>
  <c r="S46" i="12"/>
  <c r="U105" i="12"/>
  <c r="S110" i="12"/>
  <c r="H120" i="12"/>
  <c r="F136" i="12"/>
  <c r="F143" i="12"/>
  <c r="U159" i="12"/>
  <c r="S168" i="12"/>
  <c r="S175" i="12"/>
  <c r="U178" i="12"/>
  <c r="H289" i="12"/>
  <c r="H134" i="39"/>
  <c r="F40" i="37"/>
  <c r="G40" i="37" s="1"/>
  <c r="F45" i="26"/>
  <c r="G45" i="26" s="1"/>
  <c r="F56" i="37"/>
  <c r="G56" i="37" s="1"/>
  <c r="F69" i="35"/>
  <c r="G69" i="35" s="1"/>
  <c r="U205" i="12"/>
  <c r="U218" i="12"/>
  <c r="S15" i="12"/>
  <c r="F26" i="12"/>
  <c r="S27" i="12"/>
  <c r="H29" i="12"/>
  <c r="S35" i="12"/>
  <c r="F61" i="12"/>
  <c r="S83" i="12"/>
  <c r="F93" i="12"/>
  <c r="H112" i="12"/>
  <c r="S125" i="12"/>
  <c r="S156" i="12"/>
  <c r="F11" i="34"/>
  <c r="G11" i="34" s="1"/>
  <c r="F35" i="37"/>
  <c r="G35" i="37" s="1"/>
  <c r="F55" i="36"/>
  <c r="G55" i="36" s="1"/>
  <c r="P67" i="26"/>
  <c r="Q67" i="26" s="1"/>
  <c r="U189" i="12"/>
  <c r="F18" i="12"/>
  <c r="S59" i="12"/>
  <c r="S67" i="12"/>
  <c r="H93" i="12"/>
  <c r="F101" i="12"/>
  <c r="U102" i="12"/>
  <c r="S124" i="12"/>
  <c r="U130" i="12"/>
  <c r="H136" i="12"/>
  <c r="U300" i="12"/>
  <c r="S305" i="12"/>
  <c r="F60" i="26"/>
  <c r="G60" i="26" s="1"/>
  <c r="S40" i="12"/>
  <c r="U294" i="12"/>
  <c r="F21" i="35"/>
  <c r="G21" i="35" s="1"/>
  <c r="F31" i="38"/>
  <c r="G31" i="38" s="1"/>
  <c r="F37" i="36"/>
  <c r="G37" i="36" s="1"/>
  <c r="F43" i="34"/>
  <c r="G43" i="34" s="1"/>
  <c r="U177" i="12"/>
  <c r="S185" i="12"/>
  <c r="U309" i="12"/>
  <c r="F363" i="12"/>
  <c r="F75" i="33"/>
  <c r="G75" i="33" s="1"/>
  <c r="F32" i="34"/>
  <c r="G32" i="34" s="1"/>
  <c r="F39" i="33"/>
  <c r="G39" i="33" s="1"/>
  <c r="F44" i="38"/>
  <c r="G44" i="38" s="1"/>
  <c r="S226" i="12"/>
  <c r="U191" i="12"/>
  <c r="S152" i="12"/>
  <c r="U170" i="12"/>
  <c r="S179" i="12"/>
  <c r="S195" i="12"/>
  <c r="U214" i="12"/>
  <c r="U223" i="12"/>
  <c r="U255" i="12"/>
  <c r="U262" i="12"/>
  <c r="U278" i="12"/>
  <c r="S292" i="12"/>
  <c r="U139" i="39"/>
  <c r="U62" i="39"/>
  <c r="S103" i="39"/>
  <c r="U110" i="39"/>
  <c r="S123" i="39"/>
  <c r="F16" i="35"/>
  <c r="G16" i="35" s="1"/>
  <c r="F42" i="35"/>
  <c r="G42" i="35" s="1"/>
  <c r="F47" i="35"/>
  <c r="G47" i="35" s="1"/>
  <c r="U65" i="39"/>
  <c r="S90" i="39"/>
  <c r="U19" i="39"/>
  <c r="U27" i="39"/>
  <c r="S119" i="39"/>
  <c r="U119" i="39"/>
  <c r="U43" i="39"/>
  <c r="S129" i="39"/>
  <c r="S130" i="39"/>
  <c r="U50" i="39"/>
  <c r="U86" i="39"/>
  <c r="S133" i="39"/>
  <c r="S104" i="39"/>
  <c r="P47" i="26"/>
  <c r="Q47" i="26" s="1"/>
  <c r="P70" i="26"/>
  <c r="Q70" i="26" s="1"/>
  <c r="P49" i="26"/>
  <c r="Q49" i="26" s="1"/>
  <c r="P26" i="26"/>
  <c r="Q26" i="26" s="1"/>
  <c r="P54" i="26"/>
  <c r="Q54" i="26" s="1"/>
  <c r="P56" i="26"/>
  <c r="Q56" i="26" s="1"/>
  <c r="F9" i="26"/>
  <c r="G9" i="26" s="1"/>
  <c r="F10" i="26"/>
  <c r="G10" i="26" s="1"/>
  <c r="F23" i="26"/>
  <c r="G23" i="26" s="1"/>
  <c r="F47" i="26"/>
  <c r="G47" i="26" s="1"/>
  <c r="F21" i="26"/>
  <c r="G21" i="26" s="1"/>
  <c r="F19" i="26"/>
  <c r="G19" i="26" s="1"/>
  <c r="F61" i="26"/>
  <c r="G61" i="26" s="1"/>
  <c r="F11" i="37"/>
  <c r="G11" i="37" s="1"/>
  <c r="F36" i="37"/>
  <c r="G36" i="37" s="1"/>
  <c r="F24" i="37"/>
  <c r="G24" i="37" s="1"/>
  <c r="F17" i="37"/>
  <c r="G17" i="37" s="1"/>
  <c r="F71" i="37"/>
  <c r="G71" i="37" s="1"/>
  <c r="F75" i="37"/>
  <c r="G75" i="37" s="1"/>
  <c r="F30" i="37"/>
  <c r="G30" i="37" s="1"/>
  <c r="F62" i="37"/>
  <c r="G62" i="37" s="1"/>
  <c r="F27" i="37"/>
  <c r="G27" i="37" s="1"/>
  <c r="F65" i="38"/>
  <c r="G65" i="38" s="1"/>
  <c r="F75" i="38"/>
  <c r="G75" i="38" s="1"/>
  <c r="F69" i="38"/>
  <c r="G69" i="38" s="1"/>
  <c r="F49" i="38"/>
  <c r="G49" i="38" s="1"/>
  <c r="F29" i="38"/>
  <c r="G29" i="38" s="1"/>
  <c r="F36" i="38"/>
  <c r="G36" i="38" s="1"/>
  <c r="F46" i="38"/>
  <c r="G46" i="38" s="1"/>
  <c r="F57" i="38"/>
  <c r="G57" i="38" s="1"/>
  <c r="F9" i="38"/>
  <c r="G9" i="38" s="1"/>
  <c r="F30" i="38"/>
  <c r="G30" i="38" s="1"/>
  <c r="F64" i="38"/>
  <c r="G64" i="38" s="1"/>
  <c r="F13" i="33"/>
  <c r="G13" i="33" s="1"/>
  <c r="F32" i="33"/>
  <c r="G32" i="33" s="1"/>
  <c r="F8" i="33"/>
  <c r="G8" i="33" s="1"/>
  <c r="F11" i="33"/>
  <c r="G11" i="33" s="1"/>
  <c r="F12" i="33"/>
  <c r="G12" i="33" s="1"/>
  <c r="F35" i="33"/>
  <c r="G35" i="33" s="1"/>
  <c r="F40" i="33"/>
  <c r="G40" i="33" s="1"/>
  <c r="F73" i="33"/>
  <c r="G73" i="33" s="1"/>
  <c r="F38" i="36"/>
  <c r="G38" i="36" s="1"/>
  <c r="F64" i="36"/>
  <c r="G64" i="36" s="1"/>
  <c r="F75" i="36"/>
  <c r="G75" i="36" s="1"/>
  <c r="F15" i="36"/>
  <c r="G15" i="36" s="1"/>
  <c r="F39" i="36"/>
  <c r="G39" i="36" s="1"/>
  <c r="F31" i="36"/>
  <c r="G31" i="36" s="1"/>
  <c r="F71" i="36"/>
  <c r="G71" i="36" s="1"/>
  <c r="F34" i="36"/>
  <c r="G34" i="36" s="1"/>
  <c r="F10" i="36"/>
  <c r="G10" i="36" s="1"/>
  <c r="F22" i="36"/>
  <c r="G22" i="36" s="1"/>
  <c r="F24" i="36"/>
  <c r="G24" i="36" s="1"/>
  <c r="F37" i="34"/>
  <c r="G37" i="34" s="1"/>
  <c r="F54" i="34"/>
  <c r="G54" i="34" s="1"/>
  <c r="F57" i="34"/>
  <c r="G57" i="34" s="1"/>
  <c r="F74" i="34"/>
  <c r="G74" i="34" s="1"/>
  <c r="F9" i="34"/>
  <c r="G9" i="34" s="1"/>
  <c r="F48" i="34"/>
  <c r="G48" i="34" s="1"/>
  <c r="F22" i="35"/>
  <c r="G22" i="35" s="1"/>
  <c r="F51" i="35"/>
  <c r="G51" i="35" s="1"/>
  <c r="F35" i="35"/>
  <c r="G35" i="35" s="1"/>
  <c r="F71" i="35"/>
  <c r="G71" i="35" s="1"/>
  <c r="F73" i="35"/>
  <c r="G73" i="35" s="1"/>
  <c r="F10" i="35"/>
  <c r="G10" i="35" s="1"/>
  <c r="F17" i="35"/>
  <c r="G17" i="35" s="1"/>
  <c r="F26" i="35"/>
  <c r="G26" i="35" s="1"/>
  <c r="F13" i="35"/>
  <c r="G13" i="35" s="1"/>
  <c r="F28" i="35"/>
  <c r="G28" i="35" s="1"/>
  <c r="F61" i="35"/>
  <c r="G61" i="35" s="1"/>
  <c r="F66" i="35"/>
  <c r="G66" i="35" s="1"/>
  <c r="S10" i="39"/>
  <c r="S33" i="39"/>
  <c r="U130" i="39"/>
  <c r="U11" i="39"/>
  <c r="U15" i="39"/>
  <c r="U25" i="39"/>
  <c r="U33" i="39"/>
  <c r="U41" i="39"/>
  <c r="S69" i="39"/>
  <c r="U77" i="39"/>
  <c r="S85" i="39"/>
  <c r="U93" i="39"/>
  <c r="S101" i="39"/>
  <c r="U108" i="39"/>
  <c r="S118" i="39"/>
  <c r="U91" i="39"/>
  <c r="S100" i="39"/>
  <c r="S16" i="39"/>
  <c r="U60" i="39"/>
  <c r="S21" i="39"/>
  <c r="S29" i="39"/>
  <c r="S37" i="39"/>
  <c r="S45" i="39"/>
  <c r="S63" i="39"/>
  <c r="U69" i="39"/>
  <c r="U102" i="39"/>
  <c r="S110" i="39"/>
  <c r="U118" i="39"/>
  <c r="S8" i="39"/>
  <c r="F20" i="39"/>
  <c r="U30" i="39"/>
  <c r="U46" i="39"/>
  <c r="S88" i="39"/>
  <c r="U94" i="39"/>
  <c r="U36" i="39"/>
  <c r="U59" i="39"/>
  <c r="S6" i="39"/>
  <c r="U100" i="39"/>
  <c r="S26" i="39"/>
  <c r="S35" i="39"/>
  <c r="S42" i="39"/>
  <c r="U56" i="39"/>
  <c r="U88" i="39"/>
  <c r="S96" i="39"/>
  <c r="U103" i="39"/>
  <c r="S116" i="39"/>
  <c r="S12" i="39"/>
  <c r="U116" i="39"/>
  <c r="U124" i="39"/>
  <c r="S53" i="39"/>
  <c r="U26" i="39"/>
  <c r="U64" i="39"/>
  <c r="S84" i="39"/>
  <c r="U107" i="39"/>
  <c r="U123" i="39"/>
  <c r="S15" i="39"/>
  <c r="S109" i="39"/>
  <c r="U127" i="39"/>
  <c r="S68" i="39"/>
  <c r="S7" i="39"/>
  <c r="S9" i="39"/>
  <c r="S52" i="39"/>
  <c r="U87" i="39"/>
  <c r="H20" i="39"/>
  <c r="H28" i="39"/>
  <c r="S34" i="39"/>
  <c r="S55" i="39"/>
  <c r="S71" i="39"/>
  <c r="S87" i="39"/>
  <c r="F100" i="39"/>
  <c r="F25" i="39"/>
  <c r="U42" i="39"/>
  <c r="F61" i="39"/>
  <c r="U71" i="39"/>
  <c r="F93" i="39"/>
  <c r="H100" i="39"/>
  <c r="F12" i="39"/>
  <c r="S57" i="39"/>
  <c r="H93" i="39"/>
  <c r="U96" i="39"/>
  <c r="H7" i="39"/>
  <c r="H15" i="39"/>
  <c r="U22" i="39"/>
  <c r="U38" i="39"/>
  <c r="H53" i="39"/>
  <c r="F62" i="39"/>
  <c r="S65" i="39"/>
  <c r="H69" i="39"/>
  <c r="U72" i="39"/>
  <c r="F78" i="39"/>
  <c r="S81" i="39"/>
  <c r="H85" i="39"/>
  <c r="F94" i="39"/>
  <c r="S97" i="39"/>
  <c r="H101" i="39"/>
  <c r="U104" i="39"/>
  <c r="U101" i="39"/>
  <c r="S51" i="39"/>
  <c r="H237" i="12"/>
  <c r="F163" i="12"/>
  <c r="F190" i="12"/>
  <c r="F198" i="12"/>
  <c r="F205" i="12"/>
  <c r="H216" i="12"/>
  <c r="H232" i="12"/>
  <c r="H256" i="12"/>
  <c r="H272" i="12"/>
  <c r="F296" i="12"/>
  <c r="F307" i="12"/>
  <c r="F341" i="12"/>
  <c r="F229" i="12"/>
  <c r="H303" i="12"/>
  <c r="F319" i="12"/>
  <c r="F351" i="12"/>
  <c r="F273" i="12"/>
  <c r="H160" i="12"/>
  <c r="F168" i="12"/>
  <c r="F176" i="12"/>
  <c r="H186" i="12"/>
  <c r="H194" i="12"/>
  <c r="H202" i="12"/>
  <c r="F210" i="12"/>
  <c r="F218" i="12"/>
  <c r="F226" i="12"/>
  <c r="F234" i="12"/>
  <c r="F242" i="12"/>
  <c r="F250" i="12"/>
  <c r="F258" i="12"/>
  <c r="H351" i="12"/>
  <c r="H46" i="12"/>
  <c r="F92" i="12"/>
  <c r="F150" i="12"/>
  <c r="F157" i="12"/>
  <c r="F199" i="12"/>
  <c r="F207" i="12"/>
  <c r="H210" i="12"/>
  <c r="H218" i="12"/>
  <c r="H226" i="12"/>
  <c r="H234" i="12"/>
  <c r="H242" i="12"/>
  <c r="H250" i="12"/>
  <c r="H258" i="12"/>
  <c r="H274" i="12"/>
  <c r="H332" i="12"/>
  <c r="F128" i="12"/>
  <c r="F342" i="12"/>
  <c r="H355" i="12"/>
  <c r="F188" i="12"/>
  <c r="F191" i="12"/>
  <c r="F204" i="12"/>
  <c r="H255" i="12"/>
  <c r="H271" i="12"/>
  <c r="F320" i="12"/>
  <c r="F352" i="12"/>
  <c r="H62" i="12"/>
  <c r="H94" i="12"/>
  <c r="F185" i="12"/>
  <c r="F333" i="12"/>
  <c r="H336" i="12"/>
  <c r="F349" i="12"/>
  <c r="H352" i="12"/>
  <c r="F356" i="12"/>
  <c r="F360" i="12"/>
  <c r="H191" i="12"/>
  <c r="H244" i="12"/>
  <c r="H260" i="12"/>
  <c r="H276" i="12"/>
  <c r="F314" i="12"/>
  <c r="H317" i="12"/>
  <c r="F330" i="12"/>
  <c r="H333" i="12"/>
  <c r="F346" i="12"/>
  <c r="H207" i="12"/>
  <c r="F217" i="12"/>
  <c r="H286" i="12"/>
  <c r="H294" i="12"/>
  <c r="H315" i="12"/>
  <c r="F344" i="12"/>
  <c r="F170" i="12"/>
  <c r="H182" i="12"/>
  <c r="H190" i="12"/>
  <c r="H197" i="12"/>
  <c r="F245" i="12"/>
  <c r="F283" i="12"/>
  <c r="F289" i="12"/>
  <c r="H296" i="12"/>
  <c r="H306" i="12"/>
  <c r="F338" i="12"/>
  <c r="F160" i="12"/>
  <c r="F179" i="12"/>
  <c r="F186" i="12"/>
  <c r="F194" i="12"/>
  <c r="F202" i="12"/>
  <c r="H213" i="12"/>
  <c r="H221" i="12"/>
  <c r="H229" i="12"/>
  <c r="H245" i="12"/>
  <c r="H261" i="12"/>
  <c r="H269" i="12"/>
  <c r="H277" i="12"/>
  <c r="H283" i="12"/>
  <c r="H290" i="12"/>
  <c r="F298" i="12"/>
  <c r="F348" i="12"/>
  <c r="F10" i="12"/>
  <c r="F25" i="12"/>
  <c r="H36" i="12"/>
  <c r="F100" i="12"/>
  <c r="F108" i="12"/>
  <c r="H126" i="12"/>
  <c r="H129" i="12"/>
  <c r="H137" i="12"/>
  <c r="H146" i="12"/>
  <c r="H199" i="12"/>
  <c r="F223" i="12"/>
  <c r="F231" i="12"/>
  <c r="F247" i="12"/>
  <c r="F313" i="12"/>
  <c r="F21" i="39"/>
  <c r="F45" i="39"/>
  <c r="H21" i="39"/>
  <c r="F50" i="39"/>
  <c r="H56" i="39"/>
  <c r="H88" i="39"/>
  <c r="F113" i="39"/>
  <c r="H73" i="39"/>
  <c r="F41" i="39"/>
  <c r="H77" i="39"/>
  <c r="H81" i="39"/>
  <c r="H57" i="39"/>
  <c r="F66" i="39"/>
  <c r="F82" i="39"/>
  <c r="H31" i="39"/>
  <c r="H39" i="39"/>
  <c r="H98" i="39"/>
  <c r="F32" i="39"/>
  <c r="F40" i="39"/>
  <c r="H90" i="39"/>
  <c r="F115" i="39"/>
  <c r="H24" i="39"/>
  <c r="H48" i="39"/>
  <c r="F134" i="39"/>
  <c r="H135" i="39"/>
  <c r="S167" i="12"/>
  <c r="F18" i="37"/>
  <c r="G18" i="37" s="1"/>
  <c r="P8" i="26"/>
  <c r="Q8" i="26" s="1"/>
  <c r="S124" i="39"/>
  <c r="S125" i="39"/>
  <c r="F5" i="26"/>
  <c r="G5" i="26" s="1"/>
  <c r="P55" i="26"/>
  <c r="Q55" i="26" s="1"/>
  <c r="S296" i="12"/>
  <c r="F10" i="37"/>
  <c r="G10" i="37" s="1"/>
  <c r="S11" i="39"/>
  <c r="F60" i="36"/>
  <c r="G60" i="36" s="1"/>
  <c r="P10" i="26"/>
  <c r="Q10" i="26" s="1"/>
  <c r="F55" i="34"/>
  <c r="G55" i="34" s="1"/>
  <c r="F61" i="33"/>
  <c r="G61" i="33" s="1"/>
  <c r="S186" i="12"/>
  <c r="U258" i="12"/>
  <c r="H364" i="12"/>
  <c r="F19" i="33"/>
  <c r="G19" i="33" s="1"/>
  <c r="U75" i="39"/>
  <c r="S187" i="12"/>
  <c r="S188" i="12"/>
  <c r="U238" i="12"/>
  <c r="U239" i="12"/>
  <c r="U247" i="12"/>
  <c r="U246" i="12"/>
  <c r="U270" i="12"/>
  <c r="U271" i="12"/>
  <c r="S286" i="12"/>
  <c r="S285" i="12"/>
  <c r="F366" i="12"/>
  <c r="F15" i="38"/>
  <c r="G15" i="38" s="1"/>
  <c r="F15" i="26"/>
  <c r="G15" i="26" s="1"/>
  <c r="F23" i="34"/>
  <c r="G23" i="34" s="1"/>
  <c r="F26" i="36"/>
  <c r="G26" i="36" s="1"/>
  <c r="F39" i="38"/>
  <c r="G39" i="38" s="1"/>
  <c r="P39" i="26"/>
  <c r="Q39" i="26" s="1"/>
  <c r="F45" i="34"/>
  <c r="G45" i="34" s="1"/>
  <c r="F46" i="36"/>
  <c r="G46" i="36" s="1"/>
  <c r="P65" i="26"/>
  <c r="Q65" i="26" s="1"/>
  <c r="F70" i="35"/>
  <c r="G70" i="35" s="1"/>
  <c r="S86" i="39"/>
  <c r="U290" i="12"/>
  <c r="S62" i="12"/>
  <c r="H23" i="39"/>
  <c r="U92" i="12"/>
  <c r="S222" i="12"/>
  <c r="U226" i="12"/>
  <c r="H304" i="12"/>
  <c r="S70" i="12"/>
  <c r="S262" i="12"/>
  <c r="S22" i="12"/>
  <c r="F32" i="12"/>
  <c r="H40" i="12"/>
  <c r="H43" i="12"/>
  <c r="S57" i="12"/>
  <c r="H59" i="12"/>
  <c r="H67" i="12"/>
  <c r="S109" i="12"/>
  <c r="S108" i="12"/>
  <c r="U111" i="12"/>
  <c r="S116" i="12"/>
  <c r="F126" i="12"/>
  <c r="S127" i="12"/>
  <c r="H132" i="12"/>
  <c r="H140" i="12"/>
  <c r="H148" i="12"/>
  <c r="U160" i="12"/>
  <c r="U161" i="12"/>
  <c r="F74" i="35"/>
  <c r="G74" i="35" s="1"/>
  <c r="H366" i="12"/>
  <c r="S126" i="39"/>
  <c r="S127" i="39"/>
  <c r="S176" i="12"/>
  <c r="U107" i="12"/>
  <c r="U129" i="12"/>
  <c r="S14" i="39"/>
  <c r="F20" i="26"/>
  <c r="G20" i="26" s="1"/>
  <c r="P22" i="26"/>
  <c r="Q22" i="26" s="1"/>
  <c r="F66" i="33"/>
  <c r="G66" i="33" s="1"/>
  <c r="U296" i="12"/>
  <c r="U295" i="12"/>
  <c r="F63" i="33"/>
  <c r="G63" i="33" s="1"/>
  <c r="U310" i="12"/>
  <c r="F72" i="37"/>
  <c r="G72" i="37" s="1"/>
  <c r="P74" i="26"/>
  <c r="Q74" i="26" s="1"/>
  <c r="F34" i="37"/>
  <c r="G34" i="37" s="1"/>
  <c r="F45" i="35"/>
  <c r="G45" i="35" s="1"/>
  <c r="S261" i="12"/>
  <c r="U273" i="12"/>
  <c r="U274" i="12"/>
  <c r="H330" i="12"/>
  <c r="P57" i="26"/>
  <c r="Q57" i="26" s="1"/>
  <c r="F33" i="35"/>
  <c r="G33" i="35" s="1"/>
  <c r="S131" i="39"/>
  <c r="U26" i="12"/>
  <c r="U25" i="12"/>
  <c r="F33" i="38"/>
  <c r="G33" i="38" s="1"/>
  <c r="S229" i="12"/>
  <c r="F21" i="33"/>
  <c r="G21" i="33" s="1"/>
  <c r="F12" i="35"/>
  <c r="G12" i="35" s="1"/>
  <c r="P58" i="26"/>
  <c r="Q58" i="26" s="1"/>
  <c r="F62" i="36"/>
  <c r="G62" i="36" s="1"/>
  <c r="U89" i="12"/>
  <c r="U222" i="12"/>
  <c r="S297" i="12"/>
  <c r="S41" i="12"/>
  <c r="S214" i="12"/>
  <c r="U233" i="12"/>
  <c r="S25" i="39"/>
  <c r="S41" i="39"/>
  <c r="H43" i="39"/>
  <c r="S49" i="39"/>
  <c r="F83" i="39"/>
  <c r="F84" i="39"/>
  <c r="S102" i="39"/>
  <c r="U109" i="39"/>
  <c r="F29" i="12"/>
  <c r="H32" i="12"/>
  <c r="F48" i="12"/>
  <c r="F56" i="12"/>
  <c r="U65" i="12"/>
  <c r="U66" i="12"/>
  <c r="F80" i="12"/>
  <c r="F88" i="12"/>
  <c r="U101" i="12"/>
  <c r="U100" i="12"/>
  <c r="H107" i="12"/>
  <c r="U108" i="12"/>
  <c r="F115" i="12"/>
  <c r="U116" i="12"/>
  <c r="F124" i="12"/>
  <c r="S131" i="12"/>
  <c r="S130" i="12"/>
  <c r="S143" i="12"/>
  <c r="S147" i="12"/>
  <c r="S146" i="12"/>
  <c r="S157" i="12"/>
  <c r="F76" i="34"/>
  <c r="G76" i="34" s="1"/>
  <c r="F77" i="34"/>
  <c r="G77" i="34" s="1"/>
  <c r="H79" i="34" s="1"/>
  <c r="I79" i="34" s="1"/>
  <c r="S123" i="12"/>
  <c r="S73" i="12"/>
  <c r="S142" i="12"/>
  <c r="F6" i="35"/>
  <c r="G6" i="35" s="1"/>
  <c r="F27" i="34"/>
  <c r="G27" i="34" s="1"/>
  <c r="F56" i="35"/>
  <c r="G56" i="35" s="1"/>
  <c r="P52" i="26"/>
  <c r="Q52" i="26" s="1"/>
  <c r="F23" i="38"/>
  <c r="G23" i="38" s="1"/>
  <c r="S111" i="39"/>
  <c r="S221" i="12"/>
  <c r="U125" i="39"/>
  <c r="F14" i="36"/>
  <c r="G14" i="36" s="1"/>
  <c r="F25" i="26"/>
  <c r="G25" i="26" s="1"/>
  <c r="F37" i="38"/>
  <c r="G37" i="38" s="1"/>
  <c r="U302" i="12"/>
  <c r="U126" i="39"/>
  <c r="S209" i="12"/>
  <c r="U53" i="12"/>
  <c r="S250" i="12"/>
  <c r="U54" i="39"/>
  <c r="F76" i="39"/>
  <c r="F77" i="39"/>
  <c r="S79" i="39"/>
  <c r="S95" i="39"/>
  <c r="S20" i="12"/>
  <c r="S19" i="12"/>
  <c r="F37" i="12"/>
  <c r="U38" i="12"/>
  <c r="H48" i="12"/>
  <c r="U54" i="12"/>
  <c r="U55" i="12"/>
  <c r="H56" i="12"/>
  <c r="F84" i="12"/>
  <c r="U85" i="12"/>
  <c r="S105" i="12"/>
  <c r="S106" i="12"/>
  <c r="F129" i="12"/>
  <c r="F137" i="12"/>
  <c r="F145" i="12"/>
  <c r="F165" i="12"/>
  <c r="F164" i="12"/>
  <c r="H168" i="12"/>
  <c r="S303" i="12"/>
  <c r="F59" i="26"/>
  <c r="G59" i="26" s="1"/>
  <c r="F69" i="36"/>
  <c r="G69" i="36" s="1"/>
  <c r="P32" i="26"/>
  <c r="Q32" i="26" s="1"/>
  <c r="F47" i="38"/>
  <c r="G47" i="38" s="1"/>
  <c r="U132" i="39"/>
  <c r="H32" i="39"/>
  <c r="S266" i="12"/>
  <c r="S265" i="12"/>
  <c r="U281" i="12"/>
  <c r="U282" i="12"/>
  <c r="U131" i="39"/>
  <c r="H223" i="12"/>
  <c r="F74" i="33"/>
  <c r="G74" i="33" s="1"/>
  <c r="F12" i="26"/>
  <c r="G12" i="26" s="1"/>
  <c r="F31" i="37"/>
  <c r="G31" i="37" s="1"/>
  <c r="F67" i="35"/>
  <c r="G67" i="35" s="1"/>
  <c r="S236" i="12"/>
  <c r="F181" i="12"/>
  <c r="F182" i="12"/>
  <c r="S230" i="12"/>
  <c r="S231" i="12"/>
  <c r="F60" i="35"/>
  <c r="G60" i="35" s="1"/>
  <c r="S86" i="12"/>
  <c r="F17" i="26"/>
  <c r="G17" i="26" s="1"/>
  <c r="F15" i="34"/>
  <c r="G15" i="34" s="1"/>
  <c r="F15" i="37"/>
  <c r="G15" i="37" s="1"/>
  <c r="F16" i="26"/>
  <c r="G16" i="26" s="1"/>
  <c r="F19" i="34"/>
  <c r="G19" i="34" s="1"/>
  <c r="F39" i="34"/>
  <c r="G39" i="34" s="1"/>
  <c r="U206" i="12"/>
  <c r="F343" i="12"/>
  <c r="H337" i="12"/>
  <c r="S289" i="12"/>
  <c r="F8" i="39"/>
  <c r="F9" i="39"/>
  <c r="S22" i="39"/>
  <c r="S30" i="39"/>
  <c r="U13" i="12"/>
  <c r="U12" i="12"/>
  <c r="H54" i="12"/>
  <c r="H95" i="12"/>
  <c r="F11" i="26"/>
  <c r="G11" i="26" s="1"/>
  <c r="P20" i="26"/>
  <c r="Q20" i="26" s="1"/>
  <c r="P63" i="26"/>
  <c r="Q63" i="26" s="1"/>
  <c r="F6" i="36"/>
  <c r="G6" i="36" s="1"/>
  <c r="F7" i="37"/>
  <c r="G7" i="37" s="1"/>
  <c r="F11" i="38"/>
  <c r="G11" i="38" s="1"/>
  <c r="F29" i="26"/>
  <c r="G29" i="26" s="1"/>
  <c r="F36" i="34"/>
  <c r="G36" i="34" s="1"/>
  <c r="F65" i="26"/>
  <c r="G65" i="26" s="1"/>
  <c r="F66" i="37"/>
  <c r="G66" i="37" s="1"/>
  <c r="U92" i="39"/>
  <c r="F109" i="39"/>
  <c r="F340" i="12"/>
  <c r="F133" i="39"/>
  <c r="F334" i="12"/>
  <c r="U17" i="12"/>
  <c r="U16" i="12"/>
  <c r="H70" i="12"/>
  <c r="U82" i="12"/>
  <c r="H97" i="12"/>
  <c r="S118" i="12"/>
  <c r="P5" i="26"/>
  <c r="Q5" i="26" s="1"/>
  <c r="H106" i="39"/>
  <c r="H105" i="39"/>
  <c r="F17" i="12"/>
  <c r="F16" i="12"/>
  <c r="S45" i="12"/>
  <c r="S53" i="12"/>
  <c r="F33" i="26"/>
  <c r="G33" i="26" s="1"/>
  <c r="F15" i="33"/>
  <c r="G15" i="33" s="1"/>
  <c r="F5" i="38"/>
  <c r="G5" i="38" s="1"/>
  <c r="U201" i="12"/>
  <c r="U202" i="12"/>
  <c r="S234" i="12"/>
  <c r="S233" i="12"/>
  <c r="S257" i="12"/>
  <c r="S258" i="12"/>
  <c r="S273" i="12"/>
  <c r="S274" i="12"/>
  <c r="S207" i="12"/>
  <c r="S206" i="12"/>
  <c r="U241" i="12"/>
  <c r="U242" i="12"/>
  <c r="F76" i="35"/>
  <c r="G76" i="35" s="1"/>
  <c r="F77" i="35"/>
  <c r="G77" i="35" s="1"/>
  <c r="H79" i="35" s="1"/>
  <c r="I79" i="35" s="1"/>
  <c r="F44" i="37"/>
  <c r="G44" i="37" s="1"/>
  <c r="F32" i="35"/>
  <c r="G32" i="35" s="1"/>
  <c r="S117" i="39"/>
  <c r="U128" i="39"/>
  <c r="U129" i="39"/>
  <c r="F364" i="12"/>
  <c r="S13" i="39"/>
  <c r="F18" i="34"/>
  <c r="G18" i="34" s="1"/>
  <c r="F9" i="37"/>
  <c r="G9" i="37" s="1"/>
  <c r="F27" i="33"/>
  <c r="G27" i="33" s="1"/>
  <c r="F36" i="36"/>
  <c r="G36" i="36" s="1"/>
  <c r="P42" i="26"/>
  <c r="Q42" i="26" s="1"/>
  <c r="F54" i="36"/>
  <c r="G54" i="36" s="1"/>
  <c r="F302" i="12"/>
  <c r="U70" i="39"/>
  <c r="U301" i="12"/>
  <c r="S89" i="12"/>
  <c r="S36" i="39"/>
  <c r="U15" i="12"/>
  <c r="U14" i="12"/>
  <c r="H35" i="12"/>
  <c r="S39" i="12"/>
  <c r="U67" i="12"/>
  <c r="U68" i="12"/>
  <c r="F83" i="12"/>
  <c r="F110" i="12"/>
  <c r="U117" i="12"/>
  <c r="H124" i="39"/>
  <c r="F126" i="39"/>
  <c r="U46" i="12"/>
  <c r="U70" i="12"/>
  <c r="U126" i="12"/>
  <c r="S134" i="12"/>
  <c r="F149" i="12"/>
  <c r="F14" i="39"/>
  <c r="H128" i="39"/>
  <c r="F119" i="12"/>
  <c r="U149" i="12"/>
  <c r="S243" i="12"/>
  <c r="F75" i="34"/>
  <c r="G75" i="34" s="1"/>
  <c r="F6" i="39"/>
  <c r="U18" i="39"/>
  <c r="F33" i="39"/>
  <c r="U34" i="39"/>
  <c r="F49" i="39"/>
  <c r="S121" i="39"/>
  <c r="S32" i="12"/>
  <c r="U40" i="12"/>
  <c r="U138" i="12"/>
  <c r="U153" i="12"/>
  <c r="S158" i="12"/>
  <c r="S161" i="12"/>
  <c r="U275" i="12"/>
  <c r="S71" i="12"/>
  <c r="S174" i="12"/>
  <c r="S271" i="12"/>
  <c r="S279" i="12"/>
  <c r="F75" i="26"/>
  <c r="G75" i="26" s="1"/>
  <c r="F72" i="26"/>
  <c r="G72" i="26" s="1"/>
  <c r="U23" i="39"/>
  <c r="U66" i="39"/>
  <c r="S76" i="39"/>
  <c r="U83" i="39"/>
  <c r="S92" i="39"/>
  <c r="F105" i="39"/>
  <c r="U114" i="39"/>
  <c r="U20" i="12"/>
  <c r="S28" i="12"/>
  <c r="U47" i="12"/>
  <c r="S129" i="12"/>
  <c r="S145" i="12"/>
  <c r="U256" i="12"/>
  <c r="U272" i="12"/>
  <c r="F345" i="12"/>
  <c r="F74" i="37"/>
  <c r="G74" i="37" s="1"/>
  <c r="F77" i="36"/>
  <c r="G77" i="36" s="1"/>
  <c r="F67" i="37"/>
  <c r="G67" i="37" s="1"/>
  <c r="F69" i="26"/>
  <c r="G69" i="26" s="1"/>
  <c r="F72" i="36"/>
  <c r="G72" i="36" s="1"/>
  <c r="U21" i="39"/>
  <c r="F28" i="39"/>
  <c r="U29" i="39"/>
  <c r="U45" i="39"/>
  <c r="F58" i="39"/>
  <c r="S62" i="39"/>
  <c r="H66" i="39"/>
  <c r="U68" i="39"/>
  <c r="F75" i="39"/>
  <c r="S78" i="39"/>
  <c r="H82" i="39"/>
  <c r="U85" i="39"/>
  <c r="S93" i="39"/>
  <c r="F106" i="39"/>
  <c r="H113" i="39"/>
  <c r="H25" i="12"/>
  <c r="F52" i="12"/>
  <c r="F67" i="12"/>
  <c r="H84" i="12"/>
  <c r="H91" i="12"/>
  <c r="H103" i="12"/>
  <c r="S111" i="12"/>
  <c r="H113" i="12"/>
  <c r="H118" i="12"/>
  <c r="U119" i="12"/>
  <c r="H121" i="12"/>
  <c r="U134" i="12"/>
  <c r="U163" i="12"/>
  <c r="U174" i="12"/>
  <c r="H183" i="12"/>
  <c r="H187" i="12"/>
  <c r="U192" i="12"/>
  <c r="F208" i="12"/>
  <c r="F212" i="12"/>
  <c r="U220" i="12"/>
  <c r="F228" i="12"/>
  <c r="U229" i="12"/>
  <c r="U236" i="12"/>
  <c r="F243" i="12"/>
  <c r="U244" i="12"/>
  <c r="F259" i="12"/>
  <c r="U268" i="12"/>
  <c r="S282" i="12"/>
  <c r="H285" i="12"/>
  <c r="F287" i="12"/>
  <c r="H292" i="12"/>
  <c r="H326" i="12"/>
  <c r="F339" i="12"/>
  <c r="F76" i="33"/>
  <c r="G76" i="33" s="1"/>
  <c r="P15" i="26"/>
  <c r="Q15" i="26" s="1"/>
  <c r="P28" i="26"/>
  <c r="Q28" i="26" s="1"/>
  <c r="P76" i="26"/>
  <c r="Q76" i="26" s="1"/>
  <c r="R78" i="26" s="1"/>
  <c r="S78" i="26" s="1"/>
  <c r="P6" i="26"/>
  <c r="Q6" i="26" s="1"/>
  <c r="P31" i="26"/>
  <c r="Q31" i="26" s="1"/>
  <c r="P40" i="26"/>
  <c r="Q40" i="26" s="1"/>
  <c r="P48" i="26"/>
  <c r="Q48" i="26" s="1"/>
  <c r="P71" i="26"/>
  <c r="Q71" i="26" s="1"/>
  <c r="P66" i="26"/>
  <c r="Q66" i="26" s="1"/>
  <c r="P37" i="26"/>
  <c r="Q37" i="26" s="1"/>
  <c r="P17" i="26"/>
  <c r="Q17" i="26" s="1"/>
  <c r="P19" i="26"/>
  <c r="Q19" i="26" s="1"/>
  <c r="P29" i="26"/>
  <c r="Q29" i="26" s="1"/>
  <c r="P43" i="26"/>
  <c r="Q43" i="26" s="1"/>
  <c r="F14" i="26"/>
  <c r="G14" i="26" s="1"/>
  <c r="F22" i="26"/>
  <c r="G22" i="26" s="1"/>
  <c r="F27" i="26"/>
  <c r="G27" i="26" s="1"/>
  <c r="F48" i="26"/>
  <c r="G48" i="26" s="1"/>
  <c r="F73" i="26"/>
  <c r="G73" i="26" s="1"/>
  <c r="F6" i="26"/>
  <c r="G6" i="26" s="1"/>
  <c r="F34" i="26"/>
  <c r="G34" i="26" s="1"/>
  <c r="F55" i="26"/>
  <c r="G55" i="26" s="1"/>
  <c r="F32" i="26"/>
  <c r="G32" i="26" s="1"/>
  <c r="F56" i="26"/>
  <c r="G56" i="26" s="1"/>
  <c r="F76" i="26"/>
  <c r="G76" i="26" s="1"/>
  <c r="H78" i="26" s="1"/>
  <c r="I78" i="26" s="1"/>
  <c r="F28" i="26"/>
  <c r="G28" i="26" s="1"/>
  <c r="F35" i="26"/>
  <c r="G35" i="26" s="1"/>
  <c r="F37" i="26"/>
  <c r="G37" i="26" s="1"/>
  <c r="F40" i="26"/>
  <c r="G40" i="26" s="1"/>
  <c r="F18" i="26"/>
  <c r="G18" i="26" s="1"/>
  <c r="F62" i="26"/>
  <c r="G62" i="26" s="1"/>
  <c r="F73" i="37"/>
  <c r="G73" i="37" s="1"/>
  <c r="F13" i="37"/>
  <c r="G13" i="37" s="1"/>
  <c r="F32" i="37"/>
  <c r="G32" i="37" s="1"/>
  <c r="F47" i="37"/>
  <c r="G47" i="37" s="1"/>
  <c r="F51" i="37"/>
  <c r="G51" i="37" s="1"/>
  <c r="F19" i="37"/>
  <c r="G19" i="37" s="1"/>
  <c r="F25" i="37"/>
  <c r="G25" i="37" s="1"/>
  <c r="F39" i="37"/>
  <c r="G39" i="37" s="1"/>
  <c r="F46" i="37"/>
  <c r="G46" i="37" s="1"/>
  <c r="F48" i="37"/>
  <c r="G48" i="37" s="1"/>
  <c r="F58" i="37"/>
  <c r="G58" i="37" s="1"/>
  <c r="F12" i="38"/>
  <c r="G12" i="38" s="1"/>
  <c r="F18" i="38"/>
  <c r="G18" i="38" s="1"/>
  <c r="F43" i="38"/>
  <c r="G43" i="38" s="1"/>
  <c r="F13" i="38"/>
  <c r="G13" i="38" s="1"/>
  <c r="F40" i="38"/>
  <c r="G40" i="38" s="1"/>
  <c r="F22" i="38"/>
  <c r="G22" i="38" s="1"/>
  <c r="F61" i="38"/>
  <c r="G61" i="38" s="1"/>
  <c r="F71" i="38"/>
  <c r="G71" i="38" s="1"/>
  <c r="F34" i="38"/>
  <c r="G34" i="38" s="1"/>
  <c r="F10" i="38"/>
  <c r="G10" i="38" s="1"/>
  <c r="F8" i="38"/>
  <c r="G8" i="38" s="1"/>
  <c r="F14" i="38"/>
  <c r="G14" i="38" s="1"/>
  <c r="F21" i="38"/>
  <c r="G21" i="38" s="1"/>
  <c r="F24" i="38"/>
  <c r="G24" i="38" s="1"/>
  <c r="F25" i="38"/>
  <c r="G25" i="38" s="1"/>
  <c r="F32" i="38"/>
  <c r="G32" i="38" s="1"/>
  <c r="F53" i="38"/>
  <c r="G53" i="38" s="1"/>
  <c r="F66" i="38"/>
  <c r="G66" i="38" s="1"/>
  <c r="F67" i="38"/>
  <c r="G67" i="38" s="1"/>
  <c r="F70" i="38"/>
  <c r="G70" i="38" s="1"/>
  <c r="F76" i="38"/>
  <c r="G76" i="38" s="1"/>
  <c r="F53" i="33"/>
  <c r="G53" i="33" s="1"/>
  <c r="F10" i="33"/>
  <c r="G10" i="33" s="1"/>
  <c r="F38" i="33"/>
  <c r="G38" i="33" s="1"/>
  <c r="F59" i="33"/>
  <c r="G59" i="33" s="1"/>
  <c r="F72" i="33"/>
  <c r="G72" i="33" s="1"/>
  <c r="F14" i="33"/>
  <c r="G14" i="33" s="1"/>
  <c r="F31" i="33"/>
  <c r="G31" i="33" s="1"/>
  <c r="F23" i="33"/>
  <c r="G23" i="33" s="1"/>
  <c r="F26" i="33"/>
  <c r="G26" i="33" s="1"/>
  <c r="F33" i="33"/>
  <c r="G33" i="33" s="1"/>
  <c r="F69" i="33"/>
  <c r="G69" i="33" s="1"/>
  <c r="F5" i="33"/>
  <c r="G5" i="33" s="1"/>
  <c r="F17" i="33"/>
  <c r="G17" i="33" s="1"/>
  <c r="F50" i="33"/>
  <c r="G50" i="33" s="1"/>
  <c r="F68" i="33"/>
  <c r="G68" i="33" s="1"/>
  <c r="F43" i="33"/>
  <c r="G43" i="33" s="1"/>
  <c r="F49" i="33"/>
  <c r="G49" i="33" s="1"/>
  <c r="F62" i="33"/>
  <c r="G62" i="33" s="1"/>
  <c r="F77" i="33"/>
  <c r="G77" i="33" s="1"/>
  <c r="H79" i="33" s="1"/>
  <c r="I79" i="33" s="1"/>
  <c r="F25" i="36"/>
  <c r="G25" i="36" s="1"/>
  <c r="F66" i="36"/>
  <c r="G66" i="36" s="1"/>
  <c r="F67" i="36"/>
  <c r="G67" i="36" s="1"/>
  <c r="F18" i="36"/>
  <c r="G18" i="36" s="1"/>
  <c r="F20" i="36"/>
  <c r="G20" i="36" s="1"/>
  <c r="F23" i="36"/>
  <c r="G23" i="36" s="1"/>
  <c r="F27" i="36"/>
  <c r="G27" i="36" s="1"/>
  <c r="F45" i="36"/>
  <c r="G45" i="36" s="1"/>
  <c r="F52" i="36"/>
  <c r="G52" i="36" s="1"/>
  <c r="F51" i="36"/>
  <c r="G51" i="36" s="1"/>
  <c r="F63" i="36"/>
  <c r="G63" i="36" s="1"/>
  <c r="F8" i="36"/>
  <c r="G8" i="36" s="1"/>
  <c r="F28" i="36"/>
  <c r="G28" i="36" s="1"/>
  <c r="F40" i="36"/>
  <c r="G40" i="36" s="1"/>
  <c r="F5" i="36"/>
  <c r="G5" i="36" s="1"/>
  <c r="F7" i="36"/>
  <c r="G7" i="36" s="1"/>
  <c r="F42" i="36"/>
  <c r="G42" i="36" s="1"/>
  <c r="F48" i="36"/>
  <c r="G48" i="36" s="1"/>
  <c r="F74" i="36"/>
  <c r="G74" i="36" s="1"/>
  <c r="F13" i="36"/>
  <c r="G13" i="36" s="1"/>
  <c r="F19" i="36"/>
  <c r="G19" i="36" s="1"/>
  <c r="F32" i="36"/>
  <c r="G32" i="36" s="1"/>
  <c r="F35" i="36"/>
  <c r="G35" i="36" s="1"/>
  <c r="F50" i="36"/>
  <c r="G50" i="36" s="1"/>
  <c r="F16" i="36"/>
  <c r="G16" i="36" s="1"/>
  <c r="F46" i="34"/>
  <c r="G46" i="34" s="1"/>
  <c r="F61" i="34"/>
  <c r="G61" i="34" s="1"/>
  <c r="F66" i="34"/>
  <c r="G66" i="34" s="1"/>
  <c r="F24" i="34"/>
  <c r="G24" i="34" s="1"/>
  <c r="F26" i="34"/>
  <c r="G26" i="34" s="1"/>
  <c r="F38" i="34"/>
  <c r="G38" i="34" s="1"/>
  <c r="F58" i="34"/>
  <c r="G58" i="34" s="1"/>
  <c r="F10" i="34"/>
  <c r="G10" i="34" s="1"/>
  <c r="F30" i="34"/>
  <c r="G30" i="34" s="1"/>
  <c r="F40" i="34"/>
  <c r="G40" i="34" s="1"/>
  <c r="F51" i="34"/>
  <c r="G51" i="34" s="1"/>
  <c r="F52" i="34"/>
  <c r="G52" i="34" s="1"/>
  <c r="F7" i="34"/>
  <c r="G7" i="34" s="1"/>
  <c r="F12" i="34"/>
  <c r="G12" i="34" s="1"/>
  <c r="F16" i="34"/>
  <c r="G16" i="34" s="1"/>
  <c r="F34" i="34"/>
  <c r="G34" i="34" s="1"/>
  <c r="F64" i="34"/>
  <c r="G64" i="34" s="1"/>
  <c r="F41" i="35"/>
  <c r="G41" i="35" s="1"/>
  <c r="F23" i="35"/>
  <c r="G23" i="35" s="1"/>
  <c r="F43" i="35"/>
  <c r="G43" i="35" s="1"/>
  <c r="F57" i="35"/>
  <c r="G57" i="35" s="1"/>
  <c r="F65" i="35"/>
  <c r="G65" i="35" s="1"/>
  <c r="F34" i="35"/>
  <c r="G34" i="35" s="1"/>
  <c r="F11" i="35"/>
  <c r="G11" i="35" s="1"/>
  <c r="F48" i="35"/>
  <c r="G48" i="35" s="1"/>
  <c r="F36" i="35"/>
  <c r="G36" i="35" s="1"/>
  <c r="F24" i="35"/>
  <c r="G24" i="35" s="1"/>
  <c r="F27" i="35"/>
  <c r="G27" i="35" s="1"/>
  <c r="F31" i="35"/>
  <c r="G31" i="35" s="1"/>
  <c r="F5" i="35"/>
  <c r="G5" i="35" s="1"/>
  <c r="F38" i="35"/>
  <c r="G38" i="35" s="1"/>
  <c r="F59" i="35"/>
  <c r="G59" i="35" s="1"/>
  <c r="F63" i="35"/>
  <c r="G63" i="35" s="1"/>
  <c r="F68" i="35"/>
  <c r="G68" i="35" s="1"/>
  <c r="F37" i="35"/>
  <c r="G37" i="35" s="1"/>
  <c r="S128" i="39"/>
  <c r="F116" i="39"/>
  <c r="U115" i="39"/>
  <c r="U35" i="39"/>
  <c r="U63" i="39"/>
  <c r="U95" i="39"/>
  <c r="S105" i="39"/>
  <c r="U111" i="39"/>
  <c r="F30" i="39"/>
  <c r="U31" i="39"/>
  <c r="F38" i="39"/>
  <c r="U51" i="39"/>
  <c r="H130" i="39"/>
  <c r="F72" i="39"/>
  <c r="S106" i="39"/>
  <c r="H110" i="39"/>
  <c r="S114" i="39"/>
  <c r="F120" i="39"/>
  <c r="F136" i="39"/>
  <c r="S132" i="39"/>
  <c r="H97" i="39"/>
  <c r="H120" i="39"/>
  <c r="F121" i="39"/>
  <c r="U137" i="39"/>
  <c r="U67" i="39"/>
  <c r="U6" i="39"/>
  <c r="U7" i="39"/>
  <c r="U8" i="39"/>
  <c r="U9" i="39"/>
  <c r="U12" i="39"/>
  <c r="U13" i="39"/>
  <c r="F23" i="39"/>
  <c r="F35" i="39"/>
  <c r="F47" i="39"/>
  <c r="U48" i="39"/>
  <c r="F51" i="39"/>
  <c r="U52" i="39"/>
  <c r="H122" i="39"/>
  <c r="F135" i="39"/>
  <c r="S137" i="39"/>
  <c r="H51" i="39"/>
  <c r="H83" i="39"/>
  <c r="F107" i="39"/>
  <c r="H114" i="39"/>
  <c r="U117" i="39"/>
  <c r="F124" i="39"/>
  <c r="U76" i="39"/>
  <c r="U49" i="39"/>
  <c r="S77" i="39"/>
  <c r="S61" i="39"/>
  <c r="F36" i="39"/>
  <c r="U37" i="39"/>
  <c r="F44" i="39"/>
  <c r="F52" i="39"/>
  <c r="H59" i="39"/>
  <c r="F68" i="39"/>
  <c r="H75" i="39"/>
  <c r="H91" i="39"/>
  <c r="S70" i="39"/>
  <c r="U44" i="39"/>
  <c r="F24" i="39"/>
  <c r="U10" i="39"/>
  <c r="U20" i="39"/>
  <c r="S94" i="39"/>
  <c r="F10" i="39"/>
  <c r="H36" i="39"/>
  <c r="S38" i="39"/>
  <c r="H44" i="39"/>
  <c r="S46" i="39"/>
  <c r="S50" i="39"/>
  <c r="H52" i="39"/>
  <c r="U55" i="39"/>
  <c r="S56" i="39"/>
  <c r="S64" i="39"/>
  <c r="H68" i="39"/>
  <c r="U79" i="39"/>
  <c r="S80" i="39"/>
  <c r="H84" i="39"/>
  <c r="S89" i="39"/>
  <c r="F31" i="39"/>
  <c r="U53" i="39"/>
  <c r="U28" i="39"/>
  <c r="H8" i="39"/>
  <c r="H9" i="39"/>
  <c r="H10" i="39"/>
  <c r="H16" i="39"/>
  <c r="U14" i="39"/>
  <c r="F55" i="39"/>
  <c r="S58" i="39"/>
  <c r="H62" i="39"/>
  <c r="S74" i="39"/>
  <c r="U81" i="39"/>
  <c r="S91" i="39"/>
  <c r="H94" i="39"/>
  <c r="U97" i="39"/>
  <c r="F103" i="39"/>
  <c r="S54" i="39"/>
  <c r="F19" i="39"/>
  <c r="U24" i="39"/>
  <c r="F26" i="39"/>
  <c r="U32" i="39"/>
  <c r="F34" i="39"/>
  <c r="U40" i="39"/>
  <c r="F43" i="39"/>
  <c r="F97" i="39"/>
  <c r="H104" i="39"/>
  <c r="S17" i="39"/>
  <c r="H19" i="39"/>
  <c r="H22" i="39"/>
  <c r="H27" i="39"/>
  <c r="H35" i="39"/>
  <c r="H65" i="39"/>
  <c r="F65" i="39"/>
  <c r="H72" i="39"/>
  <c r="F74" i="39"/>
  <c r="H80" i="39"/>
  <c r="F81" i="39"/>
  <c r="U84" i="39"/>
  <c r="F90" i="39"/>
  <c r="U16" i="39"/>
  <c r="F98" i="39"/>
  <c r="U61" i="39"/>
  <c r="U17" i="39"/>
  <c r="F59" i="39"/>
  <c r="F91" i="39"/>
  <c r="H99" i="39"/>
  <c r="H115" i="39"/>
  <c r="H102" i="39"/>
  <c r="F112" i="39"/>
  <c r="F137" i="39"/>
  <c r="F71" i="39"/>
  <c r="F67" i="39"/>
  <c r="H89" i="39"/>
  <c r="H58" i="39"/>
  <c r="F60" i="39"/>
  <c r="F48" i="39"/>
  <c r="H92" i="39"/>
  <c r="H96" i="39"/>
  <c r="F99" i="39"/>
  <c r="H47" i="39"/>
  <c r="F123" i="39"/>
  <c r="H74" i="39"/>
  <c r="H11" i="39"/>
  <c r="F18" i="39"/>
  <c r="H131" i="39"/>
  <c r="H71" i="39"/>
  <c r="F114" i="39"/>
  <c r="F125" i="39"/>
  <c r="F39" i="39"/>
  <c r="F46" i="39"/>
  <c r="F57" i="39"/>
  <c r="F104" i="39"/>
  <c r="F27" i="39"/>
  <c r="F73" i="39"/>
  <c r="F22" i="39"/>
  <c r="F37" i="39"/>
  <c r="F29" i="39"/>
  <c r="H67" i="39"/>
  <c r="F127" i="39"/>
  <c r="F122" i="39"/>
  <c r="H40" i="39"/>
  <c r="H95" i="39"/>
  <c r="H121" i="39"/>
  <c r="H14" i="39"/>
  <c r="F92" i="39"/>
  <c r="F7" i="39"/>
  <c r="F13" i="39"/>
  <c r="F15" i="39"/>
  <c r="H76" i="39"/>
  <c r="H109" i="39"/>
  <c r="F117" i="39"/>
  <c r="F130" i="39"/>
  <c r="F268" i="12"/>
  <c r="F267" i="12"/>
  <c r="F323" i="12"/>
  <c r="H268" i="12"/>
  <c r="F173" i="12"/>
  <c r="H228" i="12"/>
  <c r="H227" i="12"/>
  <c r="H264" i="12"/>
  <c r="H265" i="12"/>
  <c r="H281" i="12"/>
  <c r="H280" i="12"/>
  <c r="H302" i="12"/>
  <c r="H301" i="12"/>
  <c r="H252" i="12"/>
  <c r="F237" i="12"/>
  <c r="F238" i="12"/>
  <c r="F246" i="12"/>
  <c r="H334" i="12"/>
  <c r="H77" i="12"/>
  <c r="H78" i="12"/>
  <c r="F68" i="12"/>
  <c r="F216" i="12"/>
  <c r="F43" i="12"/>
  <c r="H247" i="12"/>
  <c r="F315" i="12"/>
  <c r="F30" i="12"/>
  <c r="F196" i="12"/>
  <c r="F209" i="12"/>
  <c r="H346" i="12"/>
  <c r="H345" i="12"/>
  <c r="H184" i="12"/>
  <c r="H300" i="12"/>
  <c r="H185" i="12"/>
  <c r="F46" i="12"/>
  <c r="F45" i="12"/>
  <c r="F105" i="12"/>
  <c r="F104" i="12"/>
  <c r="F257" i="12"/>
  <c r="F211" i="12"/>
  <c r="F324" i="12"/>
  <c r="F286" i="12"/>
  <c r="F241" i="12"/>
  <c r="H318" i="12"/>
  <c r="F51" i="12"/>
  <c r="F59" i="12"/>
  <c r="F116" i="12"/>
  <c r="F184" i="12"/>
  <c r="F309" i="12"/>
  <c r="F310" i="12"/>
  <c r="F321" i="12"/>
  <c r="H279" i="12"/>
  <c r="H259" i="12"/>
  <c r="H356" i="12"/>
  <c r="F206" i="12"/>
  <c r="F178" i="12"/>
  <c r="H270" i="12"/>
  <c r="F197" i="12"/>
  <c r="F123" i="12"/>
  <c r="H115" i="12"/>
  <c r="H217" i="12"/>
  <c r="F230" i="12"/>
  <c r="F282" i="12"/>
  <c r="H176" i="12"/>
  <c r="H177" i="12"/>
  <c r="F192" i="12"/>
  <c r="H204" i="12"/>
  <c r="H203" i="12"/>
  <c r="H51" i="12"/>
  <c r="H52" i="12"/>
  <c r="F232" i="12"/>
  <c r="F233" i="12"/>
  <c r="H275" i="12"/>
  <c r="F227" i="12"/>
  <c r="H124" i="12"/>
  <c r="H123" i="12"/>
  <c r="H205" i="12"/>
  <c r="H206" i="12"/>
  <c r="F253" i="12"/>
  <c r="F254" i="12"/>
  <c r="F269" i="12"/>
  <c r="F270" i="12"/>
  <c r="F327" i="12"/>
  <c r="H327" i="12"/>
  <c r="F331" i="12"/>
  <c r="F90" i="12"/>
  <c r="F91" i="12"/>
  <c r="F312" i="12"/>
  <c r="F311" i="12"/>
  <c r="F353" i="12"/>
  <c r="F357" i="12"/>
  <c r="F361" i="12"/>
  <c r="H282" i="12"/>
  <c r="F13" i="12"/>
  <c r="F40" i="12"/>
  <c r="H83" i="12"/>
  <c r="F318" i="12"/>
  <c r="H321" i="12"/>
  <c r="F203" i="12"/>
  <c r="H220" i="12"/>
  <c r="H257" i="12"/>
  <c r="F35" i="12"/>
  <c r="H167" i="12"/>
  <c r="H166" i="12"/>
  <c r="F293" i="12"/>
  <c r="H298" i="12"/>
  <c r="F193" i="12"/>
  <c r="F9" i="12"/>
  <c r="H233" i="12"/>
  <c r="F146" i="12"/>
  <c r="H215" i="12"/>
  <c r="H293" i="12"/>
  <c r="H347" i="12"/>
  <c r="F347" i="12"/>
  <c r="F260" i="12"/>
  <c r="F44" i="12"/>
  <c r="F60" i="12"/>
  <c r="H254" i="12"/>
  <c r="H243" i="12"/>
  <c r="F244" i="12"/>
  <c r="F308" i="12"/>
  <c r="H325" i="12"/>
  <c r="H198" i="12"/>
  <c r="H305" i="12"/>
  <c r="F151" i="12"/>
  <c r="H170" i="12"/>
  <c r="H331" i="12"/>
  <c r="F358" i="12"/>
  <c r="F133" i="12"/>
  <c r="H155" i="12"/>
  <c r="H163" i="12"/>
  <c r="F172" i="12"/>
  <c r="H188" i="12"/>
  <c r="F325" i="12"/>
  <c r="H348" i="12"/>
  <c r="F89" i="12"/>
  <c r="F306" i="12"/>
  <c r="H312" i="12"/>
  <c r="H169" i="12"/>
  <c r="F86" i="12"/>
  <c r="H338" i="12"/>
  <c r="F78" i="12"/>
  <c r="H147" i="12"/>
  <c r="H209" i="12"/>
  <c r="H273" i="12"/>
  <c r="F291" i="12"/>
  <c r="F277" i="12"/>
  <c r="F288" i="12"/>
  <c r="H341" i="12"/>
  <c r="H92" i="12"/>
  <c r="H151" i="12"/>
  <c r="H171" i="12"/>
  <c r="H253" i="12"/>
  <c r="H288" i="12"/>
  <c r="H295" i="12"/>
  <c r="H322" i="12"/>
  <c r="H354" i="12"/>
  <c r="F147" i="12"/>
  <c r="F249" i="12"/>
  <c r="F335" i="12"/>
  <c r="H291" i="12"/>
  <c r="F297" i="12"/>
  <c r="F359" i="12"/>
  <c r="H37" i="12"/>
  <c r="H122" i="12"/>
  <c r="F72" i="12"/>
  <c r="F127" i="12"/>
  <c r="H108" i="12"/>
  <c r="F36" i="12"/>
  <c r="H55" i="12"/>
  <c r="H80" i="12"/>
  <c r="F62" i="12"/>
  <c r="F64" i="12"/>
  <c r="H79" i="12"/>
  <c r="H130" i="12"/>
  <c r="F53" i="12"/>
  <c r="F69" i="12"/>
  <c r="H143" i="12"/>
  <c r="F33" i="12"/>
  <c r="H138" i="12"/>
  <c r="H53" i="12"/>
  <c r="H114" i="12"/>
  <c r="H128" i="12"/>
  <c r="H75" i="12"/>
  <c r="F85" i="12"/>
  <c r="H133" i="12"/>
  <c r="F21" i="12"/>
  <c r="F107" i="12"/>
  <c r="H119" i="12"/>
  <c r="F132" i="12"/>
  <c r="F102" i="12"/>
  <c r="H127" i="12"/>
  <c r="F73" i="12"/>
  <c r="H42" i="12"/>
  <c r="H73" i="12"/>
  <c r="H82" i="12"/>
  <c r="F19" i="12"/>
  <c r="H39" i="12"/>
  <c r="F54" i="12"/>
  <c r="H131" i="12"/>
  <c r="H139" i="12"/>
  <c r="F109" i="12"/>
  <c r="F99" i="12"/>
  <c r="H24" i="12"/>
  <c r="F111" i="12"/>
  <c r="F365" i="12"/>
  <c r="H349" i="12"/>
  <c r="H353" i="12"/>
  <c r="F354" i="12"/>
  <c r="F350" i="12"/>
  <c r="U113" i="39"/>
  <c r="U112" i="39"/>
  <c r="F82" i="12"/>
  <c r="F81" i="12"/>
  <c r="H33" i="39"/>
  <c r="H34" i="39"/>
  <c r="H49" i="39"/>
  <c r="H50" i="39"/>
  <c r="H54" i="39"/>
  <c r="H55" i="39"/>
  <c r="U89" i="39"/>
  <c r="U90" i="39"/>
  <c r="S98" i="39"/>
  <c r="S99" i="39"/>
  <c r="U105" i="39"/>
  <c r="U106" i="39"/>
  <c r="S48" i="12"/>
  <c r="S47" i="12"/>
  <c r="S55" i="12"/>
  <c r="S56" i="12"/>
  <c r="H65" i="12"/>
  <c r="H66" i="12"/>
  <c r="U150" i="12"/>
  <c r="U151" i="12"/>
  <c r="P38" i="26"/>
  <c r="Q38" i="26" s="1"/>
  <c r="U39" i="12"/>
  <c r="F68" i="36"/>
  <c r="G68" i="36" s="1"/>
  <c r="F53" i="34"/>
  <c r="G53" i="34" s="1"/>
  <c r="F35" i="34"/>
  <c r="G35" i="34" s="1"/>
  <c r="P44" i="26"/>
  <c r="Q44" i="26" s="1"/>
  <c r="P45" i="26"/>
  <c r="Q45" i="26" s="1"/>
  <c r="F326" i="12"/>
  <c r="H81" i="12"/>
  <c r="F28" i="34"/>
  <c r="G28" i="34" s="1"/>
  <c r="F29" i="34"/>
  <c r="G29" i="34" s="1"/>
  <c r="P60" i="26"/>
  <c r="Q60" i="26" s="1"/>
  <c r="P61" i="26"/>
  <c r="Q61" i="26" s="1"/>
  <c r="F63" i="37"/>
  <c r="G63" i="37" s="1"/>
  <c r="P13" i="26"/>
  <c r="Q13" i="26" s="1"/>
  <c r="F58" i="36"/>
  <c r="G58" i="36" s="1"/>
  <c r="F59" i="36"/>
  <c r="G59" i="36" s="1"/>
  <c r="F59" i="34"/>
  <c r="G59" i="34" s="1"/>
  <c r="S122" i="39"/>
  <c r="H34" i="12"/>
  <c r="H33" i="12"/>
  <c r="S154" i="12"/>
  <c r="S153" i="12"/>
  <c r="U165" i="12"/>
  <c r="U164" i="12"/>
  <c r="S24" i="39"/>
  <c r="S23" i="39"/>
  <c r="U58" i="39"/>
  <c r="U57" i="39"/>
  <c r="S66" i="39"/>
  <c r="S67" i="39"/>
  <c r="F79" i="39"/>
  <c r="F80" i="39"/>
  <c r="S83" i="39"/>
  <c r="S82" i="39"/>
  <c r="U32" i="12"/>
  <c r="U31" i="12"/>
  <c r="H58" i="12"/>
  <c r="H57" i="12"/>
  <c r="S79" i="12"/>
  <c r="S80" i="12"/>
  <c r="F13" i="26"/>
  <c r="G13" i="26" s="1"/>
  <c r="F16" i="33"/>
  <c r="G16" i="33" s="1"/>
  <c r="U154" i="12"/>
  <c r="H164" i="12"/>
  <c r="H165" i="12"/>
  <c r="H178" i="12"/>
  <c r="H179" i="12"/>
  <c r="U185" i="12"/>
  <c r="U184" i="12"/>
  <c r="F5" i="34"/>
  <c r="G5" i="34" s="1"/>
  <c r="F6" i="34"/>
  <c r="G6" i="34" s="1"/>
  <c r="F59" i="37"/>
  <c r="G59" i="37" s="1"/>
  <c r="F60" i="37"/>
  <c r="G60" i="37" s="1"/>
  <c r="H103" i="39"/>
  <c r="H153" i="12"/>
  <c r="H154" i="12"/>
  <c r="F161" i="12"/>
  <c r="F162" i="12"/>
  <c r="F167" i="12"/>
  <c r="F166" i="12"/>
  <c r="S170" i="12"/>
  <c r="S171" i="12"/>
  <c r="H173" i="12"/>
  <c r="H172" i="12"/>
  <c r="F46" i="35"/>
  <c r="G46" i="35" s="1"/>
  <c r="F8" i="34"/>
  <c r="G8" i="34" s="1"/>
  <c r="F43" i="36"/>
  <c r="G43" i="36" s="1"/>
  <c r="F54" i="38"/>
  <c r="G54" i="38" s="1"/>
  <c r="F55" i="38"/>
  <c r="G55" i="38" s="1"/>
  <c r="U135" i="39"/>
  <c r="U136" i="39"/>
  <c r="F51" i="38"/>
  <c r="G51" i="38" s="1"/>
  <c r="F52" i="38"/>
  <c r="G52" i="38" s="1"/>
  <c r="F42" i="12"/>
  <c r="F41" i="12"/>
  <c r="U42" i="12"/>
  <c r="U43" i="12"/>
  <c r="U50" i="12"/>
  <c r="U51" i="12"/>
  <c r="U59" i="12"/>
  <c r="U58" i="12"/>
  <c r="U75" i="12"/>
  <c r="U74" i="12"/>
  <c r="H25" i="39"/>
  <c r="H26" i="39"/>
  <c r="S31" i="39"/>
  <c r="S32" i="39"/>
  <c r="S39" i="39"/>
  <c r="S40" i="39"/>
  <c r="H41" i="39"/>
  <c r="H42" i="39"/>
  <c r="S47" i="39"/>
  <c r="S48" i="39"/>
  <c r="F64" i="39"/>
  <c r="F63" i="39"/>
  <c r="U73" i="39"/>
  <c r="U74" i="39"/>
  <c r="H86" i="39"/>
  <c r="H87" i="39"/>
  <c r="F96" i="39"/>
  <c r="F95" i="39"/>
  <c r="H119" i="39"/>
  <c r="H118" i="39"/>
  <c r="H31" i="12"/>
  <c r="H30" i="12"/>
  <c r="F39" i="12"/>
  <c r="F38" i="12"/>
  <c r="S63" i="12"/>
  <c r="S64" i="12"/>
  <c r="H149" i="12"/>
  <c r="H150" i="12"/>
  <c r="U172" i="12"/>
  <c r="U173" i="12"/>
  <c r="F27" i="38"/>
  <c r="G27" i="38" s="1"/>
  <c r="F26" i="38"/>
  <c r="G26" i="38" s="1"/>
  <c r="S31" i="12"/>
  <c r="F171" i="12"/>
  <c r="F14" i="35"/>
  <c r="G14" i="35" s="1"/>
  <c r="F15" i="35"/>
  <c r="G15" i="35" s="1"/>
  <c r="H136" i="39"/>
  <c r="H137" i="39"/>
  <c r="F29" i="35"/>
  <c r="G29" i="35" s="1"/>
  <c r="F30" i="35"/>
  <c r="G30" i="35" s="1"/>
  <c r="F153" i="12"/>
  <c r="F154" i="12"/>
  <c r="F21" i="36"/>
  <c r="G21" i="36" s="1"/>
  <c r="F58" i="38"/>
  <c r="G58" i="38" s="1"/>
  <c r="F59" i="38"/>
  <c r="G59" i="38" s="1"/>
  <c r="F111" i="39"/>
  <c r="U145" i="12"/>
  <c r="U146" i="12"/>
  <c r="S136" i="39"/>
  <c r="S135" i="39"/>
  <c r="F119" i="39"/>
  <c r="F118" i="39"/>
  <c r="F49" i="12"/>
  <c r="F50" i="12"/>
  <c r="F58" i="12"/>
  <c r="F57" i="12"/>
  <c r="S173" i="12"/>
  <c r="S172" i="12"/>
  <c r="S192" i="12"/>
  <c r="S191" i="12"/>
  <c r="H328" i="12"/>
  <c r="H329" i="12"/>
  <c r="F72" i="34"/>
  <c r="G72" i="34" s="1"/>
  <c r="F73" i="34"/>
  <c r="G73" i="34" s="1"/>
  <c r="H18" i="39"/>
  <c r="H17" i="39"/>
  <c r="U121" i="39"/>
  <c r="U122" i="39"/>
  <c r="H49" i="12"/>
  <c r="H50" i="12"/>
  <c r="F17" i="36"/>
  <c r="G17" i="36" s="1"/>
  <c r="H323" i="12"/>
  <c r="F67" i="26"/>
  <c r="G67" i="26" s="1"/>
  <c r="F68" i="26"/>
  <c r="G68" i="26" s="1"/>
  <c r="H41" i="12"/>
  <c r="F44" i="26"/>
  <c r="G44" i="26" s="1"/>
  <c r="F43" i="26"/>
  <c r="G43" i="26" s="1"/>
  <c r="S163" i="12"/>
  <c r="S162" i="12"/>
  <c r="F49" i="37"/>
  <c r="G49" i="37" s="1"/>
  <c r="S115" i="39"/>
  <c r="F159" i="12"/>
  <c r="F158" i="12"/>
  <c r="H70" i="39"/>
  <c r="H181" i="12"/>
  <c r="H180" i="12"/>
  <c r="F38" i="37"/>
  <c r="G38" i="37" s="1"/>
  <c r="F37" i="37"/>
  <c r="G37" i="37" s="1"/>
  <c r="U148" i="12"/>
  <c r="U147" i="12"/>
  <c r="F316" i="12"/>
  <c r="F317" i="12"/>
  <c r="F21" i="37"/>
  <c r="G21" i="37" s="1"/>
  <c r="F28" i="33"/>
  <c r="G28" i="33" s="1"/>
  <c r="P33" i="26"/>
  <c r="Q33" i="26" s="1"/>
  <c r="F41" i="38"/>
  <c r="G41" i="38" s="1"/>
  <c r="F8" i="35"/>
  <c r="G8" i="35" s="1"/>
  <c r="F9" i="35"/>
  <c r="G9" i="35" s="1"/>
  <c r="P11" i="26"/>
  <c r="Q11" i="26" s="1"/>
  <c r="F22" i="37"/>
  <c r="G22" i="37" s="1"/>
  <c r="P50" i="26"/>
  <c r="Q50" i="26" s="1"/>
  <c r="F18" i="33"/>
  <c r="G18" i="33" s="1"/>
  <c r="F7" i="38"/>
  <c r="G7" i="38" s="1"/>
  <c r="F6" i="38"/>
  <c r="G6" i="38" s="1"/>
  <c r="F41" i="33"/>
  <c r="G41" i="33" s="1"/>
  <c r="F52" i="35"/>
  <c r="G52" i="35" s="1"/>
  <c r="F53" i="35"/>
  <c r="G53" i="35" s="1"/>
  <c r="F29" i="36"/>
  <c r="G29" i="36" s="1"/>
  <c r="F52" i="26"/>
  <c r="G52" i="26" s="1"/>
  <c r="F51" i="26"/>
  <c r="G51" i="26" s="1"/>
  <c r="F18" i="35"/>
  <c r="G18" i="35" s="1"/>
  <c r="F30" i="26"/>
  <c r="G30" i="26" s="1"/>
  <c r="F54" i="37"/>
  <c r="G54" i="37" s="1"/>
  <c r="F53" i="37"/>
  <c r="G53" i="37" s="1"/>
  <c r="F19" i="35"/>
  <c r="G19" i="35" s="1"/>
  <c r="F67" i="34"/>
  <c r="G67" i="34" s="1"/>
  <c r="F5" i="37"/>
  <c r="G5" i="37" s="1"/>
  <c r="P21" i="26"/>
  <c r="Q21" i="26" s="1"/>
  <c r="F39" i="35"/>
  <c r="G39" i="35" s="1"/>
  <c r="F42" i="37"/>
  <c r="G42" i="37" s="1"/>
  <c r="F41" i="37"/>
  <c r="G41" i="37" s="1"/>
  <c r="F66" i="26"/>
  <c r="G66" i="26" s="1"/>
  <c r="F68" i="38"/>
  <c r="G68" i="38" s="1"/>
  <c r="F40" i="35"/>
  <c r="G40" i="35" s="1"/>
  <c r="P16" i="26"/>
  <c r="Q16" i="26" s="1"/>
  <c r="F19" i="38"/>
  <c r="G19" i="38" s="1"/>
  <c r="F20" i="38"/>
  <c r="G20" i="38" s="1"/>
  <c r="F28" i="37"/>
  <c r="G28" i="37" s="1"/>
  <c r="F29" i="37"/>
  <c r="G29" i="37" s="1"/>
  <c r="P30" i="26"/>
  <c r="Q30" i="26" s="1"/>
  <c r="S20" i="39"/>
  <c r="S19" i="39"/>
  <c r="S28" i="39"/>
  <c r="S27" i="39"/>
  <c r="H29" i="39"/>
  <c r="H30" i="39"/>
  <c r="H37" i="39"/>
  <c r="H38" i="39"/>
  <c r="S44" i="39"/>
  <c r="S43" i="39"/>
  <c r="H46" i="39"/>
  <c r="H45" i="39"/>
  <c r="H78" i="39"/>
  <c r="H79" i="39"/>
  <c r="F87" i="39"/>
  <c r="F88" i="39"/>
  <c r="S24" i="12"/>
  <c r="S25" i="12"/>
  <c r="S44" i="12"/>
  <c r="S43" i="12"/>
  <c r="H85" i="12"/>
  <c r="H86" i="12"/>
  <c r="F20" i="37"/>
  <c r="G20" i="37" s="1"/>
  <c r="F33" i="36"/>
  <c r="G33" i="36" s="1"/>
  <c r="P34" i="26"/>
  <c r="Q34" i="26" s="1"/>
  <c r="F64" i="33"/>
  <c r="G64" i="33" s="1"/>
  <c r="F65" i="33"/>
  <c r="G65" i="33" s="1"/>
  <c r="F70" i="34"/>
  <c r="G70" i="34" s="1"/>
  <c r="F72" i="38"/>
  <c r="G72" i="38" s="1"/>
  <c r="F13" i="34"/>
  <c r="G13" i="34" s="1"/>
  <c r="F20" i="34"/>
  <c r="G20" i="34" s="1"/>
  <c r="S102" i="12"/>
  <c r="S103" i="12"/>
  <c r="H104" i="12"/>
  <c r="H105" i="12"/>
  <c r="F112" i="12"/>
  <c r="F113" i="12"/>
  <c r="F65" i="37"/>
  <c r="G65" i="37" s="1"/>
  <c r="F64" i="37"/>
  <c r="G64" i="37" s="1"/>
  <c r="S137" i="12"/>
  <c r="S136" i="12"/>
  <c r="U299" i="12"/>
  <c r="U298" i="12"/>
  <c r="F21" i="34"/>
  <c r="G21" i="34" s="1"/>
  <c r="F290" i="12"/>
  <c r="F9" i="36"/>
  <c r="G9" i="36" s="1"/>
  <c r="F24" i="33"/>
  <c r="G24" i="33" s="1"/>
  <c r="F25" i="33"/>
  <c r="G25" i="33" s="1"/>
  <c r="F30" i="36"/>
  <c r="G30" i="36" s="1"/>
  <c r="F31" i="34"/>
  <c r="G31" i="34" s="1"/>
  <c r="F47" i="34"/>
  <c r="G47" i="34" s="1"/>
  <c r="F50" i="26"/>
  <c r="G50" i="26" s="1"/>
  <c r="S144" i="12"/>
  <c r="F14" i="12"/>
  <c r="F15" i="12"/>
  <c r="U103" i="12"/>
  <c r="U104" i="12"/>
  <c r="H111" i="12"/>
  <c r="H110" i="12"/>
  <c r="H360" i="12"/>
  <c r="H359" i="12"/>
  <c r="S139" i="39"/>
  <c r="S138" i="39"/>
  <c r="F8" i="37"/>
  <c r="G8" i="37" s="1"/>
  <c r="F12" i="37"/>
  <c r="G12" i="37" s="1"/>
  <c r="F16" i="37"/>
  <c r="G16" i="37" s="1"/>
  <c r="F17" i="34"/>
  <c r="G17" i="34" s="1"/>
  <c r="F38" i="26"/>
  <c r="G38" i="26" s="1"/>
  <c r="F44" i="35"/>
  <c r="G44" i="35" s="1"/>
  <c r="F60" i="33"/>
  <c r="G60" i="33" s="1"/>
  <c r="F128" i="39"/>
  <c r="F129" i="39"/>
  <c r="H195" i="12"/>
  <c r="H196" i="12"/>
  <c r="S202" i="12"/>
  <c r="S201" i="12"/>
  <c r="F219" i="12"/>
  <c r="F220" i="12"/>
  <c r="F235" i="12"/>
  <c r="F236" i="12"/>
  <c r="F252" i="12"/>
  <c r="F251" i="12"/>
  <c r="U253" i="12"/>
  <c r="U252" i="12"/>
  <c r="U260" i="12"/>
  <c r="U261" i="12"/>
  <c r="F275" i="12"/>
  <c r="F276" i="12"/>
  <c r="U277" i="12"/>
  <c r="U276" i="12"/>
  <c r="U288" i="12"/>
  <c r="U287" i="12"/>
  <c r="F299" i="12"/>
  <c r="F300" i="12"/>
  <c r="S309" i="12"/>
  <c r="S310" i="12"/>
  <c r="H343" i="12"/>
  <c r="H342" i="12"/>
  <c r="F14" i="34"/>
  <c r="G14" i="34" s="1"/>
  <c r="F16" i="38"/>
  <c r="G16" i="38" s="1"/>
  <c r="F24" i="12"/>
  <c r="F55" i="35"/>
  <c r="G55" i="35" s="1"/>
  <c r="F54" i="35"/>
  <c r="G54" i="35" s="1"/>
  <c r="P7" i="26"/>
  <c r="Q7" i="26" s="1"/>
  <c r="F17" i="38"/>
  <c r="G17" i="38" s="1"/>
  <c r="F44" i="33"/>
  <c r="G44" i="33" s="1"/>
  <c r="F46" i="26"/>
  <c r="G46" i="26" s="1"/>
  <c r="F57" i="26"/>
  <c r="G57" i="26" s="1"/>
  <c r="F63" i="38"/>
  <c r="G63" i="38" s="1"/>
  <c r="F62" i="38"/>
  <c r="G62" i="38" s="1"/>
  <c r="F70" i="33"/>
  <c r="G70" i="33" s="1"/>
  <c r="U193" i="12"/>
  <c r="U194" i="12"/>
  <c r="F200" i="12"/>
  <c r="F201" i="12"/>
  <c r="H211" i="12"/>
  <c r="H212" i="12"/>
  <c r="S218" i="12"/>
  <c r="S217" i="12"/>
  <c r="F224" i="12"/>
  <c r="F225" i="12"/>
  <c r="S307" i="12"/>
  <c r="S308" i="12"/>
  <c r="F336" i="12"/>
  <c r="H339" i="12"/>
  <c r="H340" i="12"/>
  <c r="S301" i="12"/>
  <c r="S300" i="12"/>
  <c r="F36" i="33"/>
  <c r="G36" i="33" s="1"/>
  <c r="F7" i="26"/>
  <c r="G7" i="26" s="1"/>
  <c r="F41" i="34"/>
  <c r="G41" i="34" s="1"/>
  <c r="F42" i="34"/>
  <c r="G42" i="34" s="1"/>
  <c r="F45" i="33"/>
  <c r="G45" i="33" s="1"/>
  <c r="F57" i="36"/>
  <c r="G57" i="36" s="1"/>
  <c r="F56" i="36"/>
  <c r="G56" i="36" s="1"/>
  <c r="F20" i="35"/>
  <c r="G20" i="35" s="1"/>
  <c r="F34" i="33"/>
  <c r="G34" i="33" s="1"/>
  <c r="F50" i="34"/>
  <c r="G50" i="34" s="1"/>
  <c r="F16" i="39"/>
  <c r="F17" i="39"/>
  <c r="F54" i="39"/>
  <c r="F53" i="39"/>
  <c r="H60" i="39"/>
  <c r="H61" i="39"/>
  <c r="F69" i="39"/>
  <c r="F70" i="39"/>
  <c r="S73" i="39"/>
  <c r="S72" i="39"/>
  <c r="F86" i="39"/>
  <c r="F85" i="39"/>
  <c r="F101" i="39"/>
  <c r="F102" i="39"/>
  <c r="H127" i="39"/>
  <c r="H126" i="39"/>
  <c r="F96" i="12"/>
  <c r="F97" i="12"/>
  <c r="H100" i="12"/>
  <c r="H99" i="12"/>
  <c r="F122" i="12"/>
  <c r="F121" i="12"/>
  <c r="U136" i="12"/>
  <c r="F263" i="12"/>
  <c r="F262" i="12"/>
  <c r="U264" i="12"/>
  <c r="U263" i="12"/>
  <c r="F279" i="12"/>
  <c r="F278" i="12"/>
  <c r="S293" i="12"/>
  <c r="F305" i="12"/>
  <c r="F304" i="12"/>
  <c r="H311" i="12"/>
  <c r="H310" i="12"/>
  <c r="H319" i="12"/>
  <c r="H320" i="12"/>
  <c r="F8" i="26"/>
  <c r="G8" i="26" s="1"/>
  <c r="P27" i="26"/>
  <c r="Q27" i="26" s="1"/>
  <c r="F31" i="26"/>
  <c r="G31" i="26" s="1"/>
  <c r="F65" i="36"/>
  <c r="G65" i="36" s="1"/>
  <c r="H6" i="39"/>
  <c r="H12" i="39"/>
  <c r="H13" i="39"/>
  <c r="H132" i="39"/>
  <c r="H133" i="39"/>
  <c r="S92" i="12"/>
  <c r="S91" i="12"/>
  <c r="U94" i="12"/>
  <c r="U95" i="12"/>
  <c r="S97" i="12"/>
  <c r="S98" i="12"/>
  <c r="H231" i="12"/>
  <c r="H230" i="12"/>
  <c r="H238" i="12"/>
  <c r="H239" i="12"/>
  <c r="S244" i="12"/>
  <c r="S245" i="12"/>
  <c r="S253" i="12"/>
  <c r="S252" i="12"/>
  <c r="H262" i="12"/>
  <c r="H263" i="12"/>
  <c r="S268" i="12"/>
  <c r="S269" i="12"/>
  <c r="S276" i="12"/>
  <c r="S277" i="12"/>
  <c r="F26" i="26"/>
  <c r="G26" i="26" s="1"/>
  <c r="F41" i="36"/>
  <c r="G41" i="36" s="1"/>
  <c r="F52" i="37"/>
  <c r="G52" i="37" s="1"/>
  <c r="U39" i="39"/>
  <c r="U99" i="12"/>
  <c r="U118" i="12"/>
  <c r="F135" i="12"/>
  <c r="F134" i="12"/>
  <c r="H225" i="12"/>
  <c r="H224" i="12"/>
  <c r="S239" i="12"/>
  <c r="S238" i="12"/>
  <c r="H241" i="12"/>
  <c r="H240" i="12"/>
  <c r="S246" i="12"/>
  <c r="S247" i="12"/>
  <c r="H248" i="12"/>
  <c r="H249" i="12"/>
  <c r="U306" i="12"/>
  <c r="U307" i="12"/>
  <c r="P18" i="26"/>
  <c r="Q18" i="26" s="1"/>
  <c r="F22" i="34"/>
  <c r="G22" i="34" s="1"/>
  <c r="P46" i="26"/>
  <c r="Q46" i="26" s="1"/>
  <c r="F49" i="36"/>
  <c r="G49" i="36" s="1"/>
  <c r="F69" i="37"/>
  <c r="G69" i="37" s="1"/>
  <c r="F68" i="37"/>
  <c r="G68" i="37" s="1"/>
  <c r="H63" i="12"/>
  <c r="H64" i="12"/>
  <c r="H71" i="12"/>
  <c r="H72" i="12"/>
  <c r="S78" i="12"/>
  <c r="S77" i="12"/>
  <c r="H101" i="12"/>
  <c r="H102" i="12"/>
  <c r="F117" i="12"/>
  <c r="F118" i="12"/>
  <c r="U121" i="12"/>
  <c r="U122" i="12"/>
  <c r="S133" i="12"/>
  <c r="S132" i="12"/>
  <c r="H134" i="12"/>
  <c r="H135" i="12"/>
  <c r="U179" i="12"/>
  <c r="U180" i="12"/>
  <c r="H189" i="12"/>
  <c r="S203" i="12"/>
  <c r="S204" i="12"/>
  <c r="F213" i="12"/>
  <c r="F214" i="12"/>
  <c r="F221" i="12"/>
  <c r="F222" i="12"/>
  <c r="U48" i="12"/>
  <c r="F183" i="12"/>
  <c r="F76" i="12"/>
  <c r="F77" i="12"/>
  <c r="S94" i="12"/>
  <c r="S93" i="12"/>
  <c r="H192" i="12"/>
  <c r="H193" i="12"/>
  <c r="U209" i="12"/>
  <c r="U210" i="12"/>
  <c r="H235" i="12"/>
  <c r="H236" i="12"/>
  <c r="S241" i="12"/>
  <c r="S242" i="12"/>
  <c r="S306" i="12"/>
  <c r="H316" i="12"/>
  <c r="F355" i="12"/>
  <c r="F56" i="39"/>
  <c r="H45" i="12"/>
  <c r="H44" i="12"/>
  <c r="S50" i="12"/>
  <c r="S51" i="12"/>
  <c r="H60" i="12"/>
  <c r="H61" i="12"/>
  <c r="H68" i="12"/>
  <c r="H69" i="12"/>
  <c r="U115" i="12"/>
  <c r="H174" i="12"/>
  <c r="H175" i="12"/>
  <c r="F264" i="12"/>
  <c r="F265" i="12"/>
  <c r="S283" i="12"/>
  <c r="S284" i="12"/>
  <c r="S291" i="12"/>
  <c r="S290" i="12"/>
  <c r="H313" i="12"/>
  <c r="H314" i="12"/>
  <c r="U47" i="39"/>
  <c r="S59" i="39"/>
  <c r="S60" i="39"/>
  <c r="H64" i="39"/>
  <c r="H63" i="39"/>
  <c r="S75" i="39"/>
  <c r="U82" i="39"/>
  <c r="U98" i="39"/>
  <c r="U99" i="39"/>
  <c r="S107" i="39"/>
  <c r="H111" i="39"/>
  <c r="S36" i="12"/>
  <c r="S37" i="12"/>
  <c r="H144" i="12"/>
  <c r="H145" i="12"/>
  <c r="H158" i="12"/>
  <c r="H159" i="12"/>
  <c r="S159" i="12"/>
  <c r="S160" i="12"/>
  <c r="H161" i="12"/>
  <c r="H162" i="12"/>
  <c r="F44" i="34"/>
  <c r="G44" i="34" s="1"/>
  <c r="H19" i="12"/>
  <c r="F27" i="12"/>
  <c r="F28" i="12"/>
  <c r="F141" i="12"/>
  <c r="F142" i="12"/>
  <c r="U142" i="12"/>
  <c r="U143" i="12"/>
  <c r="F174" i="12"/>
  <c r="F175" i="12"/>
  <c r="F52" i="33"/>
  <c r="G52" i="33" s="1"/>
  <c r="S108" i="39"/>
  <c r="H112" i="39"/>
  <c r="F12" i="12"/>
  <c r="H16" i="12"/>
  <c r="H17" i="12"/>
  <c r="H142" i="12"/>
  <c r="H141" i="12"/>
  <c r="H26" i="12"/>
  <c r="H27" i="12"/>
  <c r="H88" i="12"/>
  <c r="H89" i="12"/>
  <c r="F130" i="12"/>
  <c r="U131" i="12"/>
  <c r="F139" i="12"/>
  <c r="F138" i="12"/>
  <c r="U139" i="12"/>
  <c r="U140" i="12"/>
  <c r="F156" i="12"/>
  <c r="F155" i="12"/>
  <c r="F74" i="12"/>
  <c r="F75" i="12"/>
  <c r="U83" i="12"/>
  <c r="F11" i="39"/>
  <c r="H129" i="39"/>
  <c r="H74" i="12"/>
  <c r="H362" i="12"/>
  <c r="H363" i="12"/>
  <c r="U80" i="39"/>
  <c r="H125" i="39"/>
  <c r="H15" i="12"/>
  <c r="F42" i="39"/>
  <c r="S9" i="12"/>
  <c r="U87" i="12"/>
  <c r="F94" i="12"/>
  <c r="F187" i="12"/>
  <c r="S199" i="12"/>
  <c r="H201" i="12"/>
  <c r="H309" i="12"/>
  <c r="F76" i="37"/>
  <c r="G76" i="37" s="1"/>
  <c r="F89" i="39"/>
  <c r="U22" i="12"/>
  <c r="F281" i="12"/>
  <c r="F362" i="12"/>
  <c r="H22" i="12"/>
  <c r="H21" i="12"/>
  <c r="U33" i="12"/>
  <c r="S182" i="12"/>
  <c r="S196" i="12"/>
  <c r="U215" i="12"/>
  <c r="S255" i="12"/>
  <c r="U29" i="12"/>
  <c r="U57" i="12"/>
  <c r="H156" i="12"/>
  <c r="F329" i="12"/>
  <c r="F328" i="12"/>
  <c r="F284" i="12"/>
  <c r="F73" i="38"/>
  <c r="G73" i="38" s="1"/>
  <c r="H28" i="12"/>
  <c r="F74" i="38"/>
  <c r="G74" i="38" s="1"/>
  <c r="F144" i="12"/>
  <c r="P75" i="26"/>
  <c r="Q75" i="26" s="1"/>
  <c r="H48" i="33" l="1"/>
  <c r="I48" i="33" s="1"/>
  <c r="H17" i="35"/>
  <c r="I17" i="35" s="1"/>
  <c r="H49" i="33"/>
  <c r="I49" i="33" s="1"/>
  <c r="H56" i="33"/>
  <c r="I56" i="33" s="1"/>
  <c r="H68" i="33"/>
  <c r="I68" i="33" s="1"/>
  <c r="H71" i="26"/>
  <c r="I71" i="26" s="1"/>
  <c r="H41" i="26"/>
  <c r="I41" i="26" s="1"/>
  <c r="H7" i="33"/>
  <c r="I7" i="33" s="1"/>
  <c r="H55" i="33"/>
  <c r="I55" i="33" s="1"/>
  <c r="H13" i="36"/>
  <c r="I13" i="36" s="1"/>
  <c r="R24" i="26"/>
  <c r="S24" i="26" s="1"/>
  <c r="H31" i="38"/>
  <c r="I31" i="38" s="1"/>
  <c r="R20" i="26"/>
  <c r="S20" i="26" s="1"/>
  <c r="R56" i="26"/>
  <c r="S56" i="26" s="1"/>
  <c r="H54" i="26"/>
  <c r="I54" i="26" s="1"/>
  <c r="H55" i="26"/>
  <c r="I55" i="26" s="1"/>
  <c r="H13" i="33"/>
  <c r="I13" i="33" s="1"/>
  <c r="H58" i="33"/>
  <c r="I58" i="33" s="1"/>
  <c r="H71" i="34"/>
  <c r="I71" i="34" s="1"/>
  <c r="H18" i="35"/>
  <c r="I18" i="35" s="1"/>
  <c r="R37" i="26"/>
  <c r="S37" i="26" s="1"/>
  <c r="H67" i="33"/>
  <c r="I67" i="33" s="1"/>
  <c r="H30" i="33"/>
  <c r="I30" i="33" s="1"/>
  <c r="H29" i="38"/>
  <c r="I29" i="38" s="1"/>
  <c r="R68" i="26"/>
  <c r="S68" i="26" s="1"/>
  <c r="H70" i="33"/>
  <c r="I70" i="33" s="1"/>
  <c r="H32" i="33"/>
  <c r="I32" i="33" s="1"/>
  <c r="H22" i="33"/>
  <c r="I22" i="33" s="1"/>
  <c r="H61" i="34"/>
  <c r="I61" i="34" s="1"/>
  <c r="R53" i="26"/>
  <c r="S53" i="26" s="1"/>
  <c r="H49" i="35"/>
  <c r="I49" i="35" s="1"/>
  <c r="H76" i="38"/>
  <c r="I76" i="38" s="1"/>
  <c r="H69" i="34"/>
  <c r="I69" i="34" s="1"/>
  <c r="H47" i="33"/>
  <c r="I47" i="33" s="1"/>
  <c r="R74" i="26"/>
  <c r="S74" i="26" s="1"/>
  <c r="R64" i="26"/>
  <c r="S64" i="26" s="1"/>
  <c r="R36" i="26"/>
  <c r="S36" i="26" s="1"/>
  <c r="H62" i="37"/>
  <c r="I62" i="37" s="1"/>
  <c r="H30" i="38"/>
  <c r="I30" i="38" s="1"/>
  <c r="H61" i="36"/>
  <c r="I61" i="36" s="1"/>
  <c r="H37" i="26"/>
  <c r="I37" i="26" s="1"/>
  <c r="H27" i="37"/>
  <c r="I27" i="37" s="1"/>
  <c r="H32" i="38"/>
  <c r="I32" i="38" s="1"/>
  <c r="H50" i="26"/>
  <c r="I50" i="26" s="1"/>
  <c r="H44" i="37"/>
  <c r="I44" i="37" s="1"/>
  <c r="H21" i="33"/>
  <c r="I21" i="33" s="1"/>
  <c r="H57" i="33"/>
  <c r="I57" i="33" s="1"/>
  <c r="H11" i="34"/>
  <c r="I11" i="34" s="1"/>
  <c r="H63" i="34"/>
  <c r="I63" i="34" s="1"/>
  <c r="H64" i="34"/>
  <c r="I64" i="34" s="1"/>
  <c r="H15" i="37"/>
  <c r="I15" i="37" s="1"/>
  <c r="H67" i="37"/>
  <c r="I67" i="37" s="1"/>
  <c r="H34" i="34"/>
  <c r="I34" i="34" s="1"/>
  <c r="H65" i="26"/>
  <c r="I65" i="26" s="1"/>
  <c r="H16" i="37"/>
  <c r="I16" i="37" s="1"/>
  <c r="H33" i="34"/>
  <c r="I33" i="34" s="1"/>
  <c r="H38" i="36"/>
  <c r="I38" i="36" s="1"/>
  <c r="R70" i="26"/>
  <c r="S70" i="26" s="1"/>
  <c r="H20" i="33"/>
  <c r="I20" i="33" s="1"/>
  <c r="H12" i="36"/>
  <c r="I12" i="36" s="1"/>
  <c r="R69" i="26"/>
  <c r="S69" i="26" s="1"/>
  <c r="H11" i="37"/>
  <c r="I11" i="37" s="1"/>
  <c r="H23" i="33"/>
  <c r="I23" i="33" s="1"/>
  <c r="H74" i="33"/>
  <c r="I74" i="33" s="1"/>
  <c r="H59" i="33"/>
  <c r="I59" i="33" s="1"/>
  <c r="H73" i="35"/>
  <c r="I73" i="35" s="1"/>
  <c r="H34" i="36"/>
  <c r="I34" i="36" s="1"/>
  <c r="H39" i="34"/>
  <c r="I39" i="34" s="1"/>
  <c r="H22" i="26"/>
  <c r="I22" i="26" s="1"/>
  <c r="H75" i="26"/>
  <c r="I75" i="26" s="1"/>
  <c r="H34" i="37"/>
  <c r="I34" i="37" s="1"/>
  <c r="H72" i="38"/>
  <c r="I72" i="38" s="1"/>
  <c r="H70" i="38"/>
  <c r="I70" i="38" s="1"/>
  <c r="H64" i="35"/>
  <c r="I64" i="35" s="1"/>
  <c r="H17" i="26"/>
  <c r="I17" i="26" s="1"/>
  <c r="H10" i="37"/>
  <c r="I10" i="37" s="1"/>
  <c r="H23" i="36"/>
  <c r="I23" i="36" s="1"/>
  <c r="R40" i="26"/>
  <c r="S40" i="26" s="1"/>
  <c r="H62" i="26"/>
  <c r="I62" i="26" s="1"/>
  <c r="H76" i="33"/>
  <c r="I76" i="33" s="1"/>
  <c r="H45" i="37"/>
  <c r="I45" i="37" s="1"/>
  <c r="H19" i="26"/>
  <c r="I19" i="26" s="1"/>
  <c r="H42" i="26"/>
  <c r="I42" i="26" s="1"/>
  <c r="H48" i="38"/>
  <c r="I48" i="38" s="1"/>
  <c r="R25" i="26"/>
  <c r="S25" i="26" s="1"/>
  <c r="H76" i="36"/>
  <c r="I76" i="36" s="1"/>
  <c r="R71" i="26"/>
  <c r="S71" i="26" s="1"/>
  <c r="H71" i="37"/>
  <c r="I71" i="37" s="1"/>
  <c r="H15" i="33"/>
  <c r="I15" i="33" s="1"/>
  <c r="H72" i="37"/>
  <c r="I72" i="37" s="1"/>
  <c r="H36" i="37"/>
  <c r="I36" i="37" s="1"/>
  <c r="H57" i="37"/>
  <c r="I57" i="37" s="1"/>
  <c r="H46" i="38"/>
  <c r="I46" i="38" s="1"/>
  <c r="H41" i="34"/>
  <c r="I41" i="34" s="1"/>
  <c r="H58" i="34"/>
  <c r="I58" i="34" s="1"/>
  <c r="H50" i="38"/>
  <c r="I50" i="38" s="1"/>
  <c r="H51" i="35"/>
  <c r="I51" i="35" s="1"/>
  <c r="R60" i="26"/>
  <c r="S60" i="26" s="1"/>
  <c r="R49" i="26"/>
  <c r="S49" i="26" s="1"/>
  <c r="R22" i="26"/>
  <c r="S22" i="26" s="1"/>
  <c r="H10" i="26"/>
  <c r="I10" i="26" s="1"/>
  <c r="H76" i="26"/>
  <c r="I76" i="26" s="1"/>
  <c r="H37" i="37"/>
  <c r="I37" i="37" s="1"/>
  <c r="H25" i="37"/>
  <c r="I25" i="37" s="1"/>
  <c r="H24" i="37"/>
  <c r="I24" i="37" s="1"/>
  <c r="H56" i="37"/>
  <c r="I56" i="37" s="1"/>
  <c r="H58" i="37"/>
  <c r="I58" i="37" s="1"/>
  <c r="H35" i="37"/>
  <c r="I35" i="37" s="1"/>
  <c r="H66" i="38"/>
  <c r="I66" i="38" s="1"/>
  <c r="H11" i="38"/>
  <c r="I11" i="38" s="1"/>
  <c r="H45" i="38"/>
  <c r="I45" i="38" s="1"/>
  <c r="H65" i="38"/>
  <c r="I65" i="38" s="1"/>
  <c r="H47" i="38"/>
  <c r="I47" i="38" s="1"/>
  <c r="H61" i="38"/>
  <c r="I61" i="38" s="1"/>
  <c r="H77" i="36"/>
  <c r="I77" i="36" s="1"/>
  <c r="H79" i="36"/>
  <c r="I79" i="36" s="1"/>
  <c r="H25" i="34"/>
  <c r="I25" i="34" s="1"/>
  <c r="H22" i="35"/>
  <c r="I22" i="35" s="1"/>
  <c r="H35" i="35"/>
  <c r="I35" i="35" s="1"/>
  <c r="H62" i="35"/>
  <c r="I62" i="35" s="1"/>
  <c r="H66" i="35"/>
  <c r="I66" i="35" s="1"/>
  <c r="H51" i="36"/>
  <c r="I51" i="36" s="1"/>
  <c r="H7" i="37"/>
  <c r="I7" i="37" s="1"/>
  <c r="H67" i="38"/>
  <c r="I67" i="38" s="1"/>
  <c r="H21" i="26"/>
  <c r="I21" i="26" s="1"/>
  <c r="H64" i="26"/>
  <c r="I64" i="26" s="1"/>
  <c r="H7" i="35"/>
  <c r="I7" i="35" s="1"/>
  <c r="H72" i="36"/>
  <c r="I72" i="36" s="1"/>
  <c r="H44" i="38"/>
  <c r="I44" i="38" s="1"/>
  <c r="H55" i="36"/>
  <c r="I55" i="36" s="1"/>
  <c r="H38" i="38"/>
  <c r="I38" i="38" s="1"/>
  <c r="H40" i="37"/>
  <c r="I40" i="37" s="1"/>
  <c r="H71" i="36"/>
  <c r="I71" i="36" s="1"/>
  <c r="H25" i="26"/>
  <c r="I25" i="26" s="1"/>
  <c r="H61" i="26"/>
  <c r="I61" i="26" s="1"/>
  <c r="H8" i="33"/>
  <c r="I8" i="33" s="1"/>
  <c r="R26" i="26"/>
  <c r="S26" i="26" s="1"/>
  <c r="R55" i="26"/>
  <c r="S55" i="26" s="1"/>
  <c r="H43" i="38"/>
  <c r="I43" i="38" s="1"/>
  <c r="H48" i="37"/>
  <c r="I48" i="37" s="1"/>
  <c r="R58" i="26"/>
  <c r="S58" i="26" s="1"/>
  <c r="H27" i="34"/>
  <c r="I27" i="34" s="1"/>
  <c r="H12" i="33"/>
  <c r="I12" i="33" s="1"/>
  <c r="H36" i="38"/>
  <c r="I36" i="38" s="1"/>
  <c r="H54" i="34"/>
  <c r="I54" i="34" s="1"/>
  <c r="H62" i="36"/>
  <c r="I62" i="36" s="1"/>
  <c r="H16" i="34"/>
  <c r="I16" i="34" s="1"/>
  <c r="H17" i="34"/>
  <c r="I17" i="34" s="1"/>
  <c r="H23" i="38"/>
  <c r="I23" i="38" s="1"/>
  <c r="H26" i="36"/>
  <c r="I26" i="36" s="1"/>
  <c r="H10" i="38"/>
  <c r="I10" i="38" s="1"/>
  <c r="H34" i="26"/>
  <c r="I34" i="26" s="1"/>
  <c r="H31" i="37"/>
  <c r="I31" i="37" s="1"/>
  <c r="H16" i="33"/>
  <c r="I16" i="33" s="1"/>
  <c r="H9" i="33"/>
  <c r="I9" i="33" s="1"/>
  <c r="H58" i="35"/>
  <c r="I58" i="35" s="1"/>
  <c r="H63" i="33"/>
  <c r="I63" i="33" s="1"/>
  <c r="H75" i="33"/>
  <c r="I75" i="33" s="1"/>
  <c r="H74" i="26"/>
  <c r="I74" i="26" s="1"/>
  <c r="R17" i="26"/>
  <c r="S17" i="26" s="1"/>
  <c r="H45" i="36"/>
  <c r="I45" i="36" s="1"/>
  <c r="R63" i="26"/>
  <c r="S63" i="26" s="1"/>
  <c r="H40" i="38"/>
  <c r="I40" i="38" s="1"/>
  <c r="H51" i="37"/>
  <c r="I51" i="37" s="1"/>
  <c r="H49" i="26"/>
  <c r="I49" i="26" s="1"/>
  <c r="H11" i="26"/>
  <c r="I11" i="26" s="1"/>
  <c r="H39" i="36"/>
  <c r="I39" i="36" s="1"/>
  <c r="H75" i="37"/>
  <c r="I75" i="37" s="1"/>
  <c r="R54" i="26"/>
  <c r="S54" i="26" s="1"/>
  <c r="H34" i="35"/>
  <c r="I34" i="35" s="1"/>
  <c r="H13" i="38"/>
  <c r="I13" i="38" s="1"/>
  <c r="H16" i="26"/>
  <c r="I16" i="26" s="1"/>
  <c r="H64" i="36"/>
  <c r="I64" i="36" s="1"/>
  <c r="R13" i="26"/>
  <c r="S13" i="26" s="1"/>
  <c r="H26" i="37"/>
  <c r="I26" i="37" s="1"/>
  <c r="R38" i="26"/>
  <c r="S38" i="26" s="1"/>
  <c r="H20" i="36"/>
  <c r="I20" i="36" s="1"/>
  <c r="H57" i="34"/>
  <c r="I57" i="34" s="1"/>
  <c r="H77" i="33"/>
  <c r="I77" i="33" s="1"/>
  <c r="H10" i="34"/>
  <c r="I10" i="34" s="1"/>
  <c r="R42" i="26"/>
  <c r="S42" i="26" s="1"/>
  <c r="R66" i="26"/>
  <c r="S66" i="26" s="1"/>
  <c r="H69" i="35"/>
  <c r="I69" i="35" s="1"/>
  <c r="H70" i="35"/>
  <c r="I70" i="35" s="1"/>
  <c r="H11" i="35"/>
  <c r="I11" i="35" s="1"/>
  <c r="H24" i="35"/>
  <c r="I24" i="35" s="1"/>
  <c r="H23" i="35"/>
  <c r="I23" i="35" s="1"/>
  <c r="H63" i="35"/>
  <c r="I63" i="35" s="1"/>
  <c r="H33" i="35"/>
  <c r="I33" i="35" s="1"/>
  <c r="H52" i="35"/>
  <c r="I52" i="35" s="1"/>
  <c r="H13" i="35"/>
  <c r="I13" i="35" s="1"/>
  <c r="R10" i="26"/>
  <c r="S10" i="26" s="1"/>
  <c r="R59" i="26"/>
  <c r="S59" i="26" s="1"/>
  <c r="R67" i="26"/>
  <c r="S67" i="26" s="1"/>
  <c r="H53" i="26"/>
  <c r="I53" i="26" s="1"/>
  <c r="H12" i="26"/>
  <c r="I12" i="26" s="1"/>
  <c r="H73" i="26"/>
  <c r="I73" i="26" s="1"/>
  <c r="H15" i="26"/>
  <c r="I15" i="26" s="1"/>
  <c r="H36" i="26"/>
  <c r="I36" i="26" s="1"/>
  <c r="H77" i="26"/>
  <c r="I77" i="26" s="1"/>
  <c r="H20" i="26"/>
  <c r="I20" i="26" s="1"/>
  <c r="H45" i="26"/>
  <c r="I45" i="26" s="1"/>
  <c r="H14" i="26"/>
  <c r="I14" i="26" s="1"/>
  <c r="H18" i="26"/>
  <c r="I18" i="26" s="1"/>
  <c r="H77" i="37"/>
  <c r="I77" i="37" s="1"/>
  <c r="H78" i="37"/>
  <c r="I78" i="37" s="1"/>
  <c r="H76" i="37"/>
  <c r="I76" i="37" s="1"/>
  <c r="H12" i="37"/>
  <c r="I12" i="37" s="1"/>
  <c r="H33" i="37"/>
  <c r="I33" i="37" s="1"/>
  <c r="H73" i="37"/>
  <c r="I73" i="37" s="1"/>
  <c r="H58" i="38"/>
  <c r="I58" i="38" s="1"/>
  <c r="H77" i="38"/>
  <c r="I77" i="38" s="1"/>
  <c r="H78" i="38"/>
  <c r="I78" i="38" s="1"/>
  <c r="H71" i="38"/>
  <c r="I71" i="38" s="1"/>
  <c r="H54" i="38"/>
  <c r="I54" i="38" s="1"/>
  <c r="H57" i="38"/>
  <c r="I57" i="38" s="1"/>
  <c r="H78" i="33"/>
  <c r="I78" i="33" s="1"/>
  <c r="H42" i="33"/>
  <c r="I42" i="33" s="1"/>
  <c r="H40" i="36"/>
  <c r="I40" i="36" s="1"/>
  <c r="H28" i="36"/>
  <c r="I28" i="36" s="1"/>
  <c r="H14" i="36"/>
  <c r="I14" i="36" s="1"/>
  <c r="H18" i="36"/>
  <c r="I18" i="36" s="1"/>
  <c r="H52" i="36"/>
  <c r="I52" i="36" s="1"/>
  <c r="H8" i="36"/>
  <c r="I8" i="36" s="1"/>
  <c r="H48" i="36"/>
  <c r="I48" i="36" s="1"/>
  <c r="H78" i="36"/>
  <c r="I78" i="36" s="1"/>
  <c r="H46" i="34"/>
  <c r="I46" i="34" s="1"/>
  <c r="H77" i="34"/>
  <c r="I77" i="34" s="1"/>
  <c r="H78" i="34"/>
  <c r="I78" i="34" s="1"/>
  <c r="H48" i="34"/>
  <c r="I48" i="34" s="1"/>
  <c r="H66" i="34"/>
  <c r="I66" i="34" s="1"/>
  <c r="H38" i="34"/>
  <c r="I38" i="34" s="1"/>
  <c r="H57" i="35"/>
  <c r="I57" i="35" s="1"/>
  <c r="H37" i="35"/>
  <c r="I37" i="35" s="1"/>
  <c r="H77" i="35"/>
  <c r="I77" i="35" s="1"/>
  <c r="H78" i="35"/>
  <c r="I78" i="35" s="1"/>
  <c r="H76" i="35"/>
  <c r="I76" i="35" s="1"/>
  <c r="H44" i="35"/>
  <c r="I44" i="35" s="1"/>
  <c r="H72" i="35"/>
  <c r="I72" i="35" s="1"/>
  <c r="H61" i="35"/>
  <c r="I61" i="35" s="1"/>
  <c r="H12" i="35"/>
  <c r="I12" i="35" s="1"/>
  <c r="H71" i="35"/>
  <c r="I71" i="35" s="1"/>
  <c r="H38" i="35"/>
  <c r="I38" i="35" s="1"/>
  <c r="H25" i="35"/>
  <c r="I25" i="35" s="1"/>
  <c r="H68" i="35"/>
  <c r="I68" i="35" s="1"/>
  <c r="H28" i="35"/>
  <c r="I28" i="35" s="1"/>
  <c r="H45" i="35"/>
  <c r="I45" i="35" s="1"/>
  <c r="H25" i="38"/>
  <c r="I25" i="38" s="1"/>
  <c r="H10" i="35"/>
  <c r="I10" i="35" s="1"/>
  <c r="H34" i="38"/>
  <c r="I34" i="38" s="1"/>
  <c r="H65" i="33"/>
  <c r="I65" i="33" s="1"/>
  <c r="H7" i="34"/>
  <c r="I7" i="34" s="1"/>
  <c r="H76" i="34"/>
  <c r="I76" i="34" s="1"/>
  <c r="H49" i="38"/>
  <c r="I49" i="38" s="1"/>
  <c r="H73" i="36"/>
  <c r="I73" i="36" s="1"/>
  <c r="H60" i="34"/>
  <c r="I60" i="34" s="1"/>
  <c r="H27" i="35"/>
  <c r="I27" i="35" s="1"/>
  <c r="H72" i="26"/>
  <c r="I72" i="26" s="1"/>
  <c r="R7" i="26"/>
  <c r="S7" i="26" s="1"/>
  <c r="H66" i="26"/>
  <c r="I66" i="26" s="1"/>
  <c r="R73" i="26"/>
  <c r="S73" i="26" s="1"/>
  <c r="H75" i="34"/>
  <c r="I75" i="34" s="1"/>
  <c r="H52" i="38"/>
  <c r="I52" i="38" s="1"/>
  <c r="H74" i="35"/>
  <c r="I74" i="35" s="1"/>
  <c r="H36" i="35"/>
  <c r="I36" i="35" s="1"/>
  <c r="H53" i="36"/>
  <c r="I53" i="36" s="1"/>
  <c r="H44" i="33"/>
  <c r="I44" i="33" s="1"/>
  <c r="H46" i="37"/>
  <c r="I46" i="37" s="1"/>
  <c r="H35" i="26"/>
  <c r="I35" i="26" s="1"/>
  <c r="H59" i="26"/>
  <c r="I59" i="26" s="1"/>
  <c r="H32" i="35"/>
  <c r="I32" i="35" s="1"/>
  <c r="R65" i="26"/>
  <c r="S65" i="26" s="1"/>
  <c r="R57" i="26"/>
  <c r="S57" i="26" s="1"/>
  <c r="H42" i="37"/>
  <c r="I42" i="37" s="1"/>
  <c r="H75" i="35"/>
  <c r="I75" i="35" s="1"/>
  <c r="H69" i="33"/>
  <c r="I69" i="33" s="1"/>
  <c r="H31" i="33"/>
  <c r="I31" i="33" s="1"/>
  <c r="R41" i="26"/>
  <c r="S41" i="26" s="1"/>
  <c r="H21" i="36"/>
  <c r="I21" i="36" s="1"/>
  <c r="H62" i="34"/>
  <c r="I62" i="34" s="1"/>
  <c r="H37" i="34"/>
  <c r="I37" i="34" s="1"/>
  <c r="H39" i="38"/>
  <c r="I39" i="38" s="1"/>
  <c r="H53" i="34"/>
  <c r="I53" i="34" s="1"/>
  <c r="H54" i="36"/>
  <c r="I54" i="36" s="1"/>
  <c r="H50" i="33"/>
  <c r="I50" i="33" s="1"/>
  <c r="H24" i="38"/>
  <c r="I24" i="38" s="1"/>
  <c r="R43" i="26"/>
  <c r="S43" i="26" s="1"/>
  <c r="H37" i="38"/>
  <c r="I37" i="38" s="1"/>
  <c r="H14" i="33"/>
  <c r="I14" i="33" s="1"/>
  <c r="H64" i="33"/>
  <c r="I64" i="33" s="1"/>
  <c r="R76" i="26"/>
  <c r="S76" i="26" s="1"/>
  <c r="H70" i="26"/>
  <c r="I70" i="26" s="1"/>
  <c r="H22" i="36"/>
  <c r="I22" i="36" s="1"/>
  <c r="H37" i="36"/>
  <c r="I37" i="36" s="1"/>
  <c r="H47" i="36"/>
  <c r="I47" i="36" s="1"/>
  <c r="H20" i="37"/>
  <c r="I20" i="37" s="1"/>
  <c r="H27" i="33"/>
  <c r="I27" i="33" s="1"/>
  <c r="H48" i="26"/>
  <c r="I48" i="26" s="1"/>
  <c r="H56" i="34"/>
  <c r="I56" i="34" s="1"/>
  <c r="H9" i="38"/>
  <c r="I9" i="38" s="1"/>
  <c r="H54" i="33"/>
  <c r="I54" i="33" s="1"/>
  <c r="H67" i="36"/>
  <c r="I67" i="36" s="1"/>
  <c r="H32" i="37"/>
  <c r="I32" i="37" s="1"/>
  <c r="H33" i="38"/>
  <c r="I33" i="38" s="1"/>
  <c r="H60" i="26"/>
  <c r="I60" i="26" s="1"/>
  <c r="H16" i="36"/>
  <c r="I16" i="36" s="1"/>
  <c r="H19" i="37"/>
  <c r="I19" i="37" s="1"/>
  <c r="H74" i="37"/>
  <c r="I74" i="37" s="1"/>
  <c r="H65" i="34"/>
  <c r="I65" i="34" s="1"/>
  <c r="H33" i="26"/>
  <c r="I33" i="26" s="1"/>
  <c r="H35" i="38"/>
  <c r="I35" i="38" s="1"/>
  <c r="H51" i="33"/>
  <c r="I51" i="33" s="1"/>
  <c r="H26" i="35"/>
  <c r="I26" i="35" s="1"/>
  <c r="H15" i="36"/>
  <c r="I15" i="36" s="1"/>
  <c r="H55" i="34"/>
  <c r="I55" i="34" s="1"/>
  <c r="H43" i="35"/>
  <c r="I43" i="35" s="1"/>
  <c r="H7" i="36"/>
  <c r="I7" i="36" s="1"/>
  <c r="H12" i="38"/>
  <c r="I12" i="38" s="1"/>
  <c r="H63" i="36"/>
  <c r="I63" i="36" s="1"/>
  <c r="H8" i="26"/>
  <c r="I8" i="26" s="1"/>
  <c r="R29" i="26"/>
  <c r="S29" i="26" s="1"/>
  <c r="H17" i="38"/>
  <c r="I17" i="38" s="1"/>
  <c r="H66" i="37"/>
  <c r="I66" i="37" s="1"/>
  <c r="H63" i="26"/>
  <c r="I63" i="26" s="1"/>
  <c r="H30" i="26"/>
  <c r="I30" i="26" s="1"/>
  <c r="H60" i="37"/>
  <c r="I60" i="37" s="1"/>
  <c r="H34" i="33"/>
  <c r="I34" i="33" s="1"/>
  <c r="H56" i="26"/>
  <c r="I56" i="26" s="1"/>
  <c r="R11" i="26"/>
  <c r="S11" i="26" s="1"/>
  <c r="R48" i="26"/>
  <c r="S48" i="26" s="1"/>
  <c r="R72" i="26"/>
  <c r="S72" i="26" s="1"/>
  <c r="R50" i="26"/>
  <c r="S50" i="26" s="1"/>
  <c r="R77" i="26"/>
  <c r="S77" i="26" s="1"/>
  <c r="R45" i="26"/>
  <c r="S45" i="26" s="1"/>
  <c r="H7" i="26"/>
  <c r="I7" i="26" s="1"/>
  <c r="H24" i="26"/>
  <c r="I24" i="26" s="1"/>
  <c r="H23" i="26"/>
  <c r="I23" i="26" s="1"/>
  <c r="H46" i="26"/>
  <c r="I46" i="26" s="1"/>
  <c r="H29" i="26"/>
  <c r="I29" i="26" s="1"/>
  <c r="H14" i="37"/>
  <c r="I14" i="37" s="1"/>
  <c r="H47" i="37"/>
  <c r="I47" i="37" s="1"/>
  <c r="H13" i="37"/>
  <c r="I13" i="37" s="1"/>
  <c r="H8" i="37"/>
  <c r="I8" i="37" s="1"/>
  <c r="H23" i="37"/>
  <c r="I23" i="37" s="1"/>
  <c r="H55" i="37"/>
  <c r="I55" i="37" s="1"/>
  <c r="H41" i="37"/>
  <c r="I41" i="37" s="1"/>
  <c r="H69" i="37"/>
  <c r="I69" i="37" s="1"/>
  <c r="H22" i="38"/>
  <c r="I22" i="38" s="1"/>
  <c r="H15" i="38"/>
  <c r="I15" i="38" s="1"/>
  <c r="H69" i="38"/>
  <c r="I69" i="38" s="1"/>
  <c r="H14" i="38"/>
  <c r="I14" i="38" s="1"/>
  <c r="H18" i="38"/>
  <c r="I18" i="38" s="1"/>
  <c r="H38" i="33"/>
  <c r="I38" i="33" s="1"/>
  <c r="H62" i="33"/>
  <c r="I62" i="33" s="1"/>
  <c r="H45" i="33"/>
  <c r="I45" i="33" s="1"/>
  <c r="H37" i="33"/>
  <c r="I37" i="33" s="1"/>
  <c r="H43" i="33"/>
  <c r="I43" i="33" s="1"/>
  <c r="H33" i="33"/>
  <c r="I33" i="33" s="1"/>
  <c r="H10" i="33"/>
  <c r="I10" i="33" s="1"/>
  <c r="H73" i="33"/>
  <c r="I73" i="33" s="1"/>
  <c r="H24" i="33"/>
  <c r="I24" i="33" s="1"/>
  <c r="H39" i="33"/>
  <c r="I39" i="33" s="1"/>
  <c r="H40" i="33"/>
  <c r="I40" i="33" s="1"/>
  <c r="H72" i="33"/>
  <c r="I72" i="33" s="1"/>
  <c r="H11" i="33"/>
  <c r="I11" i="33" s="1"/>
  <c r="H36" i="36"/>
  <c r="I36" i="36" s="1"/>
  <c r="H27" i="36"/>
  <c r="I27" i="36" s="1"/>
  <c r="H44" i="36"/>
  <c r="I44" i="36" s="1"/>
  <c r="H25" i="36"/>
  <c r="I25" i="36" s="1"/>
  <c r="H31" i="36"/>
  <c r="I31" i="36" s="1"/>
  <c r="H19" i="36"/>
  <c r="I19" i="36" s="1"/>
  <c r="H17" i="36"/>
  <c r="I17" i="36" s="1"/>
  <c r="H46" i="36"/>
  <c r="I46" i="36" s="1"/>
  <c r="H32" i="36"/>
  <c r="I32" i="36" s="1"/>
  <c r="H41" i="36"/>
  <c r="I41" i="36" s="1"/>
  <c r="H24" i="36"/>
  <c r="I24" i="36" s="1"/>
  <c r="H75" i="36"/>
  <c r="I75" i="36" s="1"/>
  <c r="H43" i="36"/>
  <c r="I43" i="36" s="1"/>
  <c r="H35" i="36"/>
  <c r="I35" i="36" s="1"/>
  <c r="H74" i="36"/>
  <c r="I74" i="36" s="1"/>
  <c r="H52" i="34"/>
  <c r="I52" i="34" s="1"/>
  <c r="H30" i="34"/>
  <c r="I30" i="34" s="1"/>
  <c r="H26" i="34"/>
  <c r="I26" i="34" s="1"/>
  <c r="H43" i="34"/>
  <c r="I43" i="34" s="1"/>
  <c r="H12" i="34"/>
  <c r="I12" i="34" s="1"/>
  <c r="H22" i="34"/>
  <c r="I22" i="34" s="1"/>
  <c r="H24" i="34"/>
  <c r="I24" i="34" s="1"/>
  <c r="H42" i="34"/>
  <c r="I42" i="34" s="1"/>
  <c r="H32" i="34"/>
  <c r="I32" i="34" s="1"/>
  <c r="H40" i="34"/>
  <c r="I40" i="34" s="1"/>
  <c r="H9" i="34"/>
  <c r="I9" i="34" s="1"/>
  <c r="H67" i="35"/>
  <c r="I67" i="35" s="1"/>
  <c r="H55" i="35"/>
  <c r="I55" i="35" s="1"/>
  <c r="H41" i="35"/>
  <c r="I41" i="35" s="1"/>
  <c r="H60" i="35"/>
  <c r="I60" i="35" s="1"/>
  <c r="H48" i="35"/>
  <c r="I48" i="35" s="1"/>
  <c r="H8" i="35"/>
  <c r="I8" i="35" s="1"/>
  <c r="H59" i="35"/>
  <c r="I59" i="35" s="1"/>
  <c r="H42" i="35"/>
  <c r="I42" i="35" s="1"/>
  <c r="H19" i="35"/>
  <c r="I19" i="35" s="1"/>
  <c r="H29" i="35"/>
  <c r="I29" i="35" s="1"/>
  <c r="H65" i="35"/>
  <c r="I65" i="35" s="1"/>
  <c r="H50" i="35"/>
  <c r="I50" i="35" s="1"/>
  <c r="H52" i="33"/>
  <c r="I52" i="33" s="1"/>
  <c r="H28" i="34"/>
  <c r="I28" i="34" s="1"/>
  <c r="R15" i="26"/>
  <c r="S15" i="26" s="1"/>
  <c r="R14" i="26"/>
  <c r="S14" i="26" s="1"/>
  <c r="H30" i="35"/>
  <c r="I30" i="35" s="1"/>
  <c r="H30" i="37"/>
  <c r="I30" i="37" s="1"/>
  <c r="H29" i="37"/>
  <c r="I29" i="37" s="1"/>
  <c r="H36" i="33"/>
  <c r="I36" i="33" s="1"/>
  <c r="H35" i="33"/>
  <c r="I35" i="33" s="1"/>
  <c r="H64" i="37"/>
  <c r="I64" i="37" s="1"/>
  <c r="H20" i="34"/>
  <c r="I20" i="34" s="1"/>
  <c r="H58" i="36"/>
  <c r="I58" i="36" s="1"/>
  <c r="R28" i="26"/>
  <c r="S28" i="26" s="1"/>
  <c r="H27" i="38"/>
  <c r="I27" i="38" s="1"/>
  <c r="H21" i="34"/>
  <c r="I21" i="34" s="1"/>
  <c r="H57" i="36"/>
  <c r="I57" i="36" s="1"/>
  <c r="H55" i="38"/>
  <c r="I55" i="38" s="1"/>
  <c r="H56" i="38"/>
  <c r="I56" i="38" s="1"/>
  <c r="H16" i="38"/>
  <c r="I16" i="38" s="1"/>
  <c r="H65" i="37"/>
  <c r="I65" i="37" s="1"/>
  <c r="H63" i="37"/>
  <c r="I63" i="37" s="1"/>
  <c r="H7" i="38"/>
  <c r="I7" i="38" s="1"/>
  <c r="H49" i="36"/>
  <c r="I49" i="36" s="1"/>
  <c r="H46" i="33"/>
  <c r="I46" i="33" s="1"/>
  <c r="H46" i="35"/>
  <c r="I46" i="35" s="1"/>
  <c r="H25" i="33"/>
  <c r="I25" i="33" s="1"/>
  <c r="H26" i="33"/>
  <c r="I26" i="33" s="1"/>
  <c r="R75" i="26"/>
  <c r="S75" i="26" s="1"/>
  <c r="H53" i="33"/>
  <c r="I53" i="33" s="1"/>
  <c r="H44" i="34"/>
  <c r="I44" i="34" s="1"/>
  <c r="H19" i="38"/>
  <c r="I19" i="38" s="1"/>
  <c r="H40" i="26"/>
  <c r="I40" i="26" s="1"/>
  <c r="H39" i="26"/>
  <c r="I39" i="26" s="1"/>
  <c r="H11" i="36"/>
  <c r="I11" i="36" s="1"/>
  <c r="H9" i="36"/>
  <c r="I9" i="36" s="1"/>
  <c r="H54" i="35"/>
  <c r="I54" i="35" s="1"/>
  <c r="H47" i="26"/>
  <c r="I47" i="26" s="1"/>
  <c r="H10" i="36"/>
  <c r="I10" i="36" s="1"/>
  <c r="R62" i="26"/>
  <c r="S62" i="26" s="1"/>
  <c r="R61" i="26"/>
  <c r="S61" i="26" s="1"/>
  <c r="R12" i="26"/>
  <c r="S12" i="26" s="1"/>
  <c r="H57" i="26"/>
  <c r="I57" i="26" s="1"/>
  <c r="H70" i="37"/>
  <c r="I70" i="37" s="1"/>
  <c r="H68" i="37"/>
  <c r="I68" i="37" s="1"/>
  <c r="H69" i="36"/>
  <c r="I69" i="36" s="1"/>
  <c r="H70" i="36"/>
  <c r="I70" i="36" s="1"/>
  <c r="H15" i="34"/>
  <c r="I15" i="34" s="1"/>
  <c r="H14" i="34"/>
  <c r="I14" i="34" s="1"/>
  <c r="H13" i="34"/>
  <c r="I13" i="34" s="1"/>
  <c r="H29" i="33"/>
  <c r="I29" i="33" s="1"/>
  <c r="H75" i="38"/>
  <c r="I75" i="38" s="1"/>
  <c r="H22" i="37"/>
  <c r="I22" i="37" s="1"/>
  <c r="H21" i="37"/>
  <c r="I21" i="37" s="1"/>
  <c r="H40" i="35"/>
  <c r="I40" i="35" s="1"/>
  <c r="R23" i="26"/>
  <c r="S23" i="26" s="1"/>
  <c r="R21" i="26"/>
  <c r="S21" i="26" s="1"/>
  <c r="R46" i="26"/>
  <c r="S46" i="26" s="1"/>
  <c r="H51" i="38"/>
  <c r="I51" i="38" s="1"/>
  <c r="H74" i="34"/>
  <c r="I74" i="34" s="1"/>
  <c r="H73" i="34"/>
  <c r="I73" i="34" s="1"/>
  <c r="H50" i="36"/>
  <c r="I50" i="36" s="1"/>
  <c r="H45" i="34"/>
  <c r="I45" i="34" s="1"/>
  <c r="H59" i="36"/>
  <c r="I59" i="36" s="1"/>
  <c r="R27" i="26"/>
  <c r="S27" i="26" s="1"/>
  <c r="H41" i="38"/>
  <c r="I41" i="38" s="1"/>
  <c r="H65" i="36"/>
  <c r="I65" i="36" s="1"/>
  <c r="H30" i="36"/>
  <c r="I30" i="36" s="1"/>
  <c r="H18" i="34"/>
  <c r="I18" i="34" s="1"/>
  <c r="H19" i="34"/>
  <c r="I19" i="34" s="1"/>
  <c r="R44" i="26"/>
  <c r="S44" i="26" s="1"/>
  <c r="H58" i="26"/>
  <c r="I58" i="26" s="1"/>
  <c r="H18" i="37"/>
  <c r="I18" i="37" s="1"/>
  <c r="H17" i="37"/>
  <c r="I17" i="37" s="1"/>
  <c r="H23" i="34"/>
  <c r="I23" i="34" s="1"/>
  <c r="H53" i="35"/>
  <c r="I53" i="35" s="1"/>
  <c r="H32" i="26"/>
  <c r="I32" i="26" s="1"/>
  <c r="R35" i="26"/>
  <c r="S35" i="26" s="1"/>
  <c r="H9" i="35"/>
  <c r="I9" i="35" s="1"/>
  <c r="H60" i="38"/>
  <c r="I60" i="38" s="1"/>
  <c r="H41" i="33"/>
  <c r="I41" i="33" s="1"/>
  <c r="H61" i="37"/>
  <c r="I61" i="37" s="1"/>
  <c r="H28" i="37"/>
  <c r="I28" i="37" s="1"/>
  <c r="H50" i="34"/>
  <c r="I50" i="34" s="1"/>
  <c r="H9" i="37"/>
  <c r="I9" i="37" s="1"/>
  <c r="H19" i="33"/>
  <c r="I19" i="33" s="1"/>
  <c r="H49" i="37"/>
  <c r="I49" i="37" s="1"/>
  <c r="H68" i="36"/>
  <c r="I68" i="36" s="1"/>
  <c r="H44" i="26"/>
  <c r="I44" i="26" s="1"/>
  <c r="H16" i="35"/>
  <c r="I16" i="35" s="1"/>
  <c r="H39" i="35"/>
  <c r="I39" i="35" s="1"/>
  <c r="H52" i="26"/>
  <c r="I52" i="26" s="1"/>
  <c r="H47" i="35"/>
  <c r="I47" i="35" s="1"/>
  <c r="H31" i="35"/>
  <c r="I31" i="35" s="1"/>
  <c r="H53" i="38"/>
  <c r="I53" i="38" s="1"/>
  <c r="R47" i="26"/>
  <c r="S47" i="26" s="1"/>
  <c r="H47" i="34"/>
  <c r="I47" i="34" s="1"/>
  <c r="H49" i="34"/>
  <c r="I49" i="34" s="1"/>
  <c r="H21" i="38"/>
  <c r="I21" i="38" s="1"/>
  <c r="H20" i="38"/>
  <c r="I20" i="38" s="1"/>
  <c r="H74" i="38"/>
  <c r="I74" i="38" s="1"/>
  <c r="H73" i="38"/>
  <c r="I73" i="38" s="1"/>
  <c r="R18" i="26"/>
  <c r="S18" i="26" s="1"/>
  <c r="H69" i="26"/>
  <c r="I69" i="26" s="1"/>
  <c r="H60" i="36"/>
  <c r="I60" i="36" s="1"/>
  <c r="H15" i="35"/>
  <c r="I15" i="35" s="1"/>
  <c r="H72" i="34"/>
  <c r="I72" i="34" s="1"/>
  <c r="H70" i="34"/>
  <c r="I70" i="34" s="1"/>
  <c r="H71" i="33"/>
  <c r="I71" i="33" s="1"/>
  <c r="R9" i="26"/>
  <c r="S9" i="26" s="1"/>
  <c r="R8" i="26"/>
  <c r="S8" i="26" s="1"/>
  <c r="H31" i="26"/>
  <c r="I31" i="26" s="1"/>
  <c r="H54" i="37"/>
  <c r="I54" i="37" s="1"/>
  <c r="H53" i="37"/>
  <c r="I53" i="37" s="1"/>
  <c r="H52" i="37"/>
  <c r="I52" i="37" s="1"/>
  <c r="H68" i="26"/>
  <c r="I68" i="26" s="1"/>
  <c r="H59" i="38"/>
  <c r="I59" i="38" s="1"/>
  <c r="H28" i="26"/>
  <c r="I28" i="26" s="1"/>
  <c r="H27" i="26"/>
  <c r="I27" i="26" s="1"/>
  <c r="H26" i="26"/>
  <c r="I26" i="26" s="1"/>
  <c r="H56" i="35"/>
  <c r="I56" i="35" s="1"/>
  <c r="H66" i="33"/>
  <c r="I66" i="33" s="1"/>
  <c r="H43" i="37"/>
  <c r="I43" i="37" s="1"/>
  <c r="H20" i="35"/>
  <c r="I20" i="35" s="1"/>
  <c r="H35" i="34"/>
  <c r="I35" i="34" s="1"/>
  <c r="H42" i="38"/>
  <c r="I42" i="38" s="1"/>
  <c r="H61" i="33"/>
  <c r="I61" i="33" s="1"/>
  <c r="H67" i="26"/>
  <c r="I67" i="26" s="1"/>
  <c r="H42" i="36"/>
  <c r="I42" i="36" s="1"/>
  <c r="H38" i="26"/>
  <c r="I38" i="26" s="1"/>
  <c r="H68" i="38"/>
  <c r="I68" i="38" s="1"/>
  <c r="H33" i="36"/>
  <c r="I33" i="36" s="1"/>
  <c r="H68" i="34"/>
  <c r="I68" i="34" s="1"/>
  <c r="H50" i="37"/>
  <c r="I50" i="37" s="1"/>
  <c r="H14" i="35"/>
  <c r="I14" i="35" s="1"/>
  <c r="H39" i="37"/>
  <c r="I39" i="37" s="1"/>
  <c r="H38" i="37"/>
  <c r="I38" i="37" s="1"/>
  <c r="H64" i="38"/>
  <c r="I64" i="38" s="1"/>
  <c r="H63" i="38"/>
  <c r="I63" i="38" s="1"/>
  <c r="H28" i="33"/>
  <c r="I28" i="33" s="1"/>
  <c r="R52" i="26"/>
  <c r="S52" i="26" s="1"/>
  <c r="R51" i="26"/>
  <c r="S51" i="26" s="1"/>
  <c r="R16" i="26"/>
  <c r="S16" i="26" s="1"/>
  <c r="H56" i="36"/>
  <c r="I56" i="36" s="1"/>
  <c r="R19" i="26"/>
  <c r="S19" i="26" s="1"/>
  <c r="H21" i="35"/>
  <c r="I21" i="35" s="1"/>
  <c r="H9" i="26"/>
  <c r="I9" i="26" s="1"/>
  <c r="H36" i="34"/>
  <c r="I36" i="34" s="1"/>
  <c r="H43" i="26"/>
  <c r="I43" i="26" s="1"/>
  <c r="H66" i="36"/>
  <c r="I66" i="36" s="1"/>
  <c r="H29" i="36"/>
  <c r="I29" i="36" s="1"/>
  <c r="R33" i="26"/>
  <c r="S33" i="26" s="1"/>
  <c r="R32" i="26"/>
  <c r="S32" i="26" s="1"/>
  <c r="R31" i="26"/>
  <c r="S31" i="26" s="1"/>
  <c r="H8" i="38"/>
  <c r="I8" i="38" s="1"/>
  <c r="R30" i="26"/>
  <c r="S30" i="26" s="1"/>
  <c r="H13" i="26"/>
  <c r="I13" i="26" s="1"/>
  <c r="H59" i="37"/>
  <c r="I59" i="37" s="1"/>
  <c r="H60" i="33"/>
  <c r="I60" i="33" s="1"/>
  <c r="H59" i="34"/>
  <c r="I59" i="34" s="1"/>
  <c r="H28" i="38"/>
  <c r="I28" i="38" s="1"/>
  <c r="H26" i="38"/>
  <c r="I26" i="38" s="1"/>
  <c r="H8" i="34"/>
  <c r="I8" i="34" s="1"/>
  <c r="H18" i="33"/>
  <c r="I18" i="33" s="1"/>
  <c r="H17" i="33"/>
  <c r="I17" i="33" s="1"/>
  <c r="H29" i="34"/>
  <c r="I29" i="34" s="1"/>
  <c r="H51" i="34"/>
  <c r="I51" i="34" s="1"/>
  <c r="H31" i="34"/>
  <c r="I31" i="34" s="1"/>
  <c r="H67" i="34"/>
  <c r="I67" i="34" s="1"/>
  <c r="H62" i="38"/>
  <c r="I62" i="38" s="1"/>
  <c r="R34" i="26"/>
  <c r="S34" i="26" s="1"/>
  <c r="R39" i="26"/>
  <c r="S39" i="26" s="1"/>
  <c r="H51" i="26"/>
  <c r="I51" i="26" s="1"/>
  <c r="AC39" i="26" l="1"/>
  <c r="AB39" i="26"/>
  <c r="AA39" i="26"/>
  <c r="Z39" i="26"/>
  <c r="X39" i="26"/>
  <c r="Y39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兵庫県</author>
  </authors>
  <commentList>
    <comment ref="H51" authorId="0" shapeId="0" xr:uid="{2CB3EE09-82DB-4CB0-9AF8-017450080113}">
      <text>
        <r>
          <rPr>
            <b/>
            <sz val="9"/>
            <color indexed="81"/>
            <rFont val="ＭＳ Ｐゴシック"/>
            <family val="3"/>
            <charset val="128"/>
          </rPr>
          <t>～92 国民経済計算年報</t>
        </r>
      </text>
    </comment>
  </commentList>
</comments>
</file>

<file path=xl/sharedStrings.xml><?xml version="1.0" encoding="utf-8"?>
<sst xmlns="http://schemas.openxmlformats.org/spreadsheetml/2006/main" count="7576" uniqueCount="1488">
  <si>
    <t>L1　</t>
  </si>
  <si>
    <t>L2　</t>
  </si>
  <si>
    <t>平成７年</t>
  </si>
  <si>
    <t>１月</t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</si>
  <si>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</si>
  <si>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</si>
  <si>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</si>
  <si>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</si>
  <si>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</si>
  <si>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</si>
  <si>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</si>
  <si>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</si>
  <si>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10月</t>
  </si>
  <si>
    <t>11月</t>
  </si>
  <si>
    <t>12月</t>
  </si>
  <si>
    <t>平成８年</t>
  </si>
  <si>
    <t>平成９年</t>
  </si>
  <si>
    <t>平成10年</t>
  </si>
  <si>
    <t>平成11年</t>
  </si>
  <si>
    <t>平成２年</t>
  </si>
  <si>
    <t>平成３年</t>
  </si>
  <si>
    <t>平成４年</t>
  </si>
  <si>
    <t>平成５年</t>
  </si>
  <si>
    <t>平成６年</t>
  </si>
  <si>
    <t>　</t>
    <phoneticPr fontId="6"/>
  </si>
  <si>
    <t>季節調整系列</t>
    <rPh sb="0" eb="2">
      <t>キセツ</t>
    </rPh>
    <rPh sb="2" eb="4">
      <t>チョウセイ</t>
    </rPh>
    <rPh sb="4" eb="6">
      <t>ケイレツ</t>
    </rPh>
    <phoneticPr fontId="2"/>
  </si>
  <si>
    <t xml:space="preserve"> </t>
    <phoneticPr fontId="6"/>
  </si>
  <si>
    <t>生産財</t>
  </si>
  <si>
    <t>鉱工業製品</t>
    <rPh sb="3" eb="5">
      <t>セイヒン</t>
    </rPh>
    <phoneticPr fontId="6"/>
  </si>
  <si>
    <t>着工新設</t>
    <rPh sb="0" eb="2">
      <t>チャッコウ</t>
    </rPh>
    <phoneticPr fontId="6"/>
  </si>
  <si>
    <t>新規求人数</t>
  </si>
  <si>
    <t>新車新規</t>
  </si>
  <si>
    <t>企業倒産</t>
  </si>
  <si>
    <t>日経商品指数</t>
    <rPh sb="0" eb="2">
      <t>ニッケイ</t>
    </rPh>
    <rPh sb="2" eb="4">
      <t>ショウヒン</t>
    </rPh>
    <rPh sb="4" eb="6">
      <t>シスウ</t>
    </rPh>
    <phoneticPr fontId="6"/>
  </si>
  <si>
    <t>生産指数（季調値）</t>
    <rPh sb="5" eb="6">
      <t>キ</t>
    </rPh>
    <rPh sb="6" eb="7">
      <t>チョウ</t>
    </rPh>
    <rPh sb="7" eb="8">
      <t>アタイ</t>
    </rPh>
    <phoneticPr fontId="6"/>
  </si>
  <si>
    <t>在庫率指数（季調値）</t>
    <rPh sb="6" eb="7">
      <t>キ</t>
    </rPh>
    <rPh sb="7" eb="8">
      <t>チョウ</t>
    </rPh>
    <rPh sb="8" eb="9">
      <t>チ</t>
    </rPh>
    <phoneticPr fontId="6"/>
  </si>
  <si>
    <t>住宅戸数</t>
    <rPh sb="0" eb="2">
      <t>ジュウタク</t>
    </rPh>
    <rPh sb="2" eb="4">
      <t>コスウ</t>
    </rPh>
    <phoneticPr fontId="6"/>
  </si>
  <si>
    <t>（常用）</t>
  </si>
  <si>
    <t>登録台数</t>
  </si>
  <si>
    <t>件数</t>
    <phoneticPr fontId="6"/>
  </si>
  <si>
    <t xml:space="preserve"> </t>
  </si>
  <si>
    <t>季調(ｾﾝｻｽ)</t>
  </si>
  <si>
    <t>前年同月比</t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</si>
  <si>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</si>
  <si>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</si>
  <si>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</si>
  <si>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</si>
  <si>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</si>
  <si>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平成12年</t>
    <phoneticPr fontId="6"/>
  </si>
  <si>
    <t>平成13年</t>
    <phoneticPr fontId="6"/>
  </si>
  <si>
    <t>平成14年</t>
    <phoneticPr fontId="6"/>
  </si>
  <si>
    <t>平成15年</t>
    <phoneticPr fontId="6"/>
  </si>
  <si>
    <t>平成16年</t>
    <phoneticPr fontId="6"/>
  </si>
  <si>
    <t>平成17年</t>
    <phoneticPr fontId="6"/>
  </si>
  <si>
    <t>平成18年</t>
    <phoneticPr fontId="6"/>
  </si>
  <si>
    <t>平成19年</t>
    <phoneticPr fontId="6"/>
  </si>
  <si>
    <t>平成20年</t>
    <phoneticPr fontId="6"/>
  </si>
  <si>
    <t>平成21年</t>
    <phoneticPr fontId="6"/>
  </si>
  <si>
    <t>平成22年</t>
    <phoneticPr fontId="6"/>
  </si>
  <si>
    <t>平成23年</t>
    <phoneticPr fontId="6"/>
  </si>
  <si>
    <t>平成24年</t>
    <phoneticPr fontId="6"/>
  </si>
  <si>
    <t>平成25年</t>
    <phoneticPr fontId="6"/>
  </si>
  <si>
    <t>平成26年</t>
    <phoneticPr fontId="6"/>
  </si>
  <si>
    <t>平成27年</t>
    <phoneticPr fontId="6"/>
  </si>
  <si>
    <t>　</t>
    <phoneticPr fontId="2"/>
  </si>
  <si>
    <t>基調判断</t>
    <rPh sb="0" eb="2">
      <t>キチョウ</t>
    </rPh>
    <rPh sb="2" eb="4">
      <t>ハンダン</t>
    </rPh>
    <phoneticPr fontId="2"/>
  </si>
  <si>
    <t>兵庫ＣＬＩ</t>
    <rPh sb="0" eb="2">
      <t>ヒョウゴ</t>
    </rPh>
    <phoneticPr fontId="2"/>
  </si>
  <si>
    <t>兵 庫 県</t>
    <rPh sb="0" eb="5">
      <t>ヒョウゴケン</t>
    </rPh>
    <phoneticPr fontId="8"/>
  </si>
  <si>
    <t>全    国</t>
    <rPh sb="0" eb="6">
      <t>ゼンコク</t>
    </rPh>
    <phoneticPr fontId="8"/>
  </si>
  <si>
    <t>景気循環</t>
    <rPh sb="0" eb="2">
      <t>ケイキ</t>
    </rPh>
    <rPh sb="2" eb="4">
      <t>ジュンカン</t>
    </rPh>
    <phoneticPr fontId="8"/>
  </si>
  <si>
    <t>谷</t>
    <rPh sb="0" eb="1">
      <t>タニ</t>
    </rPh>
    <phoneticPr fontId="8"/>
  </si>
  <si>
    <t>山</t>
    <rPh sb="0" eb="1">
      <t>ヤマ</t>
    </rPh>
    <phoneticPr fontId="8"/>
  </si>
  <si>
    <t>期間</t>
    <rPh sb="0" eb="2">
      <t>キカン</t>
    </rPh>
    <phoneticPr fontId="8"/>
  </si>
  <si>
    <t>拡張</t>
    <rPh sb="0" eb="2">
      <t>カクチョウ</t>
    </rPh>
    <phoneticPr fontId="8"/>
  </si>
  <si>
    <t>後退</t>
    <rPh sb="0" eb="2">
      <t>コウタイ</t>
    </rPh>
    <phoneticPr fontId="8"/>
  </si>
  <si>
    <t>全循環</t>
    <rPh sb="0" eb="1">
      <t>ゼン</t>
    </rPh>
    <rPh sb="1" eb="3">
      <t>ジュンカン</t>
    </rPh>
    <phoneticPr fontId="8"/>
  </si>
  <si>
    <t>第６循環</t>
    <rPh sb="0" eb="1">
      <t>ダイ</t>
    </rPh>
    <rPh sb="2" eb="4">
      <t>ジュンカン</t>
    </rPh>
    <phoneticPr fontId="8"/>
  </si>
  <si>
    <t>第７循環</t>
    <rPh sb="0" eb="1">
      <t>ダイ</t>
    </rPh>
    <rPh sb="2" eb="4">
      <t>ジュンカン</t>
    </rPh>
    <phoneticPr fontId="8"/>
  </si>
  <si>
    <t>第８循環</t>
    <rPh sb="0" eb="1">
      <t>ダイ</t>
    </rPh>
    <rPh sb="2" eb="4">
      <t>ジュンカン</t>
    </rPh>
    <phoneticPr fontId="8"/>
  </si>
  <si>
    <t>第９循環</t>
    <rPh sb="0" eb="1">
      <t>ダイ</t>
    </rPh>
    <rPh sb="2" eb="4">
      <t>ジュンカン</t>
    </rPh>
    <phoneticPr fontId="8"/>
  </si>
  <si>
    <t>第10循環</t>
    <rPh sb="0" eb="1">
      <t>ダイ</t>
    </rPh>
    <rPh sb="3" eb="5">
      <t>ジュンカン</t>
    </rPh>
    <phoneticPr fontId="8"/>
  </si>
  <si>
    <t>第11循環</t>
    <rPh sb="0" eb="1">
      <t>ダイ</t>
    </rPh>
    <rPh sb="3" eb="5">
      <t>ジュンカン</t>
    </rPh>
    <phoneticPr fontId="8"/>
  </si>
  <si>
    <t>第12循環</t>
    <rPh sb="0" eb="1">
      <t>ダイ</t>
    </rPh>
    <rPh sb="3" eb="5">
      <t>ジュンカン</t>
    </rPh>
    <phoneticPr fontId="8"/>
  </si>
  <si>
    <t>第13循環</t>
    <rPh sb="0" eb="1">
      <t>ダイ</t>
    </rPh>
    <rPh sb="3" eb="5">
      <t>ジュンカン</t>
    </rPh>
    <phoneticPr fontId="8"/>
  </si>
  <si>
    <t>第14循環</t>
    <rPh sb="0" eb="1">
      <t>ダイ</t>
    </rPh>
    <rPh sb="3" eb="5">
      <t>ジュンカン</t>
    </rPh>
    <phoneticPr fontId="8"/>
  </si>
  <si>
    <t>67ヶ月</t>
    <rPh sb="3" eb="4">
      <t>ゲツ</t>
    </rPh>
    <phoneticPr fontId="8"/>
  </si>
  <si>
    <t>20ヶ月</t>
    <rPh sb="3" eb="4">
      <t>ゲツ</t>
    </rPh>
    <phoneticPr fontId="8"/>
  </si>
  <si>
    <t>87ヶ月</t>
    <rPh sb="3" eb="4">
      <t>ゲツ</t>
    </rPh>
    <phoneticPr fontId="8"/>
  </si>
  <si>
    <t>73ヶ月</t>
    <rPh sb="3" eb="4">
      <t>ゲツ</t>
    </rPh>
    <phoneticPr fontId="8"/>
  </si>
  <si>
    <t>13ヶ月</t>
    <rPh sb="3" eb="4">
      <t>ゲツ</t>
    </rPh>
    <phoneticPr fontId="8"/>
  </si>
  <si>
    <t>86ヶ月</t>
    <rPh sb="3" eb="4">
      <t>ゲツ</t>
    </rPh>
    <phoneticPr fontId="8"/>
  </si>
  <si>
    <t>第15循環</t>
    <rPh sb="0" eb="1">
      <t>ダイ</t>
    </rPh>
    <rPh sb="3" eb="5">
      <t>ジュンカン</t>
    </rPh>
    <phoneticPr fontId="8"/>
  </si>
  <si>
    <t>47ヶ月</t>
    <rPh sb="3" eb="4">
      <t>ゲツ</t>
    </rPh>
    <phoneticPr fontId="8"/>
  </si>
  <si>
    <t>36ヶ月</t>
    <phoneticPr fontId="8"/>
  </si>
  <si>
    <t>8ヶ月</t>
    <phoneticPr fontId="8"/>
  </si>
  <si>
    <t>44ヶ月</t>
    <phoneticPr fontId="8"/>
  </si>
  <si>
    <t>　注：（　）は暫定日付</t>
    <phoneticPr fontId="8"/>
  </si>
  <si>
    <t>　</t>
    <phoneticPr fontId="8"/>
  </si>
  <si>
    <t>近畿地域</t>
    <rPh sb="0" eb="2">
      <t>キンキ</t>
    </rPh>
    <rPh sb="2" eb="4">
      <t>チイキ</t>
    </rPh>
    <phoneticPr fontId="8"/>
  </si>
  <si>
    <t>大阪府</t>
    <rPh sb="0" eb="3">
      <t>オオサカフ</t>
    </rPh>
    <phoneticPr fontId="8"/>
  </si>
  <si>
    <t>奈良県</t>
    <rPh sb="0" eb="3">
      <t>ナラケン</t>
    </rPh>
    <phoneticPr fontId="8"/>
  </si>
  <si>
    <t>和歌山県</t>
    <rPh sb="0" eb="4">
      <t>ワカヤマケン</t>
    </rPh>
    <phoneticPr fontId="8"/>
  </si>
  <si>
    <t>福井県</t>
    <rPh sb="0" eb="3">
      <t>フクイケン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</si>
  <si>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2"/>
  </si>
  <si>
    <t>1965年12月</t>
    <rPh sb="4" eb="5">
      <t>ネン</t>
    </rPh>
    <rPh sb="7" eb="8">
      <t>ガツ</t>
    </rPh>
    <phoneticPr fontId="8"/>
  </si>
  <si>
    <t>1972年 1月</t>
    <rPh sb="4" eb="5">
      <t>ネン</t>
    </rPh>
    <rPh sb="7" eb="8">
      <t>ガツ</t>
    </rPh>
    <phoneticPr fontId="8"/>
  </si>
  <si>
    <t>1975年 7月</t>
    <rPh sb="4" eb="5">
      <t>ネン</t>
    </rPh>
    <rPh sb="7" eb="8">
      <t>ガツ</t>
    </rPh>
    <phoneticPr fontId="8"/>
  </si>
  <si>
    <t>1978年 2月</t>
    <rPh sb="4" eb="5">
      <t>ネン</t>
    </rPh>
    <rPh sb="7" eb="8">
      <t>ガツ</t>
    </rPh>
    <phoneticPr fontId="8"/>
  </si>
  <si>
    <t>1983年 5月</t>
    <rPh sb="4" eb="5">
      <t>ネン</t>
    </rPh>
    <rPh sb="7" eb="8">
      <t>ガツ</t>
    </rPh>
    <phoneticPr fontId="8"/>
  </si>
  <si>
    <t>1986年11月</t>
    <rPh sb="4" eb="5">
      <t>ネン</t>
    </rPh>
    <rPh sb="7" eb="8">
      <t>ガツ</t>
    </rPh>
    <phoneticPr fontId="8"/>
  </si>
  <si>
    <t>1993年10月</t>
    <rPh sb="4" eb="5">
      <t>ネン</t>
    </rPh>
    <rPh sb="7" eb="8">
      <t>ガツ</t>
    </rPh>
    <phoneticPr fontId="8"/>
  </si>
  <si>
    <t>1999年 5月</t>
    <rPh sb="4" eb="5">
      <t>ネン</t>
    </rPh>
    <rPh sb="7" eb="8">
      <t>ガツ</t>
    </rPh>
    <phoneticPr fontId="8"/>
  </si>
  <si>
    <t>2001年12月</t>
    <rPh sb="4" eb="5">
      <t>ネン</t>
    </rPh>
    <rPh sb="7" eb="8">
      <t>ガツ</t>
    </rPh>
    <phoneticPr fontId="8"/>
  </si>
  <si>
    <t>2009年 3月</t>
    <phoneticPr fontId="8"/>
  </si>
  <si>
    <t>1970年 9月</t>
    <rPh sb="4" eb="5">
      <t>ネン</t>
    </rPh>
    <rPh sb="7" eb="8">
      <t>ガツ</t>
    </rPh>
    <phoneticPr fontId="8"/>
  </si>
  <si>
    <t>1973年11月</t>
    <rPh sb="4" eb="5">
      <t>ネン</t>
    </rPh>
    <rPh sb="7" eb="8">
      <t>ガツ</t>
    </rPh>
    <phoneticPr fontId="8"/>
  </si>
  <si>
    <t>1976年12月</t>
    <rPh sb="4" eb="5">
      <t>ネン</t>
    </rPh>
    <rPh sb="7" eb="8">
      <t>ガツ</t>
    </rPh>
    <phoneticPr fontId="8"/>
  </si>
  <si>
    <t>1980年 5月</t>
    <rPh sb="4" eb="5">
      <t>ネン</t>
    </rPh>
    <rPh sb="7" eb="8">
      <t>ガツ</t>
    </rPh>
    <phoneticPr fontId="8"/>
  </si>
  <si>
    <t>1985年 4月</t>
    <rPh sb="4" eb="5">
      <t>ネン</t>
    </rPh>
    <rPh sb="7" eb="8">
      <t>ガツ</t>
    </rPh>
    <phoneticPr fontId="8"/>
  </si>
  <si>
    <t>1991年3月</t>
    <rPh sb="4" eb="5">
      <t>ネン</t>
    </rPh>
    <rPh sb="6" eb="7">
      <t>ガツ</t>
    </rPh>
    <phoneticPr fontId="8"/>
  </si>
  <si>
    <t>1997年 4月</t>
    <rPh sb="4" eb="5">
      <t>ネン</t>
    </rPh>
    <rPh sb="7" eb="8">
      <t>ガツ</t>
    </rPh>
    <phoneticPr fontId="8"/>
  </si>
  <si>
    <t>2000年 7月</t>
    <rPh sb="4" eb="5">
      <t>ネン</t>
    </rPh>
    <rPh sb="7" eb="8">
      <t>ガツ</t>
    </rPh>
    <phoneticPr fontId="8"/>
  </si>
  <si>
    <t>2007年 7月</t>
    <rPh sb="4" eb="5">
      <t>ネン</t>
    </rPh>
    <rPh sb="7" eb="8">
      <t>ガツ</t>
    </rPh>
    <phoneticPr fontId="8"/>
  </si>
  <si>
    <t>2009年 3月</t>
    <rPh sb="4" eb="5">
      <t>ネン</t>
    </rPh>
    <rPh sb="7" eb="8">
      <t>ガツ</t>
    </rPh>
    <phoneticPr fontId="8"/>
  </si>
  <si>
    <t>第16循環</t>
    <rPh sb="0" eb="1">
      <t>ダイ</t>
    </rPh>
    <rPh sb="3" eb="5">
      <t>ジュンカン</t>
    </rPh>
    <phoneticPr fontId="8"/>
  </si>
  <si>
    <t>1965年10月</t>
    <rPh sb="4" eb="5">
      <t>ネン</t>
    </rPh>
    <rPh sb="7" eb="8">
      <t>ガツ</t>
    </rPh>
    <phoneticPr fontId="8"/>
  </si>
  <si>
    <t>1971年12月</t>
    <rPh sb="4" eb="5">
      <t>ネン</t>
    </rPh>
    <rPh sb="7" eb="8">
      <t>ガツ</t>
    </rPh>
    <phoneticPr fontId="8"/>
  </si>
  <si>
    <t>1975年 3月</t>
    <rPh sb="4" eb="5">
      <t>ネン</t>
    </rPh>
    <rPh sb="7" eb="8">
      <t>ガツ</t>
    </rPh>
    <phoneticPr fontId="8"/>
  </si>
  <si>
    <t>1977年10月</t>
    <rPh sb="4" eb="5">
      <t>ネン</t>
    </rPh>
    <rPh sb="7" eb="8">
      <t>ガツ</t>
    </rPh>
    <phoneticPr fontId="8"/>
  </si>
  <si>
    <t>1983年 2月</t>
    <rPh sb="4" eb="5">
      <t>ネン</t>
    </rPh>
    <rPh sb="7" eb="8">
      <t>ガツ</t>
    </rPh>
    <phoneticPr fontId="8"/>
  </si>
  <si>
    <t>1999年 1月</t>
    <rPh sb="4" eb="5">
      <t>ネン</t>
    </rPh>
    <rPh sb="7" eb="8">
      <t>ガツ</t>
    </rPh>
    <phoneticPr fontId="8"/>
  </si>
  <si>
    <t>2002年 1月</t>
    <rPh sb="4" eb="5">
      <t>ネン</t>
    </rPh>
    <rPh sb="7" eb="8">
      <t>ガツ</t>
    </rPh>
    <phoneticPr fontId="8"/>
  </si>
  <si>
    <t>1970年7月</t>
    <rPh sb="4" eb="5">
      <t>ネン</t>
    </rPh>
    <rPh sb="6" eb="7">
      <t>ガツ</t>
    </rPh>
    <phoneticPr fontId="8"/>
  </si>
  <si>
    <t>1977年 1月</t>
    <rPh sb="4" eb="5">
      <t>ネン</t>
    </rPh>
    <rPh sb="7" eb="8">
      <t>ガツ</t>
    </rPh>
    <phoneticPr fontId="8"/>
  </si>
  <si>
    <t>1980年 2月</t>
    <rPh sb="4" eb="5">
      <t>ネン</t>
    </rPh>
    <rPh sb="7" eb="8">
      <t>ガツ</t>
    </rPh>
    <phoneticPr fontId="8"/>
  </si>
  <si>
    <t>1985年 6月</t>
    <rPh sb="4" eb="5">
      <t>ネン</t>
    </rPh>
    <rPh sb="7" eb="8">
      <t>ガツ</t>
    </rPh>
    <phoneticPr fontId="8"/>
  </si>
  <si>
    <t>1991年2月</t>
    <rPh sb="4" eb="5">
      <t>ネン</t>
    </rPh>
    <rPh sb="6" eb="7">
      <t>ガツ</t>
    </rPh>
    <phoneticPr fontId="8"/>
  </si>
  <si>
    <t>1997年 5月</t>
    <rPh sb="4" eb="5">
      <t>ネン</t>
    </rPh>
    <rPh sb="7" eb="8">
      <t>ガツ</t>
    </rPh>
    <phoneticPr fontId="8"/>
  </si>
  <si>
    <t>2000年11月</t>
    <rPh sb="4" eb="5">
      <t>ネン</t>
    </rPh>
    <rPh sb="7" eb="8">
      <t>ガツ</t>
    </rPh>
    <phoneticPr fontId="8"/>
  </si>
  <si>
    <t>2008年 2月</t>
    <rPh sb="4" eb="5">
      <t>ネン</t>
    </rPh>
    <rPh sb="7" eb="8">
      <t>ガツ</t>
    </rPh>
    <phoneticPr fontId="8"/>
  </si>
  <si>
    <t>2012年 3月</t>
    <rPh sb="4" eb="5">
      <t>ネン</t>
    </rPh>
    <rPh sb="7" eb="8">
      <t>ツキ</t>
    </rPh>
    <phoneticPr fontId="8"/>
  </si>
  <si>
    <t>2012年11月</t>
    <rPh sb="4" eb="5">
      <t>ネン</t>
    </rPh>
    <rPh sb="7" eb="8">
      <t>ガツ</t>
    </rPh>
    <phoneticPr fontId="8"/>
  </si>
  <si>
    <t>景気の山谷</t>
    <rPh sb="0" eb="2">
      <t>ケイキ</t>
    </rPh>
    <rPh sb="3" eb="5">
      <t>ヤマタニ</t>
    </rPh>
    <phoneticPr fontId="2"/>
  </si>
  <si>
    <t>先行月数</t>
    <rPh sb="0" eb="2">
      <t>センコウ</t>
    </rPh>
    <rPh sb="2" eb="4">
      <t>ツキスウ</t>
    </rPh>
    <phoneticPr fontId="2"/>
  </si>
  <si>
    <t>系列名</t>
    <rPh sb="0" eb="2">
      <t>ケイレツ</t>
    </rPh>
    <rPh sb="2" eb="3">
      <t>メイ</t>
    </rPh>
    <phoneticPr fontId="2"/>
  </si>
  <si>
    <t>見過ごし</t>
    <rPh sb="0" eb="2">
      <t>ミス</t>
    </rPh>
    <phoneticPr fontId="2"/>
  </si>
  <si>
    <t>過剰</t>
    <rPh sb="0" eb="2">
      <t>カジョウ</t>
    </rPh>
    <phoneticPr fontId="2"/>
  </si>
  <si>
    <t>平均</t>
    <rPh sb="0" eb="2">
      <t>ヘイキン</t>
    </rPh>
    <phoneticPr fontId="2"/>
  </si>
  <si>
    <t>標準偏差</t>
    <rPh sb="0" eb="2">
      <t>ヒョウジュン</t>
    </rPh>
    <rPh sb="2" eb="4">
      <t>ヘンサ</t>
    </rPh>
    <phoneticPr fontId="2"/>
  </si>
  <si>
    <t>月数</t>
    <rPh sb="0" eb="2">
      <t>ツキスウ</t>
    </rPh>
    <phoneticPr fontId="2"/>
  </si>
  <si>
    <t>相関係数</t>
    <rPh sb="0" eb="2">
      <t>ソウカン</t>
    </rPh>
    <rPh sb="2" eb="4">
      <t>ケイスウ</t>
    </rPh>
    <phoneticPr fontId="2"/>
  </si>
  <si>
    <t>CI</t>
  </si>
  <si>
    <t>L1</t>
  </si>
  <si>
    <t>L2</t>
  </si>
  <si>
    <t>L3</t>
  </si>
  <si>
    <t>L4</t>
  </si>
  <si>
    <t>L5</t>
  </si>
  <si>
    <t>L6</t>
  </si>
  <si>
    <t>L7</t>
  </si>
  <si>
    <t>H22=100</t>
  </si>
  <si>
    <t>T</t>
  </si>
  <si>
    <t>m</t>
  </si>
  <si>
    <t>P</t>
  </si>
  <si>
    <t>1994年2月</t>
    <rPh sb="4" eb="5">
      <t>ネン</t>
    </rPh>
    <rPh sb="6" eb="7">
      <t>ガツ</t>
    </rPh>
    <phoneticPr fontId="2"/>
  </si>
  <si>
    <t>1997年3月</t>
    <rPh sb="4" eb="5">
      <t>ネン</t>
    </rPh>
    <rPh sb="6" eb="7">
      <t>ガツ</t>
    </rPh>
    <phoneticPr fontId="2"/>
  </si>
  <si>
    <t>1999年4月</t>
    <rPh sb="4" eb="5">
      <t>ネン</t>
    </rPh>
    <rPh sb="6" eb="7">
      <t>ガツ</t>
    </rPh>
    <phoneticPr fontId="2"/>
  </si>
  <si>
    <t>37ヶ月</t>
    <rPh sb="3" eb="4">
      <t>ゲツ</t>
    </rPh>
    <phoneticPr fontId="2"/>
  </si>
  <si>
    <t>25ヶ月</t>
    <rPh sb="3" eb="4">
      <t>ゲツ</t>
    </rPh>
    <phoneticPr fontId="2"/>
  </si>
  <si>
    <t>62ヶ月</t>
    <rPh sb="3" eb="4">
      <t>ゲツ</t>
    </rPh>
    <phoneticPr fontId="2"/>
  </si>
  <si>
    <t>2000年10月</t>
    <rPh sb="4" eb="5">
      <t>ネン</t>
    </rPh>
    <rPh sb="7" eb="8">
      <t>ガツ</t>
    </rPh>
    <phoneticPr fontId="2"/>
  </si>
  <si>
    <t>2002年4月</t>
    <rPh sb="4" eb="5">
      <t>ネン</t>
    </rPh>
    <rPh sb="6" eb="7">
      <t>ガツ</t>
    </rPh>
    <phoneticPr fontId="2"/>
  </si>
  <si>
    <t>18ヶ月</t>
    <rPh sb="3" eb="4">
      <t>ゲツ</t>
    </rPh>
    <phoneticPr fontId="2"/>
  </si>
  <si>
    <t>36ヶ月</t>
    <rPh sb="3" eb="4">
      <t>ゲツ</t>
    </rPh>
    <phoneticPr fontId="2"/>
  </si>
  <si>
    <t>2007年12月</t>
    <rPh sb="4" eb="5">
      <t>ネン</t>
    </rPh>
    <rPh sb="7" eb="8">
      <t>ガツ</t>
    </rPh>
    <phoneticPr fontId="2"/>
  </si>
  <si>
    <t>2009年3月</t>
    <rPh sb="4" eb="5">
      <t>ネン</t>
    </rPh>
    <rPh sb="6" eb="7">
      <t>ガツ</t>
    </rPh>
    <phoneticPr fontId="2"/>
  </si>
  <si>
    <t>68ヶ月</t>
    <rPh sb="3" eb="4">
      <t>ゲツ</t>
    </rPh>
    <phoneticPr fontId="2"/>
  </si>
  <si>
    <t>15ヶ月</t>
    <rPh sb="3" eb="4">
      <t>ゲツ</t>
    </rPh>
    <phoneticPr fontId="2"/>
  </si>
  <si>
    <t>83ヶ月</t>
    <rPh sb="3" eb="4">
      <t>ゲツ</t>
    </rPh>
    <phoneticPr fontId="2"/>
  </si>
  <si>
    <t>(2012年3月）</t>
    <rPh sb="5" eb="6">
      <t>ネン</t>
    </rPh>
    <rPh sb="7" eb="8">
      <t>ガツ</t>
    </rPh>
    <phoneticPr fontId="2"/>
  </si>
  <si>
    <t>(2012年7月）</t>
    <rPh sb="5" eb="6">
      <t>ネン</t>
    </rPh>
    <rPh sb="7" eb="8">
      <t>ガツ</t>
    </rPh>
    <phoneticPr fontId="2"/>
  </si>
  <si>
    <t>4ヶ月</t>
    <rPh sb="2" eb="3">
      <t>ゲツ</t>
    </rPh>
    <phoneticPr fontId="2"/>
  </si>
  <si>
    <t>40ヶ月</t>
    <rPh sb="3" eb="4">
      <t>ゲツ</t>
    </rPh>
    <phoneticPr fontId="2"/>
  </si>
  <si>
    <t>1993年12月</t>
    <rPh sb="4" eb="5">
      <t>ネン</t>
    </rPh>
    <rPh sb="7" eb="8">
      <t>ガツ</t>
    </rPh>
    <phoneticPr fontId="2"/>
  </si>
  <si>
    <t>2007年5月</t>
    <rPh sb="4" eb="5">
      <t>ネン</t>
    </rPh>
    <rPh sb="6" eb="7">
      <t>ガツ</t>
    </rPh>
    <phoneticPr fontId="2"/>
  </si>
  <si>
    <t>1999年2月</t>
    <rPh sb="4" eb="5">
      <t>ネン</t>
    </rPh>
    <rPh sb="6" eb="7">
      <t>ガツ</t>
    </rPh>
    <phoneticPr fontId="2"/>
  </si>
  <si>
    <t>41ヶ月</t>
    <rPh sb="3" eb="4">
      <t>ゲツ</t>
    </rPh>
    <phoneticPr fontId="2"/>
  </si>
  <si>
    <t>21ヶ月</t>
    <rPh sb="3" eb="4">
      <t>ゲツ</t>
    </rPh>
    <phoneticPr fontId="2"/>
  </si>
  <si>
    <t>2000年8月</t>
    <rPh sb="4" eb="5">
      <t>ネン</t>
    </rPh>
    <rPh sb="6" eb="7">
      <t>ガツ</t>
    </rPh>
    <phoneticPr fontId="2"/>
  </si>
  <si>
    <t>2001年12月</t>
    <rPh sb="4" eb="5">
      <t>ネン</t>
    </rPh>
    <rPh sb="7" eb="8">
      <t>ガツ</t>
    </rPh>
    <phoneticPr fontId="2"/>
  </si>
  <si>
    <t>16ヶ月</t>
    <rPh sb="3" eb="4">
      <t>ゲツ</t>
    </rPh>
    <phoneticPr fontId="2"/>
  </si>
  <si>
    <t>34ヶ月</t>
    <rPh sb="3" eb="4">
      <t>ゲツ</t>
    </rPh>
    <phoneticPr fontId="2"/>
  </si>
  <si>
    <t>2008年2月</t>
    <rPh sb="4" eb="5">
      <t>ネン</t>
    </rPh>
    <rPh sb="6" eb="7">
      <t>ガツ</t>
    </rPh>
    <phoneticPr fontId="2"/>
  </si>
  <si>
    <t>74ヶ月</t>
    <rPh sb="3" eb="4">
      <t>ゲツ</t>
    </rPh>
    <phoneticPr fontId="2"/>
  </si>
  <si>
    <t>13ヶ月</t>
    <rPh sb="3" eb="4">
      <t>ゲツ</t>
    </rPh>
    <phoneticPr fontId="2"/>
  </si>
  <si>
    <t>87ヶ月</t>
    <rPh sb="3" eb="4">
      <t>ゲツ</t>
    </rPh>
    <phoneticPr fontId="2"/>
  </si>
  <si>
    <t>(2012年2月）</t>
    <rPh sb="5" eb="6">
      <t>ネン</t>
    </rPh>
    <rPh sb="7" eb="8">
      <t>ガツ</t>
    </rPh>
    <phoneticPr fontId="2"/>
  </si>
  <si>
    <t>(2012年9月）</t>
    <rPh sb="5" eb="6">
      <t>ネン</t>
    </rPh>
    <rPh sb="7" eb="8">
      <t>ガツ</t>
    </rPh>
    <phoneticPr fontId="2"/>
  </si>
  <si>
    <t>35ヶ月</t>
    <rPh sb="3" eb="4">
      <t>ゲツ</t>
    </rPh>
    <phoneticPr fontId="2"/>
  </si>
  <si>
    <t>7ヶ月</t>
    <rPh sb="2" eb="3">
      <t>ゲツ</t>
    </rPh>
    <phoneticPr fontId="2"/>
  </si>
  <si>
    <t>42ヶ月</t>
    <rPh sb="3" eb="4">
      <t>ゲツ</t>
    </rPh>
    <phoneticPr fontId="2"/>
  </si>
  <si>
    <t>1965年11月</t>
    <rPh sb="4" eb="5">
      <t>ネン</t>
    </rPh>
    <rPh sb="7" eb="8">
      <t>ガツ</t>
    </rPh>
    <phoneticPr fontId="2"/>
  </si>
  <si>
    <t>1970年8月</t>
    <rPh sb="4" eb="5">
      <t>ネン</t>
    </rPh>
    <rPh sb="6" eb="7">
      <t>ガツ</t>
    </rPh>
    <phoneticPr fontId="2"/>
  </si>
  <si>
    <t>1971年12月</t>
    <rPh sb="4" eb="5">
      <t>ネン</t>
    </rPh>
    <rPh sb="7" eb="8">
      <t>ガツ</t>
    </rPh>
    <phoneticPr fontId="2"/>
  </si>
  <si>
    <t>1973年11月</t>
    <rPh sb="4" eb="5">
      <t>ネン</t>
    </rPh>
    <rPh sb="7" eb="8">
      <t>ガツ</t>
    </rPh>
    <phoneticPr fontId="2"/>
  </si>
  <si>
    <t>1975年4月</t>
    <rPh sb="4" eb="5">
      <t>ネン</t>
    </rPh>
    <rPh sb="6" eb="7">
      <t>ガツ</t>
    </rPh>
    <phoneticPr fontId="2"/>
  </si>
  <si>
    <t>1976年9月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</si>
  <si>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</si>
  <si>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1983年6月</t>
    <rPh sb="4" eb="5">
      <t>ネン</t>
    </rPh>
    <rPh sb="6" eb="7">
      <t>ガツ</t>
    </rPh>
    <phoneticPr fontId="2"/>
  </si>
  <si>
    <t>1984年2月</t>
    <rPh sb="4" eb="5">
      <t>ネン</t>
    </rPh>
    <rPh sb="6" eb="7">
      <t>ガツ</t>
    </rPh>
    <phoneticPr fontId="2"/>
  </si>
  <si>
    <t>1987年2月</t>
    <rPh sb="4" eb="5">
      <t>ネン</t>
    </rPh>
    <rPh sb="6" eb="7">
      <t>ガツ</t>
    </rPh>
    <phoneticPr fontId="2"/>
  </si>
  <si>
    <t>1990年10月</t>
    <rPh sb="4" eb="5">
      <t>ネン</t>
    </rPh>
    <rPh sb="7" eb="8">
      <t>ガツ</t>
    </rPh>
    <phoneticPr fontId="2"/>
  </si>
  <si>
    <t>1994年1月</t>
    <rPh sb="4" eb="5">
      <t>ネン</t>
    </rPh>
    <rPh sb="6" eb="7">
      <t>ガツ</t>
    </rPh>
    <phoneticPr fontId="2"/>
  </si>
  <si>
    <t>1996年7月</t>
    <rPh sb="4" eb="5">
      <t>ネン</t>
    </rPh>
    <rPh sb="6" eb="7">
      <t>ガツ</t>
    </rPh>
    <phoneticPr fontId="2"/>
  </si>
  <si>
    <t>1999年6月</t>
    <rPh sb="4" eb="5">
      <t>ネン</t>
    </rPh>
    <rPh sb="6" eb="7">
      <t>ガツ</t>
    </rPh>
    <phoneticPr fontId="2"/>
  </si>
  <si>
    <t>2000年4月</t>
    <rPh sb="4" eb="5">
      <t>ネン</t>
    </rPh>
    <rPh sb="6" eb="7">
      <t>ガツ</t>
    </rPh>
    <phoneticPr fontId="2"/>
  </si>
  <si>
    <t>2001年11月</t>
    <rPh sb="4" eb="5">
      <t>ネン</t>
    </rPh>
    <rPh sb="7" eb="8">
      <t>ガツ</t>
    </rPh>
    <phoneticPr fontId="2"/>
  </si>
  <si>
    <t>2006年11月</t>
    <rPh sb="4" eb="5">
      <t>ネン</t>
    </rPh>
    <rPh sb="7" eb="8">
      <t>ガツ</t>
    </rPh>
    <phoneticPr fontId="2"/>
  </si>
  <si>
    <t>2009年7月</t>
    <rPh sb="4" eb="5">
      <t>ネン</t>
    </rPh>
    <rPh sb="6" eb="7">
      <t>ガツ</t>
    </rPh>
    <phoneticPr fontId="2"/>
  </si>
  <si>
    <t>1975年1月</t>
    <rPh sb="4" eb="5">
      <t>ネン</t>
    </rPh>
    <rPh sb="6" eb="7">
      <t>ガツ</t>
    </rPh>
    <phoneticPr fontId="2"/>
  </si>
  <si>
    <t>1976年1月</t>
    <rPh sb="4" eb="5">
      <t>ネン</t>
    </rPh>
    <rPh sb="6" eb="7">
      <t>ガツ</t>
    </rPh>
    <phoneticPr fontId="2"/>
  </si>
  <si>
    <t>1977年10月</t>
    <rPh sb="4" eb="5">
      <t>ネン</t>
    </rPh>
    <rPh sb="7" eb="8">
      <t>ガツ</t>
    </rPh>
    <phoneticPr fontId="2"/>
  </si>
  <si>
    <t>22ヶ月</t>
    <rPh sb="3" eb="4">
      <t>ゲツ</t>
    </rPh>
    <phoneticPr fontId="2"/>
  </si>
  <si>
    <t>11ヶ月</t>
    <rPh sb="3" eb="4">
      <t>ゲツ</t>
    </rPh>
    <phoneticPr fontId="2"/>
  </si>
  <si>
    <t>1980年2月</t>
    <rPh sb="4" eb="5">
      <t>ネン</t>
    </rPh>
    <rPh sb="6" eb="7">
      <t>ガツ</t>
    </rPh>
    <phoneticPr fontId="2"/>
  </si>
  <si>
    <t>1982年10月</t>
    <rPh sb="4" eb="5">
      <t>ネン</t>
    </rPh>
    <rPh sb="7" eb="8">
      <t>ガツ</t>
    </rPh>
    <phoneticPr fontId="2"/>
  </si>
  <si>
    <t>28ヶ月</t>
    <rPh sb="3" eb="4">
      <t>ゲツ</t>
    </rPh>
    <phoneticPr fontId="2"/>
  </si>
  <si>
    <t>32ヶ月</t>
    <rPh sb="3" eb="4">
      <t>ゲツ</t>
    </rPh>
    <phoneticPr fontId="2"/>
  </si>
  <si>
    <t>1985年1月</t>
    <rPh sb="4" eb="5">
      <t>ネン</t>
    </rPh>
    <rPh sb="6" eb="7">
      <t>ガツ</t>
    </rPh>
    <phoneticPr fontId="2"/>
  </si>
  <si>
    <t>1987年1月</t>
    <rPh sb="4" eb="5">
      <t>ネン</t>
    </rPh>
    <rPh sb="6" eb="7">
      <t>ガツ</t>
    </rPh>
    <phoneticPr fontId="2"/>
  </si>
  <si>
    <t>27ヶ月</t>
    <rPh sb="3" eb="4">
      <t>ゲツ</t>
    </rPh>
    <phoneticPr fontId="2"/>
  </si>
  <si>
    <t>24ヶ月</t>
    <rPh sb="3" eb="4">
      <t>ゲツ</t>
    </rPh>
    <phoneticPr fontId="2"/>
  </si>
  <si>
    <t>1991年5月</t>
    <rPh sb="4" eb="5">
      <t>ネン</t>
    </rPh>
    <rPh sb="6" eb="7">
      <t>ガツ</t>
    </rPh>
    <phoneticPr fontId="2"/>
  </si>
  <si>
    <t>1994年3月</t>
    <rPh sb="4" eb="5">
      <t>ネン</t>
    </rPh>
    <rPh sb="6" eb="7">
      <t>ガツ</t>
    </rPh>
    <phoneticPr fontId="2"/>
  </si>
  <si>
    <t>52ヶ月</t>
    <rPh sb="3" eb="4">
      <t>ゲツ</t>
    </rPh>
    <phoneticPr fontId="2"/>
  </si>
  <si>
    <t>34ヶ月</t>
    <rPh sb="3" eb="4">
      <t>ゲツ</t>
    </rPh>
    <phoneticPr fontId="2"/>
  </si>
  <si>
    <t>1997年6月</t>
    <rPh sb="4" eb="5">
      <t>ネン</t>
    </rPh>
    <rPh sb="6" eb="7">
      <t>ガツ</t>
    </rPh>
    <phoneticPr fontId="2"/>
  </si>
  <si>
    <t>1998年11月</t>
    <rPh sb="4" eb="5">
      <t>ネン</t>
    </rPh>
    <rPh sb="7" eb="8">
      <t>ガツ</t>
    </rPh>
    <phoneticPr fontId="2"/>
  </si>
  <si>
    <t>39ヶ月</t>
    <rPh sb="3" eb="4">
      <t>ゲツ</t>
    </rPh>
    <phoneticPr fontId="2"/>
  </si>
  <si>
    <t>17ヶ月</t>
    <rPh sb="3" eb="4">
      <t>ゲツ</t>
    </rPh>
    <phoneticPr fontId="2"/>
  </si>
  <si>
    <t>2000年6月</t>
    <rPh sb="4" eb="5">
      <t>ネン</t>
    </rPh>
    <rPh sb="6" eb="7">
      <t>ガツ</t>
    </rPh>
    <phoneticPr fontId="2"/>
  </si>
  <si>
    <t>2002年1月</t>
    <rPh sb="4" eb="5">
      <t>ネン</t>
    </rPh>
    <rPh sb="6" eb="7">
      <t>ガツ</t>
    </rPh>
    <phoneticPr fontId="2"/>
  </si>
  <si>
    <t>19ヶ月</t>
    <rPh sb="3" eb="4">
      <t>ゲツ</t>
    </rPh>
    <phoneticPr fontId="2"/>
  </si>
  <si>
    <t>2006年10月</t>
    <rPh sb="4" eb="5">
      <t>ネン</t>
    </rPh>
    <rPh sb="7" eb="8">
      <t>ガツ</t>
    </rPh>
    <phoneticPr fontId="2"/>
  </si>
  <si>
    <t>2009年4月</t>
    <rPh sb="4" eb="5">
      <t>ネン</t>
    </rPh>
    <rPh sb="6" eb="7">
      <t>ガツ</t>
    </rPh>
    <phoneticPr fontId="2"/>
  </si>
  <si>
    <t>57ヶ月</t>
    <rPh sb="3" eb="4">
      <t>ゲツ</t>
    </rPh>
    <phoneticPr fontId="2"/>
  </si>
  <si>
    <t>30ヶ月</t>
    <rPh sb="3" eb="4">
      <t>ゲツ</t>
    </rPh>
    <phoneticPr fontId="2"/>
  </si>
  <si>
    <t>(2011年11月）</t>
    <rPh sb="5" eb="6">
      <t>ネン</t>
    </rPh>
    <rPh sb="8" eb="9">
      <t>ガツ</t>
    </rPh>
    <phoneticPr fontId="2"/>
  </si>
  <si>
    <t>(2012年9月）</t>
    <rPh sb="5" eb="6">
      <t>ネン</t>
    </rPh>
    <rPh sb="7" eb="8">
      <t>ガツ</t>
    </rPh>
    <phoneticPr fontId="2"/>
  </si>
  <si>
    <t>31ヶ月</t>
    <rPh sb="3" eb="4">
      <t>ゲツ</t>
    </rPh>
    <phoneticPr fontId="2"/>
  </si>
  <si>
    <t>10ヶ月</t>
    <rPh sb="3" eb="4">
      <t>ゲツ</t>
    </rPh>
    <phoneticPr fontId="2"/>
  </si>
  <si>
    <t>１　作成目的</t>
  </si>
  <si>
    <t>２　CLIの特徴と作成方法</t>
  </si>
  <si>
    <t>（１）特徴</t>
  </si>
  <si>
    <t>（２）作成方法</t>
  </si>
  <si>
    <t>　　　　　　　　　　関西学院大学産業研究所</t>
    <rPh sb="10" eb="12">
      <t>カンサイ</t>
    </rPh>
    <rPh sb="12" eb="14">
      <t>ガクイン</t>
    </rPh>
    <rPh sb="14" eb="16">
      <t>ダイガク</t>
    </rPh>
    <rPh sb="16" eb="18">
      <t>サンギョウ</t>
    </rPh>
    <rPh sb="18" eb="21">
      <t>ケンキュウショ</t>
    </rPh>
    <phoneticPr fontId="2"/>
  </si>
  <si>
    <t>兵庫CLI推計概要</t>
    <rPh sb="0" eb="2">
      <t>ヒョウゴ</t>
    </rPh>
    <rPh sb="5" eb="7">
      <t>スイケイ</t>
    </rPh>
    <rPh sb="7" eb="9">
      <t>ガイヨウ</t>
    </rPh>
    <phoneticPr fontId="2"/>
  </si>
  <si>
    <t>　　景気動向指数の個別指標(月次データ)を収集し、整理（エクセルデータ）する。</t>
    <phoneticPr fontId="2"/>
  </si>
  <si>
    <t>　　採用する系列を指定し、ウェイトを変更しながら個別CLI を合成する。</t>
    <phoneticPr fontId="2"/>
  </si>
  <si>
    <t>　　ブライ・ボッシャン法を用いて指定された系列の転換点を求め、参照系列と比較する。</t>
    <phoneticPr fontId="2"/>
  </si>
  <si>
    <t>　　ソフトウエア(CACIS； Cyclical Analysis and Composite Indicators System )を利用する。</t>
    <phoneticPr fontId="2"/>
  </si>
  <si>
    <t>　この資料に関するお問い合わせ先</t>
    <phoneticPr fontId="2"/>
  </si>
  <si>
    <t>　　　〒662－0891　　　西宮市上ケ原一番町１－１５５</t>
    <rPh sb="15" eb="16">
      <t>ニシ</t>
    </rPh>
    <rPh sb="17" eb="18">
      <t>シ</t>
    </rPh>
    <rPh sb="18" eb="19">
      <t>カミ</t>
    </rPh>
    <rPh sb="20" eb="21">
      <t>ハラ</t>
    </rPh>
    <rPh sb="21" eb="22">
      <t>イチ</t>
    </rPh>
    <rPh sb="22" eb="24">
      <t>バンチョウ</t>
    </rPh>
    <phoneticPr fontId="2"/>
  </si>
  <si>
    <t>　　　　　　　　　　電話 （0798）54－6127　（直通）　　FAX (0798)54－6029</t>
    <phoneticPr fontId="2"/>
  </si>
  <si>
    <t>　　　　　　　　　　http://www.kwansei.ac.jp/i_industrial/index.html</t>
    <phoneticPr fontId="2"/>
  </si>
  <si>
    <t>x</t>
  </si>
  <si>
    <t>前月差</t>
    <rPh sb="0" eb="2">
      <t>ゼンゲツ</t>
    </rPh>
    <rPh sb="2" eb="3">
      <t>サ</t>
    </rPh>
    <phoneticPr fontId="2"/>
  </si>
  <si>
    <t>指数</t>
    <rPh sb="0" eb="2">
      <t>シスウ</t>
    </rPh>
    <phoneticPr fontId="8"/>
  </si>
  <si>
    <t>前年同月比</t>
    <rPh sb="0" eb="2">
      <t>ゼンネン</t>
    </rPh>
    <rPh sb="2" eb="4">
      <t>ドウゲツ</t>
    </rPh>
    <rPh sb="4" eb="5">
      <t>ヒ</t>
    </rPh>
    <phoneticPr fontId="2"/>
  </si>
  <si>
    <t>前月差</t>
    <rPh sb="0" eb="2">
      <t>ゼンゲツ</t>
    </rPh>
    <rPh sb="2" eb="3">
      <t>サ</t>
    </rPh>
    <phoneticPr fontId="8"/>
  </si>
  <si>
    <t>山</t>
    <rPh sb="0" eb="1">
      <t>ヤマ</t>
    </rPh>
    <phoneticPr fontId="2"/>
  </si>
  <si>
    <t>谷</t>
    <rPh sb="0" eb="1">
      <t>タニ</t>
    </rPh>
    <phoneticPr fontId="2"/>
  </si>
  <si>
    <t xml:space="preserve"> </t>
    <phoneticPr fontId="2"/>
  </si>
  <si>
    <t>2011年2月</t>
    <rPh sb="4" eb="5">
      <t>ネン</t>
    </rPh>
    <rPh sb="6" eb="7">
      <t>ツキ</t>
    </rPh>
    <phoneticPr fontId="8"/>
  </si>
  <si>
    <t>2013年2月</t>
    <rPh sb="4" eb="5">
      <t>ネン</t>
    </rPh>
    <rPh sb="6" eb="7">
      <t>ガツ</t>
    </rPh>
    <phoneticPr fontId="8"/>
  </si>
  <si>
    <t>23ヶ月</t>
    <phoneticPr fontId="8"/>
  </si>
  <si>
    <t>24ヶ月</t>
    <rPh sb="3" eb="4">
      <t>ゲツ</t>
    </rPh>
    <phoneticPr fontId="8"/>
  </si>
  <si>
    <t>&lt;tentative1234567&gt;</t>
    <phoneticPr fontId="2"/>
  </si>
  <si>
    <t>ピーク</t>
    <phoneticPr fontId="2"/>
  </si>
  <si>
    <t>ターゲット</t>
    <phoneticPr fontId="2"/>
  </si>
  <si>
    <t>メジアン</t>
    <phoneticPr fontId="2"/>
  </si>
  <si>
    <t>平成28年</t>
    <phoneticPr fontId="6"/>
  </si>
  <si>
    <t>悪化</t>
    <rPh sb="0" eb="2">
      <t>アッカ</t>
    </rPh>
    <phoneticPr fontId="2"/>
  </si>
  <si>
    <t>鉱工業</t>
  </si>
  <si>
    <t>大口電力</t>
  </si>
  <si>
    <t>機械工業</t>
  </si>
  <si>
    <t>所定外労働</t>
    <rPh sb="0" eb="3">
      <t>ショテイガイ</t>
    </rPh>
    <rPh sb="3" eb="5">
      <t>ロウドウ</t>
    </rPh>
    <phoneticPr fontId="2"/>
  </si>
  <si>
    <t>有効求人</t>
  </si>
  <si>
    <t>実質百貨店</t>
    <rPh sb="0" eb="2">
      <t>ジッシツ</t>
    </rPh>
    <phoneticPr fontId="2"/>
  </si>
  <si>
    <t>企業</t>
  </si>
  <si>
    <t>輸入通関</t>
  </si>
  <si>
    <t>生産指数</t>
  </si>
  <si>
    <t>消費量</t>
  </si>
  <si>
    <t>時間指数</t>
    <rPh sb="0" eb="2">
      <t>ジカン</t>
    </rPh>
    <rPh sb="2" eb="4">
      <t>シスウ</t>
    </rPh>
    <phoneticPr fontId="2"/>
  </si>
  <si>
    <t>倍率</t>
  </si>
  <si>
    <t>販売額</t>
  </si>
  <si>
    <t>収益率</t>
  </si>
  <si>
    <t>実績</t>
  </si>
  <si>
    <t>(季調済)</t>
  </si>
  <si>
    <t>（全産業）</t>
    <rPh sb="1" eb="4">
      <t>ゼンサンギョウ</t>
    </rPh>
    <phoneticPr fontId="2"/>
  </si>
  <si>
    <t>(製造業）</t>
  </si>
  <si>
    <t>季調値</t>
  </si>
  <si>
    <t>(年1回確)</t>
  </si>
  <si>
    <t>C1</t>
  </si>
  <si>
    <t>C2　　</t>
  </si>
  <si>
    <t>C3</t>
  </si>
  <si>
    <t>C4　　</t>
  </si>
  <si>
    <t>C5</t>
  </si>
  <si>
    <t>C6</t>
  </si>
  <si>
    <t>C7</t>
  </si>
  <si>
    <t>C8</t>
  </si>
  <si>
    <t>C9</t>
  </si>
  <si>
    <t>倉庫保管</t>
  </si>
  <si>
    <t>資本財</t>
    <rPh sb="0" eb="3">
      <t>シホンザイ</t>
    </rPh>
    <phoneticPr fontId="2"/>
  </si>
  <si>
    <t>常用雇用</t>
  </si>
  <si>
    <t>雇用保険</t>
  </si>
  <si>
    <t>家計消費支出</t>
  </si>
  <si>
    <t>法人事業税・地</t>
    <rPh sb="6" eb="7">
      <t>チ</t>
    </rPh>
    <phoneticPr fontId="2"/>
  </si>
  <si>
    <t>県内金融機関</t>
  </si>
  <si>
    <t>消費者</t>
  </si>
  <si>
    <t>在庫指数</t>
  </si>
  <si>
    <t>残高</t>
  </si>
  <si>
    <t>出荷指数</t>
    <rPh sb="0" eb="2">
      <t>シュッカ</t>
    </rPh>
    <rPh sb="2" eb="4">
      <t>シスウ</t>
    </rPh>
    <phoneticPr fontId="2"/>
  </si>
  <si>
    <t>指数</t>
  </si>
  <si>
    <t>受給者</t>
  </si>
  <si>
    <t>（神戸市)</t>
  </si>
  <si>
    <t>方法人特別税調</t>
    <rPh sb="3" eb="5">
      <t>トクベツ</t>
    </rPh>
    <rPh sb="5" eb="6">
      <t>ゼイ</t>
    </rPh>
    <phoneticPr fontId="2"/>
  </si>
  <si>
    <t>貸出約定平均</t>
  </si>
  <si>
    <t>物価指数</t>
  </si>
  <si>
    <t>(全産業）</t>
    <rPh sb="1" eb="4">
      <t>ゼンサンギョウ</t>
    </rPh>
    <phoneticPr fontId="2"/>
  </si>
  <si>
    <t>実人員</t>
  </si>
  <si>
    <t>定額（現年）</t>
  </si>
  <si>
    <t>金利</t>
  </si>
  <si>
    <t>　</t>
  </si>
  <si>
    <t>季調値</t>
    <rPh sb="0" eb="1">
      <t>キ</t>
    </rPh>
    <rPh sb="1" eb="2">
      <t>チョウ</t>
    </rPh>
    <rPh sb="2" eb="3">
      <t>アタイ</t>
    </rPh>
    <phoneticPr fontId="2"/>
  </si>
  <si>
    <t>lg1</t>
  </si>
  <si>
    <t>lg2</t>
  </si>
  <si>
    <t>lg3</t>
  </si>
  <si>
    <t>lg4</t>
  </si>
  <si>
    <t>lg5</t>
  </si>
  <si>
    <t>lg6</t>
  </si>
  <si>
    <t>lg7</t>
  </si>
  <si>
    <t>lg8</t>
  </si>
  <si>
    <t>lg9</t>
  </si>
  <si>
    <t>改善</t>
    <rPh sb="0" eb="2">
      <t>カイゼン</t>
    </rPh>
    <phoneticPr fontId="2"/>
  </si>
  <si>
    <t>改善</t>
  </si>
  <si>
    <t>---</t>
  </si>
  <si>
    <t>悪化</t>
  </si>
  <si>
    <t>(tentative1234567)</t>
    <phoneticPr fontId="2"/>
  </si>
  <si>
    <t>改善※</t>
    <phoneticPr fontId="2"/>
  </si>
  <si>
    <t>悪化※</t>
    <rPh sb="0" eb="2">
      <t>アッカ</t>
    </rPh>
    <phoneticPr fontId="2"/>
  </si>
  <si>
    <t>改善※</t>
    <rPh sb="0" eb="2">
      <t>カイゼン</t>
    </rPh>
    <phoneticPr fontId="2"/>
  </si>
  <si>
    <t>定　　　義</t>
    <rPh sb="0" eb="1">
      <t>サダム</t>
    </rPh>
    <rPh sb="4" eb="5">
      <t>ギ</t>
    </rPh>
    <phoneticPr fontId="2"/>
  </si>
  <si>
    <t>年月</t>
    <rPh sb="0" eb="1">
      <t>ネン</t>
    </rPh>
    <rPh sb="1" eb="2">
      <t>ツキ</t>
    </rPh>
    <phoneticPr fontId="2"/>
  </si>
  <si>
    <t>指数</t>
    <rPh sb="0" eb="2">
      <t>シスウ</t>
    </rPh>
    <phoneticPr fontId="2"/>
  </si>
  <si>
    <t>項目</t>
    <rPh sb="0" eb="2">
      <t>コウモク</t>
    </rPh>
    <phoneticPr fontId="2"/>
  </si>
  <si>
    <t>兵庫CLI（景気先行指数）の概況</t>
    <rPh sb="0" eb="2">
      <t>ヒョウゴ</t>
    </rPh>
    <rPh sb="14" eb="16">
      <t>ガイキョウ</t>
    </rPh>
    <phoneticPr fontId="2"/>
  </si>
  <si>
    <t>年月</t>
    <rPh sb="0" eb="1">
      <t>ネン</t>
    </rPh>
    <rPh sb="1" eb="2">
      <t>ツキ</t>
    </rPh>
    <phoneticPr fontId="2"/>
  </si>
  <si>
    <t>生産財生産指数（季調値）</t>
    <rPh sb="0" eb="3">
      <t>セイサンザイ</t>
    </rPh>
    <rPh sb="3" eb="5">
      <t>セイサン</t>
    </rPh>
    <rPh sb="5" eb="7">
      <t>シスウ</t>
    </rPh>
    <rPh sb="8" eb="9">
      <t>キ</t>
    </rPh>
    <rPh sb="9" eb="10">
      <t>チョウ</t>
    </rPh>
    <rPh sb="10" eb="11">
      <t>アタイ</t>
    </rPh>
    <phoneticPr fontId="2"/>
  </si>
  <si>
    <t>景気動向指数</t>
    <rPh sb="0" eb="2">
      <t>ケイキ</t>
    </rPh>
    <rPh sb="2" eb="4">
      <t>ドウコウ</t>
    </rPh>
    <rPh sb="4" eb="6">
      <t>シスウ</t>
    </rPh>
    <phoneticPr fontId="2"/>
  </si>
  <si>
    <t>鉱工業製品在庫率指数</t>
    <rPh sb="0" eb="3">
      <t>コウコウギョウ</t>
    </rPh>
    <rPh sb="3" eb="5">
      <t>セイヒン</t>
    </rPh>
    <rPh sb="5" eb="8">
      <t>ザイコリツ</t>
    </rPh>
    <rPh sb="8" eb="10">
      <t>シスウ</t>
    </rPh>
    <phoneticPr fontId="2"/>
  </si>
  <si>
    <t>着工新設住宅戸数</t>
    <rPh sb="0" eb="2">
      <t>チャッコウ</t>
    </rPh>
    <rPh sb="2" eb="4">
      <t>シンセツ</t>
    </rPh>
    <rPh sb="4" eb="6">
      <t>ジュウタク</t>
    </rPh>
    <rPh sb="6" eb="8">
      <t>コスウ</t>
    </rPh>
    <phoneticPr fontId="2"/>
  </si>
  <si>
    <t>新規求人数（常用）</t>
    <rPh sb="0" eb="2">
      <t>シンキ</t>
    </rPh>
    <rPh sb="2" eb="5">
      <t>キュウジンスウ</t>
    </rPh>
    <rPh sb="6" eb="8">
      <t>ジョウヨウ</t>
    </rPh>
    <phoneticPr fontId="2"/>
  </si>
  <si>
    <t>新車新規登録台数</t>
    <rPh sb="0" eb="2">
      <t>シンシャ</t>
    </rPh>
    <rPh sb="2" eb="4">
      <t>シンキ</t>
    </rPh>
    <rPh sb="4" eb="6">
      <t>トウロク</t>
    </rPh>
    <rPh sb="6" eb="8">
      <t>ダイスウ</t>
    </rPh>
    <phoneticPr fontId="2"/>
  </si>
  <si>
    <t>企業倒産件数</t>
    <rPh sb="0" eb="2">
      <t>キギョウ</t>
    </rPh>
    <rPh sb="2" eb="4">
      <t>トウサン</t>
    </rPh>
    <rPh sb="4" eb="6">
      <t>ケンスウ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</si>
  <si>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rPh sb="12" eb="15">
      <t>ヒョウゴケン</t>
    </rPh>
    <phoneticPr fontId="2"/>
  </si>
  <si>
    <t>概況</t>
    <rPh sb="0" eb="2">
      <t>ガイキョウ</t>
    </rPh>
    <phoneticPr fontId="2"/>
  </si>
  <si>
    <t>景気の山谷状況</t>
    <rPh sb="0" eb="2">
      <t>ケイキ</t>
    </rPh>
    <rPh sb="3" eb="5">
      <t>ヤマタニ</t>
    </rPh>
    <rPh sb="5" eb="7">
      <t>ジョウキョウ</t>
    </rPh>
    <phoneticPr fontId="2"/>
  </si>
  <si>
    <t>(参考）基調判断区分</t>
    <rPh sb="1" eb="3">
      <t>サンコウ</t>
    </rPh>
    <rPh sb="4" eb="6">
      <t>キチョウ</t>
    </rPh>
    <rPh sb="6" eb="8">
      <t>ハンダン</t>
    </rPh>
    <rPh sb="8" eb="10">
      <t>クブン</t>
    </rPh>
    <phoneticPr fontId="2"/>
  </si>
  <si>
    <t>景気拡張(上昇）局面</t>
    <rPh sb="0" eb="2">
      <t>ケイキ</t>
    </rPh>
    <rPh sb="2" eb="4">
      <t>カクチョウ</t>
    </rPh>
    <rPh sb="5" eb="7">
      <t>ジョウショウ</t>
    </rPh>
    <rPh sb="8" eb="10">
      <t>キョクメン</t>
    </rPh>
    <phoneticPr fontId="2"/>
  </si>
  <si>
    <t>景気後退(低下）局面</t>
    <rPh sb="0" eb="2">
      <t>ケイキ</t>
    </rPh>
    <rPh sb="2" eb="4">
      <t>コウタイ</t>
    </rPh>
    <rPh sb="5" eb="7">
      <t>テイカ</t>
    </rPh>
    <rPh sb="8" eb="10">
      <t>キョクメン</t>
    </rPh>
    <phoneticPr fontId="2"/>
  </si>
  <si>
    <t>CLI</t>
    <phoneticPr fontId="2"/>
  </si>
  <si>
    <t>兵庫CLI</t>
    <rPh sb="0" eb="2">
      <t>ヒョウゴ</t>
    </rPh>
    <phoneticPr fontId="2"/>
  </si>
  <si>
    <t>実数</t>
    <rPh sb="0" eb="2">
      <t>ジッスウ</t>
    </rPh>
    <phoneticPr fontId="2"/>
  </si>
  <si>
    <t>開差月</t>
    <rPh sb="0" eb="1">
      <t>ヒラ</t>
    </rPh>
    <rPh sb="1" eb="2">
      <t>サ</t>
    </rPh>
    <rPh sb="2" eb="3">
      <t>ツキ</t>
    </rPh>
    <phoneticPr fontId="2"/>
  </si>
  <si>
    <t>景気循環</t>
    <rPh sb="0" eb="2">
      <t>ケイキ</t>
    </rPh>
    <rPh sb="2" eb="4">
      <t>ジュンカン</t>
    </rPh>
    <phoneticPr fontId="2"/>
  </si>
  <si>
    <t>兵庫CI※</t>
    <rPh sb="0" eb="2">
      <t>ヒョウゴ</t>
    </rPh>
    <phoneticPr fontId="2"/>
  </si>
  <si>
    <t>(注）兵庫CI※：兵庫CLI作成個別指標で作成（兵庫県作成CIとは異なる）</t>
    <rPh sb="1" eb="2">
      <t>チュウ</t>
    </rPh>
    <rPh sb="3" eb="5">
      <t>ヒョウゴ</t>
    </rPh>
    <rPh sb="9" eb="11">
      <t>ヒョウゴ</t>
    </rPh>
    <rPh sb="14" eb="16">
      <t>サクセイ</t>
    </rPh>
    <rPh sb="16" eb="18">
      <t>コベツ</t>
    </rPh>
    <rPh sb="18" eb="20">
      <t>シヒョウ</t>
    </rPh>
    <rPh sb="21" eb="23">
      <t>サクセイ</t>
    </rPh>
    <rPh sb="24" eb="27">
      <t>ヒョウゴケン</t>
    </rPh>
    <rPh sb="27" eb="29">
      <t>サクセイ</t>
    </rPh>
    <rPh sb="33" eb="34">
      <t>コト</t>
    </rPh>
    <phoneticPr fontId="2"/>
  </si>
  <si>
    <t xml:space="preserve"> </t>
    <phoneticPr fontId="6"/>
  </si>
  <si>
    <t>件数</t>
    <phoneticPr fontId="6"/>
  </si>
  <si>
    <t>1990年</t>
    <rPh sb="4" eb="5">
      <t>ネン</t>
    </rPh>
    <phoneticPr fontId="2"/>
  </si>
  <si>
    <t>1991年</t>
    <rPh sb="4" eb="5">
      <t>ネン</t>
    </rPh>
    <phoneticPr fontId="2"/>
  </si>
  <si>
    <t>1992年</t>
    <rPh sb="4" eb="5">
      <t>ネン</t>
    </rPh>
    <phoneticPr fontId="2"/>
  </si>
  <si>
    <t>1993年</t>
    <rPh sb="4" eb="5">
      <t>ネン</t>
    </rPh>
    <phoneticPr fontId="2"/>
  </si>
  <si>
    <t>1994年</t>
    <rPh sb="4" eb="5">
      <t>ネン</t>
    </rPh>
    <phoneticPr fontId="2"/>
  </si>
  <si>
    <t>1995年</t>
    <rPh sb="4" eb="5">
      <t>ネン</t>
    </rPh>
    <phoneticPr fontId="2"/>
  </si>
  <si>
    <t>1996年</t>
    <rPh sb="4" eb="5">
      <t>ネン</t>
    </rPh>
    <phoneticPr fontId="2"/>
  </si>
  <si>
    <t>1997年</t>
    <rPh sb="4" eb="5">
      <t>ネン</t>
    </rPh>
    <phoneticPr fontId="2"/>
  </si>
  <si>
    <t>1998年</t>
    <rPh sb="4" eb="5">
      <t>ネン</t>
    </rPh>
    <phoneticPr fontId="2"/>
  </si>
  <si>
    <t>1999年</t>
    <rPh sb="4" eb="5">
      <t>ネン</t>
    </rPh>
    <phoneticPr fontId="2"/>
  </si>
  <si>
    <t>2000年</t>
    <rPh sb="4" eb="5">
      <t>ネン</t>
    </rPh>
    <phoneticPr fontId="2"/>
  </si>
  <si>
    <t>2001年</t>
    <rPh sb="4" eb="5">
      <t>ネン</t>
    </rPh>
    <phoneticPr fontId="2"/>
  </si>
  <si>
    <t>2002年</t>
    <rPh sb="4" eb="5">
      <t>ネン</t>
    </rPh>
    <phoneticPr fontId="2"/>
  </si>
  <si>
    <t>2003年</t>
    <rPh sb="4" eb="5">
      <t>ネン</t>
    </rPh>
    <phoneticPr fontId="2"/>
  </si>
  <si>
    <t>2004年</t>
    <rPh sb="4" eb="5">
      <t>ネン</t>
    </rPh>
    <phoneticPr fontId="2"/>
  </si>
  <si>
    <t>2005年</t>
    <rPh sb="4" eb="5">
      <t>ネン</t>
    </rPh>
    <phoneticPr fontId="2"/>
  </si>
  <si>
    <t>2006年</t>
    <rPh sb="4" eb="5">
      <t>ネン</t>
    </rPh>
    <phoneticPr fontId="2"/>
  </si>
  <si>
    <t>2007年</t>
    <rPh sb="4" eb="5">
      <t>ネン</t>
    </rPh>
    <phoneticPr fontId="2"/>
  </si>
  <si>
    <t>2008年</t>
    <rPh sb="4" eb="5">
      <t>ネン</t>
    </rPh>
    <phoneticPr fontId="2"/>
  </si>
  <si>
    <t>2009年</t>
    <rPh sb="4" eb="5">
      <t>ネン</t>
    </rPh>
    <phoneticPr fontId="2"/>
  </si>
  <si>
    <t>2010年</t>
    <rPh sb="4" eb="5">
      <t>ネン</t>
    </rPh>
    <phoneticPr fontId="2"/>
  </si>
  <si>
    <t>2011年</t>
    <rPh sb="4" eb="5">
      <t>ネン</t>
    </rPh>
    <phoneticPr fontId="2"/>
  </si>
  <si>
    <t>2012年</t>
    <rPh sb="4" eb="5">
      <t>ネン</t>
    </rPh>
    <phoneticPr fontId="2"/>
  </si>
  <si>
    <t>2013年</t>
    <rPh sb="4" eb="5">
      <t>ネン</t>
    </rPh>
    <phoneticPr fontId="2"/>
  </si>
  <si>
    <t>2014年</t>
    <rPh sb="4" eb="5">
      <t>ネン</t>
    </rPh>
    <phoneticPr fontId="2"/>
  </si>
  <si>
    <t>2015年</t>
    <rPh sb="4" eb="5">
      <t>ネン</t>
    </rPh>
    <phoneticPr fontId="2"/>
  </si>
  <si>
    <t>H22=100</t>
    <phoneticPr fontId="6"/>
  </si>
  <si>
    <t>L3</t>
    <phoneticPr fontId="6"/>
  </si>
  <si>
    <t>L4</t>
    <phoneticPr fontId="6"/>
  </si>
  <si>
    <t>L5</t>
    <phoneticPr fontId="6"/>
  </si>
  <si>
    <t>L6</t>
    <phoneticPr fontId="6"/>
  </si>
  <si>
    <t>L7</t>
    <phoneticPr fontId="6"/>
  </si>
  <si>
    <t>兵庫県景気動向指数先行系列(年平均)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rPh sb="14" eb="15">
      <t>ネン</t>
    </rPh>
    <rPh sb="15" eb="17">
      <t>ヘイキン</t>
    </rPh>
    <phoneticPr fontId="2"/>
  </si>
  <si>
    <t>兵庫県景気動向指数一致系列(年平均)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rPh sb="14" eb="15">
      <t>ネン</t>
    </rPh>
    <rPh sb="15" eb="17">
      <t>ヘイキン</t>
    </rPh>
    <phoneticPr fontId="2"/>
  </si>
  <si>
    <t>兵庫県景気動向指数遅行系列(年平均)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rPh sb="14" eb="15">
      <t>ネン</t>
    </rPh>
    <rPh sb="15" eb="17">
      <t>ヘイキン</t>
    </rPh>
    <phoneticPr fontId="2"/>
  </si>
  <si>
    <t>兵庫CLIの概況</t>
    <rPh sb="0" eb="2">
      <t>ヒョウゴ</t>
    </rPh>
    <rPh sb="6" eb="8">
      <t>ガイキョウ</t>
    </rPh>
    <phoneticPr fontId="2"/>
  </si>
  <si>
    <t>兵庫CLI統計表</t>
    <rPh sb="0" eb="2">
      <t>ヒョウゴ</t>
    </rPh>
    <rPh sb="5" eb="7">
      <t>トウケイ</t>
    </rPh>
    <rPh sb="7" eb="8">
      <t>ヒョウ</t>
    </rPh>
    <phoneticPr fontId="2"/>
  </si>
  <si>
    <t>兵庫CLI・兵庫CIグラフ</t>
    <rPh sb="0" eb="2">
      <t>ヒョウゴ</t>
    </rPh>
    <rPh sb="6" eb="8">
      <t>ヒョウゴ</t>
    </rPh>
    <phoneticPr fontId="2"/>
  </si>
  <si>
    <t>兵庫県CI</t>
    <rPh sb="0" eb="3">
      <t>ヒョウゴケン</t>
    </rPh>
    <phoneticPr fontId="2"/>
  </si>
  <si>
    <t>兵庫県CI先行系列個別指標</t>
    <rPh sb="0" eb="2">
      <t>ヒョウゴ</t>
    </rPh>
    <rPh sb="2" eb="3">
      <t>ケン</t>
    </rPh>
    <rPh sb="5" eb="7">
      <t>センコウ</t>
    </rPh>
    <rPh sb="7" eb="9">
      <t>ケイレツ</t>
    </rPh>
    <rPh sb="9" eb="11">
      <t>コベツ</t>
    </rPh>
    <rPh sb="11" eb="13">
      <t>シヒョウ</t>
    </rPh>
    <phoneticPr fontId="2"/>
  </si>
  <si>
    <t>兵庫県CI一致系列個別指標</t>
    <rPh sb="0" eb="2">
      <t>ヒョウゴ</t>
    </rPh>
    <rPh sb="2" eb="3">
      <t>ケン</t>
    </rPh>
    <rPh sb="5" eb="7">
      <t>イッチ</t>
    </rPh>
    <rPh sb="7" eb="9">
      <t>ケイレツ</t>
    </rPh>
    <rPh sb="9" eb="11">
      <t>コベツ</t>
    </rPh>
    <rPh sb="11" eb="13">
      <t>シヒョウ</t>
    </rPh>
    <phoneticPr fontId="2"/>
  </si>
  <si>
    <t>兵庫県CI遅行系列個別指標</t>
    <rPh sb="0" eb="3">
      <t>ヒョウゴケン</t>
    </rPh>
    <rPh sb="5" eb="7">
      <t>チコウ</t>
    </rPh>
    <rPh sb="7" eb="9">
      <t>ケイレツ</t>
    </rPh>
    <rPh sb="9" eb="11">
      <t>コベツ</t>
    </rPh>
    <rPh sb="11" eb="13">
      <t>シヒョウ</t>
    </rPh>
    <phoneticPr fontId="2"/>
  </si>
  <si>
    <t>景気基準日付</t>
    <rPh sb="0" eb="2">
      <t>ケイキ</t>
    </rPh>
    <rPh sb="2" eb="4">
      <t>キジュン</t>
    </rPh>
    <rPh sb="4" eb="6">
      <t>ヒヅケ</t>
    </rPh>
    <phoneticPr fontId="2"/>
  </si>
  <si>
    <t>兵庫CLI（景気先行指数）の概況目次</t>
    <rPh sb="16" eb="18">
      <t>モクジ</t>
    </rPh>
    <phoneticPr fontId="2"/>
  </si>
  <si>
    <t>利　用　上　の　注　意</t>
    <rPh sb="0" eb="1">
      <t>リ</t>
    </rPh>
    <rPh sb="2" eb="3">
      <t>ヨウ</t>
    </rPh>
    <rPh sb="4" eb="5">
      <t>ジョウ</t>
    </rPh>
    <rPh sb="8" eb="9">
      <t>チュウ</t>
    </rPh>
    <rPh sb="10" eb="11">
      <t>イ</t>
    </rPh>
    <phoneticPr fontId="2"/>
  </si>
  <si>
    <t>山</t>
    <rPh sb="0" eb="1">
      <t>ヤマ</t>
    </rPh>
    <phoneticPr fontId="2"/>
  </si>
  <si>
    <t>谷</t>
    <rPh sb="0" eb="1">
      <t>タニ</t>
    </rPh>
    <phoneticPr fontId="2"/>
  </si>
  <si>
    <t xml:space="preserve">  地域の景気動向を的確・早期に把握するため、地域版CLI（Composite Leading Indicators：</t>
    <phoneticPr fontId="2"/>
  </si>
  <si>
    <t xml:space="preserve">   景気先行指数、以下CLIという。）を作成する。</t>
    <phoneticPr fontId="2"/>
  </si>
  <si>
    <t xml:space="preserve">  　CLIは、景気転換について早期のシグナルを与えるように設計されている。</t>
    <phoneticPr fontId="2"/>
  </si>
  <si>
    <t>足下の基調確認</t>
    <rPh sb="0" eb="2">
      <t>アシモト</t>
    </rPh>
    <rPh sb="3" eb="5">
      <t>キチョウ</t>
    </rPh>
    <rPh sb="5" eb="7">
      <t>カクニン</t>
    </rPh>
    <phoneticPr fontId="2"/>
  </si>
  <si>
    <t>基調判断確認</t>
    <rPh sb="0" eb="2">
      <t>キチョウ</t>
    </rPh>
    <rPh sb="2" eb="4">
      <t>ハンダン</t>
    </rPh>
    <rPh sb="4" eb="6">
      <t>カクニン</t>
    </rPh>
    <phoneticPr fontId="2"/>
  </si>
  <si>
    <t>関西学院大学産業研究所・兵庫県</t>
    <rPh sb="0" eb="2">
      <t>カンサイ</t>
    </rPh>
    <rPh sb="2" eb="4">
      <t>ガクイン</t>
    </rPh>
    <rPh sb="4" eb="6">
      <t>ダイガク</t>
    </rPh>
    <rPh sb="6" eb="8">
      <t>サンギョウ</t>
    </rPh>
    <rPh sb="8" eb="11">
      <t>ケンキュウショ</t>
    </rPh>
    <phoneticPr fontId="2"/>
  </si>
  <si>
    <t>兵庫ＣＬＩ（景気先行指数）</t>
    <rPh sb="6" eb="8">
      <t>ケイキ</t>
    </rPh>
    <rPh sb="8" eb="10">
      <t>センコウ</t>
    </rPh>
    <rPh sb="10" eb="12">
      <t>シスウ</t>
    </rPh>
    <phoneticPr fontId="2"/>
  </si>
  <si>
    <t>（Composite Leading Indicators）</t>
    <phoneticPr fontId="2"/>
  </si>
  <si>
    <t xml:space="preserve">  違いを把握することが重要である。</t>
    <rPh sb="2" eb="3">
      <t>チガ</t>
    </rPh>
    <phoneticPr fontId="2"/>
  </si>
  <si>
    <t xml:space="preserve">  地域ごとの景気変動パターンの独自性が注目され、地域においても他地域との景気変動パターンの</t>
    <phoneticPr fontId="2"/>
  </si>
  <si>
    <t xml:space="preserve">     あると考えられることから，景気動向に先立った政策立案に有効である。</t>
    <phoneticPr fontId="2"/>
  </si>
  <si>
    <t xml:space="preserve">  　生産の初期段階を計測し，経済活動の変化に迅速に反応し，将来の活動に関する期待に感応的で</t>
    <phoneticPr fontId="2"/>
  </si>
  <si>
    <t xml:space="preserve">   など を行う。</t>
    <phoneticPr fontId="2"/>
  </si>
  <si>
    <t>　　期種変換（月次、四半期次）、季節調整（加算式または乗算式）、一定比率のもとでの外れ値の設定</t>
    <phoneticPr fontId="2"/>
  </si>
  <si>
    <t>　① データの読み込み　</t>
    <phoneticPr fontId="2"/>
  </si>
  <si>
    <t>　② データの変換　</t>
    <phoneticPr fontId="2"/>
  </si>
  <si>
    <t>　③ トレンド除去と平滑化</t>
    <phoneticPr fontId="2"/>
  </si>
  <si>
    <t>　④ 指定系列の集計　</t>
    <phoneticPr fontId="2"/>
  </si>
  <si>
    <t>　⑤ 転換点の検出</t>
    <phoneticPr fontId="2"/>
  </si>
  <si>
    <t>　⑥ 実際の景気転換点（景気基準日付）を設定する。</t>
    <phoneticPr fontId="2"/>
  </si>
  <si>
    <t>３か月後方移動平均</t>
    <rPh sb="2" eb="3">
      <t>ゲツ</t>
    </rPh>
    <rPh sb="3" eb="5">
      <t>コウホウ</t>
    </rPh>
    <rPh sb="5" eb="7">
      <t>イドウ</t>
    </rPh>
    <rPh sb="7" eb="9">
      <t>ヘイキン</t>
    </rPh>
    <phoneticPr fontId="2"/>
  </si>
  <si>
    <t>７か月後方移動平均</t>
    <rPh sb="2" eb="3">
      <t>ツキ</t>
    </rPh>
    <rPh sb="3" eb="5">
      <t>コウホウ</t>
    </rPh>
    <rPh sb="5" eb="7">
      <t>イドウ</t>
    </rPh>
    <rPh sb="7" eb="9">
      <t>ヘイキン</t>
    </rPh>
    <phoneticPr fontId="2"/>
  </si>
  <si>
    <t>OECD推計</t>
    <rPh sb="4" eb="6">
      <t>スイケイ</t>
    </rPh>
    <phoneticPr fontId="2"/>
  </si>
  <si>
    <t>日本CLI</t>
    <rPh sb="0" eb="2">
      <t>ニホン</t>
    </rPh>
    <phoneticPr fontId="2"/>
  </si>
  <si>
    <t>前年同月比</t>
    <rPh sb="0" eb="2">
      <t>ゼンネン</t>
    </rPh>
    <rPh sb="2" eb="5">
      <t>ドウゲツヒ</t>
    </rPh>
    <phoneticPr fontId="2"/>
  </si>
  <si>
    <t>兵庫CLI</t>
  </si>
  <si>
    <t>全国CLI</t>
    <rPh sb="0" eb="2">
      <t>ゼンコク</t>
    </rPh>
    <phoneticPr fontId="2"/>
  </si>
  <si>
    <t>OECD推計</t>
    <rPh sb="4" eb="6">
      <t>スイケイ</t>
    </rPh>
    <phoneticPr fontId="2"/>
  </si>
  <si>
    <t>年月</t>
    <rPh sb="0" eb="1">
      <t>ネン</t>
    </rPh>
    <rPh sb="1" eb="2">
      <t>ツキ</t>
    </rPh>
    <phoneticPr fontId="2"/>
  </si>
  <si>
    <r>
      <t>横ばい局面</t>
    </r>
    <r>
      <rPr>
        <sz val="9"/>
        <color theme="1"/>
        <rFont val="ＭＳ Ｐゴシック"/>
        <family val="3"/>
        <charset val="128"/>
        <scheme val="minor"/>
      </rPr>
      <t>(景気拡張でもなく後退でもない局面）</t>
    </r>
    <rPh sb="0" eb="1">
      <t>ヨコ</t>
    </rPh>
    <rPh sb="3" eb="5">
      <t>キョクメン</t>
    </rPh>
    <phoneticPr fontId="2"/>
  </si>
  <si>
    <t xml:space="preserve"> </t>
    <phoneticPr fontId="2"/>
  </si>
  <si>
    <t xml:space="preserve"> </t>
    <phoneticPr fontId="2"/>
  </si>
  <si>
    <t>原データ</t>
    <rPh sb="0" eb="1">
      <t>ゲン</t>
    </rPh>
    <phoneticPr fontId="2"/>
  </si>
  <si>
    <t>直近の景気の山・谷</t>
    <rPh sb="0" eb="2">
      <t>チョッキン</t>
    </rPh>
    <rPh sb="3" eb="5">
      <t>ケイキ</t>
    </rPh>
    <rPh sb="6" eb="7">
      <t>ヤマ</t>
    </rPh>
    <rPh sb="8" eb="9">
      <t>タニ</t>
    </rPh>
    <phoneticPr fontId="2"/>
  </si>
  <si>
    <t>参考表１　兵庫CLI推計個別指標の概要</t>
    <rPh sb="0" eb="2">
      <t>サンコウ</t>
    </rPh>
    <rPh sb="2" eb="3">
      <t>ヒョウ</t>
    </rPh>
    <rPh sb="5" eb="7">
      <t>ヒョウゴ</t>
    </rPh>
    <rPh sb="10" eb="12">
      <t>スイケイ</t>
    </rPh>
    <rPh sb="12" eb="14">
      <t>コベツ</t>
    </rPh>
    <rPh sb="14" eb="16">
      <t>シヒョウ</t>
    </rPh>
    <rPh sb="17" eb="19">
      <t>ガイヨウ</t>
    </rPh>
    <phoneticPr fontId="2"/>
  </si>
  <si>
    <t>参考表２　景気基準B日付等比較（兵庫CLI・兵庫CI）</t>
    <rPh sb="0" eb="2">
      <t>サンコウ</t>
    </rPh>
    <rPh sb="2" eb="3">
      <t>ヒョウ</t>
    </rPh>
    <rPh sb="5" eb="7">
      <t>ケイキ</t>
    </rPh>
    <rPh sb="7" eb="9">
      <t>キジュン</t>
    </rPh>
    <rPh sb="10" eb="12">
      <t>ヒヅケ</t>
    </rPh>
    <rPh sb="12" eb="13">
      <t>トウ</t>
    </rPh>
    <rPh sb="13" eb="15">
      <t>ヒカク</t>
    </rPh>
    <rPh sb="16" eb="18">
      <t>ヒョウゴ</t>
    </rPh>
    <rPh sb="22" eb="24">
      <t>ヒョウゴ</t>
    </rPh>
    <phoneticPr fontId="2"/>
  </si>
  <si>
    <t>全国CLI（OECD推計）</t>
    <rPh sb="0" eb="2">
      <t>ゼンコク</t>
    </rPh>
    <rPh sb="10" eb="12">
      <t>スイケイ</t>
    </rPh>
    <phoneticPr fontId="2"/>
  </si>
  <si>
    <t>(出所）URL　http://stats.oecd.org/Index.aspx?DataSetCode=MEI_CLI</t>
    <rPh sb="1" eb="3">
      <t>シュッショ</t>
    </rPh>
    <phoneticPr fontId="2"/>
  </si>
  <si>
    <t xml:space="preserve"> </t>
    <phoneticPr fontId="2"/>
  </si>
  <si>
    <t>2016年</t>
    <rPh sb="4" eb="5">
      <t>ネン</t>
    </rPh>
    <phoneticPr fontId="2"/>
  </si>
  <si>
    <t>平成29年</t>
    <phoneticPr fontId="6"/>
  </si>
  <si>
    <t>2017年</t>
    <rPh sb="4" eb="5">
      <t>ネン</t>
    </rPh>
    <phoneticPr fontId="2"/>
  </si>
  <si>
    <t>（42種）</t>
    <rPh sb="3" eb="4">
      <t>シュ</t>
    </rPh>
    <phoneticPr fontId="6"/>
  </si>
  <si>
    <t>日経商品指数（42種）</t>
    <rPh sb="0" eb="2">
      <t>ニッケイ</t>
    </rPh>
    <rPh sb="2" eb="4">
      <t>ショウヒン</t>
    </rPh>
    <rPh sb="4" eb="6">
      <t>シスウ</t>
    </rPh>
    <rPh sb="9" eb="10">
      <t>シュ</t>
    </rPh>
    <phoneticPr fontId="2"/>
  </si>
  <si>
    <t>　　　〒650－8567　　　神戸市中央区下山手通５丁目１０－１</t>
    <rPh sb="15" eb="18">
      <t>コウベシ</t>
    </rPh>
    <rPh sb="18" eb="21">
      <t>チュウオウク</t>
    </rPh>
    <rPh sb="21" eb="23">
      <t>シモヤマ</t>
    </rPh>
    <rPh sb="23" eb="24">
      <t>テ</t>
    </rPh>
    <rPh sb="24" eb="25">
      <t>トオ</t>
    </rPh>
    <rPh sb="26" eb="28">
      <t>チョウメ</t>
    </rPh>
    <phoneticPr fontId="2"/>
  </si>
  <si>
    <t>　　　　　　　　　　電話 （078）362－4123　（直通）　　FAX (078)362－4131</t>
    <phoneticPr fontId="2"/>
  </si>
  <si>
    <t>年月</t>
    <rPh sb="0" eb="1">
      <t>ネン</t>
    </rPh>
    <rPh sb="1" eb="2">
      <t>ツキ</t>
    </rPh>
    <phoneticPr fontId="8"/>
  </si>
  <si>
    <t>公表予定日</t>
    <rPh sb="0" eb="2">
      <t>コウヒョウ</t>
    </rPh>
    <rPh sb="2" eb="4">
      <t>ヨテイ</t>
    </rPh>
    <rPh sb="4" eb="5">
      <t>ヒ</t>
    </rPh>
    <phoneticPr fontId="8"/>
  </si>
  <si>
    <t>1月</t>
    <rPh sb="1" eb="2">
      <t>ガツ</t>
    </rPh>
    <phoneticPr fontId="8"/>
  </si>
  <si>
    <t>2月</t>
    <rPh sb="1" eb="2">
      <t>ガツ</t>
    </rPh>
    <phoneticPr fontId="8"/>
  </si>
  <si>
    <t>3月</t>
    <rPh sb="1" eb="2">
      <t>ガツ</t>
    </rPh>
    <phoneticPr fontId="8"/>
  </si>
  <si>
    <t>4月</t>
    <rPh sb="1" eb="2">
      <t>ガツ</t>
    </rPh>
    <phoneticPr fontId="8"/>
  </si>
  <si>
    <t>5月</t>
    <rPh sb="1" eb="2">
      <t>ガツ</t>
    </rPh>
    <phoneticPr fontId="8"/>
  </si>
  <si>
    <t>6月</t>
    <rPh sb="1" eb="2">
      <t>ガツ</t>
    </rPh>
    <phoneticPr fontId="8"/>
  </si>
  <si>
    <t>7月</t>
    <rPh sb="1" eb="2">
      <t>ガツ</t>
    </rPh>
    <phoneticPr fontId="8"/>
  </si>
  <si>
    <t>8月</t>
    <rPh sb="1" eb="2">
      <t>ガツ</t>
    </rPh>
    <phoneticPr fontId="8"/>
  </si>
  <si>
    <t>9月</t>
    <rPh sb="1" eb="2">
      <t>ガツ</t>
    </rPh>
    <phoneticPr fontId="8"/>
  </si>
  <si>
    <t>10月</t>
    <rPh sb="2" eb="3">
      <t>ガツ</t>
    </rPh>
    <phoneticPr fontId="8"/>
  </si>
  <si>
    <t>11月</t>
    <rPh sb="2" eb="3">
      <t>ガツ</t>
    </rPh>
    <phoneticPr fontId="8"/>
  </si>
  <si>
    <t>12月</t>
    <rPh sb="2" eb="3">
      <t>ガツ</t>
    </rPh>
    <phoneticPr fontId="8"/>
  </si>
  <si>
    <t>兵庫CLI公表予定</t>
    <rPh sb="0" eb="2">
      <t>ヒョウゴ</t>
    </rPh>
    <rPh sb="5" eb="7">
      <t>コウヒョウ</t>
    </rPh>
    <rPh sb="7" eb="9">
      <t>ヨテイ</t>
    </rPh>
    <phoneticPr fontId="8"/>
  </si>
  <si>
    <t>後方3ヶ月移動平均</t>
    <rPh sb="0" eb="2">
      <t>コウホウ</t>
    </rPh>
    <rPh sb="4" eb="5">
      <t>ゲツ</t>
    </rPh>
    <rPh sb="5" eb="7">
      <t>イドウ</t>
    </rPh>
    <rPh sb="7" eb="9">
      <t>ヘイキン</t>
    </rPh>
    <phoneticPr fontId="52"/>
  </si>
  <si>
    <t>大阪府CLI</t>
    <rPh sb="0" eb="3">
      <t>オオサカフ</t>
    </rPh>
    <phoneticPr fontId="2"/>
  </si>
  <si>
    <t>大阪府CI</t>
    <rPh sb="0" eb="3">
      <t>オオサカフ</t>
    </rPh>
    <phoneticPr fontId="2"/>
  </si>
  <si>
    <t>兵庫県CLI</t>
    <rPh sb="0" eb="2">
      <t>ヒョウゴ</t>
    </rPh>
    <rPh sb="2" eb="3">
      <t>ケン</t>
    </rPh>
    <phoneticPr fontId="2"/>
  </si>
  <si>
    <t>兵庫県CI</t>
    <rPh sb="0" eb="2">
      <t>ヒョウゴ</t>
    </rPh>
    <rPh sb="2" eb="3">
      <t>ケン</t>
    </rPh>
    <phoneticPr fontId="2"/>
  </si>
  <si>
    <t>後方3ヶ月移動平均増分</t>
    <rPh sb="0" eb="2">
      <t>コウホウ</t>
    </rPh>
    <rPh sb="4" eb="5">
      <t>ゲツ</t>
    </rPh>
    <rPh sb="5" eb="7">
      <t>イドウ</t>
    </rPh>
    <rPh sb="7" eb="9">
      <t>ヘイキン</t>
    </rPh>
    <rPh sb="9" eb="11">
      <t>ゾウブン</t>
    </rPh>
    <phoneticPr fontId="52"/>
  </si>
  <si>
    <t>京都府CLI</t>
    <rPh sb="0" eb="3">
      <t>キョウトフ</t>
    </rPh>
    <phoneticPr fontId="2"/>
  </si>
  <si>
    <t>京都府CI</t>
    <rPh sb="0" eb="3">
      <t>キョウトフ</t>
    </rPh>
    <phoneticPr fontId="2"/>
  </si>
  <si>
    <t>滋賀県CLI</t>
    <rPh sb="0" eb="3">
      <t>シガケン</t>
    </rPh>
    <phoneticPr fontId="2"/>
  </si>
  <si>
    <t>滋賀県CI</t>
    <rPh sb="0" eb="3">
      <t>シガケン</t>
    </rPh>
    <phoneticPr fontId="2"/>
  </si>
  <si>
    <t>奈良県CLI</t>
    <rPh sb="0" eb="3">
      <t>ナラケン</t>
    </rPh>
    <phoneticPr fontId="2"/>
  </si>
  <si>
    <t>奈良県CI</t>
    <rPh sb="0" eb="3">
      <t>ナラケン</t>
    </rPh>
    <phoneticPr fontId="2"/>
  </si>
  <si>
    <t>関西地域CLI</t>
    <rPh sb="0" eb="2">
      <t>カンサイ</t>
    </rPh>
    <rPh sb="2" eb="4">
      <t>チイキ</t>
    </rPh>
    <phoneticPr fontId="52"/>
  </si>
  <si>
    <t>関西地域CI</t>
    <rPh sb="0" eb="2">
      <t>カンサイ</t>
    </rPh>
    <rPh sb="2" eb="4">
      <t>チイキ</t>
    </rPh>
    <phoneticPr fontId="52"/>
  </si>
  <si>
    <t>大阪府</t>
    <rPh sb="0" eb="3">
      <t>オオサカフ</t>
    </rPh>
    <phoneticPr fontId="2"/>
  </si>
  <si>
    <t>兵庫県</t>
    <rPh sb="0" eb="3">
      <t>ヒョウゴケン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</si>
  <si>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</si>
  <si>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</si>
  <si>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奈良県</t>
    <rPh sb="0" eb="3">
      <t>ナラケン</t>
    </rPh>
    <phoneticPr fontId="2"/>
  </si>
  <si>
    <t>和歌山県</t>
    <rPh sb="0" eb="4">
      <t>ワカヤマケン</t>
    </rPh>
    <phoneticPr fontId="2"/>
  </si>
  <si>
    <t>計</t>
    <rPh sb="0" eb="1">
      <t>ケイ</t>
    </rPh>
    <phoneticPr fontId="2"/>
  </si>
  <si>
    <t>和歌山県CLI</t>
    <rPh sb="0" eb="4">
      <t>ワカヤマケン</t>
    </rPh>
    <phoneticPr fontId="2"/>
  </si>
  <si>
    <t>和歌山県CI</t>
    <rPh sb="0" eb="4">
      <t>ワカヤマケン</t>
    </rPh>
    <phoneticPr fontId="2"/>
  </si>
  <si>
    <t>福井県CLI</t>
    <rPh sb="0" eb="3">
      <t>フクイケン</t>
    </rPh>
    <phoneticPr fontId="2"/>
  </si>
  <si>
    <t>福井県CI</t>
    <rPh sb="0" eb="3">
      <t>フクイケン</t>
    </rPh>
    <phoneticPr fontId="2"/>
  </si>
  <si>
    <t>関西地域統合ウェイト</t>
    <rPh sb="0" eb="2">
      <t>カンサイ</t>
    </rPh>
    <rPh sb="2" eb="4">
      <t>チイキ</t>
    </rPh>
    <rPh sb="4" eb="6">
      <t>トウゴウ</t>
    </rPh>
    <phoneticPr fontId="2"/>
  </si>
  <si>
    <t>(出所）アジア太平洋研究所「関西地域CLI」</t>
    <rPh sb="1" eb="3">
      <t>シュッショ</t>
    </rPh>
    <rPh sb="7" eb="10">
      <t>タイヘイヨウ</t>
    </rPh>
    <rPh sb="10" eb="13">
      <t>ケンキュウショ</t>
    </rPh>
    <rPh sb="14" eb="16">
      <t>カンサイ</t>
    </rPh>
    <rPh sb="16" eb="18">
      <t>チイキ</t>
    </rPh>
    <phoneticPr fontId="2"/>
  </si>
  <si>
    <t>関西地域</t>
    <rPh sb="0" eb="2">
      <t>カンサイ</t>
    </rPh>
    <rPh sb="2" eb="4">
      <t>チイキ</t>
    </rPh>
    <phoneticPr fontId="2"/>
  </si>
  <si>
    <t>京都府</t>
    <rPh sb="0" eb="3">
      <t>キョウトフ</t>
    </rPh>
    <phoneticPr fontId="2"/>
  </si>
  <si>
    <t>滋賀県</t>
    <rPh sb="0" eb="3">
      <t>シガケン</t>
    </rPh>
    <phoneticPr fontId="2"/>
  </si>
  <si>
    <t>和歌山県</t>
    <rPh sb="0" eb="4">
      <t>ワカヤマケン</t>
    </rPh>
    <phoneticPr fontId="2"/>
  </si>
  <si>
    <t>大阪府</t>
    <rPh sb="0" eb="3">
      <t>オオサカフ</t>
    </rPh>
    <phoneticPr fontId="2"/>
  </si>
  <si>
    <t>指数</t>
    <rPh sb="0" eb="2">
      <t>シスウ</t>
    </rPh>
    <phoneticPr fontId="2"/>
  </si>
  <si>
    <t>基調判断</t>
    <rPh sb="0" eb="2">
      <t>キチョウ</t>
    </rPh>
    <rPh sb="2" eb="4">
      <t>ハンダン</t>
    </rPh>
    <phoneticPr fontId="2"/>
  </si>
  <si>
    <t xml:space="preserve"> </t>
    <phoneticPr fontId="8"/>
  </si>
  <si>
    <t>関西CLIに対する各府県の寄与度と寄与率</t>
    <rPh sb="0" eb="2">
      <t>カンサイ</t>
    </rPh>
    <rPh sb="6" eb="7">
      <t>タイ</t>
    </rPh>
    <rPh sb="9" eb="12">
      <t>カクフケン</t>
    </rPh>
    <rPh sb="13" eb="16">
      <t>キヨド</t>
    </rPh>
    <rPh sb="17" eb="20">
      <t>キヨリツ</t>
    </rPh>
    <phoneticPr fontId="52"/>
  </si>
  <si>
    <t>大阪府</t>
    <rPh sb="0" eb="3">
      <t>オオサカフ</t>
    </rPh>
    <phoneticPr fontId="52"/>
  </si>
  <si>
    <t>兵庫県</t>
    <rPh sb="0" eb="3">
      <t>ヒョウゴケン</t>
    </rPh>
    <phoneticPr fontId="52"/>
  </si>
  <si>
    <t>京都府</t>
    <rPh sb="0" eb="3">
      <t>キョウトフ</t>
    </rPh>
    <phoneticPr fontId="52"/>
  </si>
  <si>
    <t>滋賀県</t>
    <rPh sb="0" eb="3">
      <t>シガケン</t>
    </rPh>
    <phoneticPr fontId="52"/>
  </si>
  <si>
    <t>奈良県</t>
    <rPh sb="0" eb="3">
      <t>ナラケン</t>
    </rPh>
    <phoneticPr fontId="52"/>
  </si>
  <si>
    <t>和歌山県</t>
    <rPh sb="0" eb="4">
      <t>ワカヤマケン</t>
    </rPh>
    <phoneticPr fontId="52"/>
  </si>
  <si>
    <t>寄与度</t>
    <rPh sb="0" eb="3">
      <t>キヨド</t>
    </rPh>
    <phoneticPr fontId="52"/>
  </si>
  <si>
    <t>寄与率</t>
    <rPh sb="0" eb="3">
      <t>キヨリツ</t>
    </rPh>
    <phoneticPr fontId="52"/>
  </si>
  <si>
    <t xml:space="preserve"> </t>
    <phoneticPr fontId="52"/>
  </si>
  <si>
    <t>大阪府</t>
    <rPh sb="0" eb="2">
      <t>オオサカ</t>
    </rPh>
    <rPh sb="2" eb="3">
      <t>フ</t>
    </rPh>
    <phoneticPr fontId="52"/>
  </si>
  <si>
    <t>SeriesName</t>
  </si>
  <si>
    <t>Targeted</t>
  </si>
  <si>
    <t>Missed</t>
  </si>
  <si>
    <t>Extra</t>
  </si>
  <si>
    <t>Av. Lead</t>
  </si>
  <si>
    <t>St. Dev. Lead</t>
  </si>
  <si>
    <t>Median</t>
  </si>
  <si>
    <t>Peak Lead</t>
  </si>
  <si>
    <t>Correl. at Peak</t>
  </si>
  <si>
    <t>福井県</t>
    <rPh sb="0" eb="3">
      <t>フクイケン</t>
    </rPh>
    <phoneticPr fontId="52"/>
  </si>
  <si>
    <t>大阪</t>
    <rPh sb="0" eb="2">
      <t>オオサカ</t>
    </rPh>
    <phoneticPr fontId="2"/>
  </si>
  <si>
    <t>兵庫</t>
    <rPh sb="0" eb="2">
      <t>ヒョウゴ</t>
    </rPh>
    <phoneticPr fontId="2"/>
  </si>
  <si>
    <t>京都</t>
    <rPh sb="0" eb="2">
      <t>キョウト</t>
    </rPh>
    <phoneticPr fontId="2"/>
  </si>
  <si>
    <t>滋賀</t>
    <rPh sb="0" eb="2">
      <t>シガ</t>
    </rPh>
    <phoneticPr fontId="2"/>
  </si>
  <si>
    <t>奈良</t>
    <rPh sb="0" eb="2">
      <t>ナラ</t>
    </rPh>
    <phoneticPr fontId="2"/>
  </si>
  <si>
    <t>和歌山</t>
    <rPh sb="0" eb="3">
      <t>ワカヤマ</t>
    </rPh>
    <phoneticPr fontId="2"/>
  </si>
  <si>
    <t>福井</t>
    <rPh sb="0" eb="2">
      <t>フクイ</t>
    </rPh>
    <phoneticPr fontId="2"/>
  </si>
  <si>
    <t>備　　考　</t>
    <rPh sb="0" eb="1">
      <t>ソナエ</t>
    </rPh>
    <rPh sb="3" eb="4">
      <t>コウ</t>
    </rPh>
    <phoneticPr fontId="2"/>
  </si>
  <si>
    <t>osaka_cli</t>
  </si>
  <si>
    <t>hyogo_cli</t>
  </si>
  <si>
    <t>kyoto_cli</t>
  </si>
  <si>
    <t>shiga_cli</t>
  </si>
  <si>
    <t>nara_cli</t>
  </si>
  <si>
    <t>waka_cli</t>
  </si>
  <si>
    <t>kansai_cli</t>
    <phoneticPr fontId="56"/>
  </si>
  <si>
    <t>合計</t>
    <rPh sb="0" eb="2">
      <t>ゴウケイ</t>
    </rPh>
    <phoneticPr fontId="52"/>
  </si>
  <si>
    <t>シェア（％）</t>
    <phoneticPr fontId="2"/>
  </si>
  <si>
    <t>谷</t>
  </si>
  <si>
    <t>山</t>
  </si>
  <si>
    <t>福井県</t>
    <rPh sb="0" eb="3">
      <t>フクイケン</t>
    </rPh>
    <phoneticPr fontId="2"/>
  </si>
  <si>
    <t>CLI景気基準日付</t>
    <rPh sb="3" eb="5">
      <t>ケイキ</t>
    </rPh>
    <rPh sb="5" eb="7">
      <t>キジュン</t>
    </rPh>
    <rPh sb="7" eb="9">
      <t>ヒヅケ</t>
    </rPh>
    <phoneticPr fontId="2"/>
  </si>
  <si>
    <t>項目</t>
  </si>
  <si>
    <t>（名目）</t>
  </si>
  <si>
    <t>（実質）</t>
  </si>
  <si>
    <t>実数(億円)</t>
    <rPh sb="3" eb="4">
      <t>オク</t>
    </rPh>
    <phoneticPr fontId="8"/>
  </si>
  <si>
    <t>-</t>
  </si>
  <si>
    <t>労働時間指数</t>
  </si>
  <si>
    <t>（所定外）</t>
  </si>
  <si>
    <t>常用雇用指数</t>
  </si>
  <si>
    <t>新規求人倍率</t>
  </si>
  <si>
    <t>有効求人倍率</t>
  </si>
  <si>
    <t>完全失業率</t>
  </si>
  <si>
    <t>実数（％）</t>
  </si>
  <si>
    <t>実数（兆円）</t>
  </si>
  <si>
    <t>増加率（％）</t>
  </si>
  <si>
    <t>企業物価指数</t>
    <rPh sb="0" eb="2">
      <t>キギョウ</t>
    </rPh>
    <rPh sb="2" eb="4">
      <t>ブッカ</t>
    </rPh>
    <rPh sb="4" eb="6">
      <t>シスウ</t>
    </rPh>
    <phoneticPr fontId="8"/>
  </si>
  <si>
    <t>－</t>
  </si>
  <si>
    <t>CI一致試算値景気基準日付</t>
    <rPh sb="2" eb="4">
      <t>イッチ</t>
    </rPh>
    <rPh sb="4" eb="7">
      <t>シサンチ</t>
    </rPh>
    <rPh sb="7" eb="9">
      <t>ケイキ</t>
    </rPh>
    <rPh sb="9" eb="11">
      <t>キジュン</t>
    </rPh>
    <rPh sb="11" eb="13">
      <t>ヒヅケ</t>
    </rPh>
    <phoneticPr fontId="2"/>
  </si>
  <si>
    <t>名目</t>
    <rPh sb="0" eb="2">
      <t>メイモク</t>
    </rPh>
    <phoneticPr fontId="8"/>
  </si>
  <si>
    <t>兵庫県</t>
    <rPh sb="0" eb="3">
      <t>ヒョウゴケン</t>
    </rPh>
    <phoneticPr fontId="8"/>
  </si>
  <si>
    <t>9～10</t>
    <phoneticPr fontId="2"/>
  </si>
  <si>
    <t>8～9</t>
    <phoneticPr fontId="2"/>
  </si>
  <si>
    <t>先行</t>
    <rPh sb="0" eb="2">
      <t>センコウ</t>
    </rPh>
    <phoneticPr fontId="2"/>
  </si>
  <si>
    <t>ﾄﾚﾝﾄﾞ</t>
    <phoneticPr fontId="2"/>
  </si>
  <si>
    <t>1～2</t>
    <phoneticPr fontId="2"/>
  </si>
  <si>
    <t>2～3</t>
    <phoneticPr fontId="2"/>
  </si>
  <si>
    <t>3～4</t>
    <phoneticPr fontId="2"/>
  </si>
  <si>
    <t>4～5</t>
    <phoneticPr fontId="2"/>
  </si>
  <si>
    <t>5～6</t>
    <phoneticPr fontId="2"/>
  </si>
  <si>
    <t>6～7</t>
    <phoneticPr fontId="2"/>
  </si>
  <si>
    <t>7～8</t>
    <phoneticPr fontId="2"/>
  </si>
  <si>
    <t>10～11</t>
    <phoneticPr fontId="2"/>
  </si>
  <si>
    <t>11～12</t>
    <phoneticPr fontId="2"/>
  </si>
  <si>
    <t>関西地域</t>
    <rPh sb="0" eb="2">
      <t>カンサイ</t>
    </rPh>
    <rPh sb="2" eb="4">
      <t>チイキ</t>
    </rPh>
    <phoneticPr fontId="2"/>
  </si>
  <si>
    <t>項目</t>
    <rPh sb="0" eb="2">
      <t>コウモク</t>
    </rPh>
    <phoneticPr fontId="2"/>
  </si>
  <si>
    <t>平成30年</t>
    <phoneticPr fontId="6"/>
  </si>
  <si>
    <t>奈良県</t>
    <rPh sb="0" eb="2">
      <t>ナラ</t>
    </rPh>
    <rPh sb="2" eb="3">
      <t>ケン</t>
    </rPh>
    <phoneticPr fontId="2"/>
  </si>
  <si>
    <t>GDP</t>
    <phoneticPr fontId="2"/>
  </si>
  <si>
    <t>名目</t>
    <rPh sb="0" eb="2">
      <t>メイモク</t>
    </rPh>
    <phoneticPr fontId="2"/>
  </si>
  <si>
    <t>実質(連鎖）</t>
    <rPh sb="0" eb="2">
      <t>ジッシツ</t>
    </rPh>
    <rPh sb="3" eb="5">
      <t>レンサ</t>
    </rPh>
    <phoneticPr fontId="2"/>
  </si>
  <si>
    <t>全国</t>
    <rPh sb="0" eb="2">
      <t>ゼンコク</t>
    </rPh>
    <phoneticPr fontId="2"/>
  </si>
  <si>
    <t>百万円</t>
    <rPh sb="0" eb="1">
      <t>ヒャク</t>
    </rPh>
    <rPh sb="1" eb="3">
      <t>マンエン</t>
    </rPh>
    <phoneticPr fontId="2"/>
  </si>
  <si>
    <t>10億円</t>
    <rPh sb="2" eb="4">
      <t>オクエン</t>
    </rPh>
    <phoneticPr fontId="2"/>
  </si>
  <si>
    <t>GDP時系列データ</t>
    <rPh sb="3" eb="6">
      <t>ジケイレツ</t>
    </rPh>
    <phoneticPr fontId="2"/>
  </si>
  <si>
    <t>平成13年</t>
    <rPh sb="0" eb="2">
      <t>ヘイセイ</t>
    </rPh>
    <rPh sb="4" eb="5">
      <t>ネン</t>
    </rPh>
    <phoneticPr fontId="6"/>
  </si>
  <si>
    <t>平成14年</t>
    <rPh sb="0" eb="2">
      <t>ヘイセイ</t>
    </rPh>
    <rPh sb="4" eb="5">
      <t>ネン</t>
    </rPh>
    <phoneticPr fontId="6"/>
  </si>
  <si>
    <t>平成15年</t>
    <rPh sb="0" eb="2">
      <t>ヘイセイ</t>
    </rPh>
    <rPh sb="4" eb="5">
      <t>ネン</t>
    </rPh>
    <phoneticPr fontId="6"/>
  </si>
  <si>
    <t>平成16年</t>
    <rPh sb="0" eb="2">
      <t>ヘイセイ</t>
    </rPh>
    <rPh sb="4" eb="5">
      <t>ネン</t>
    </rPh>
    <phoneticPr fontId="6"/>
  </si>
  <si>
    <t>平成17年</t>
    <rPh sb="0" eb="2">
      <t>ヘイセイ</t>
    </rPh>
    <rPh sb="4" eb="5">
      <t>ネン</t>
    </rPh>
    <phoneticPr fontId="6"/>
  </si>
  <si>
    <t>平成18年</t>
    <rPh sb="0" eb="2">
      <t>ヘイセイ</t>
    </rPh>
    <rPh sb="4" eb="5">
      <t>ネン</t>
    </rPh>
    <phoneticPr fontId="6"/>
  </si>
  <si>
    <t>平成19年</t>
    <rPh sb="0" eb="2">
      <t>ヘイセイ</t>
    </rPh>
    <rPh sb="4" eb="5">
      <t>ネン</t>
    </rPh>
    <phoneticPr fontId="6"/>
  </si>
  <si>
    <t>平成20年</t>
    <rPh sb="0" eb="2">
      <t>ヘイセイ</t>
    </rPh>
    <rPh sb="4" eb="5">
      <t>ネン</t>
    </rPh>
    <phoneticPr fontId="6"/>
  </si>
  <si>
    <t>平成21年</t>
    <rPh sb="0" eb="2">
      <t>ヘイセイ</t>
    </rPh>
    <rPh sb="4" eb="5">
      <t>ネン</t>
    </rPh>
    <phoneticPr fontId="6"/>
  </si>
  <si>
    <t>平成22年</t>
    <rPh sb="0" eb="2">
      <t>ヘイセイ</t>
    </rPh>
    <rPh sb="4" eb="5">
      <t>ネン</t>
    </rPh>
    <phoneticPr fontId="6"/>
  </si>
  <si>
    <t>平成23年</t>
    <rPh sb="0" eb="2">
      <t>ヘイセイ</t>
    </rPh>
    <rPh sb="4" eb="5">
      <t>ネン</t>
    </rPh>
    <phoneticPr fontId="6"/>
  </si>
  <si>
    <t>平成24年</t>
    <rPh sb="0" eb="2">
      <t>ヘイセイ</t>
    </rPh>
    <rPh sb="4" eb="5">
      <t>ネン</t>
    </rPh>
    <phoneticPr fontId="6"/>
  </si>
  <si>
    <t>平成25年</t>
    <rPh sb="0" eb="2">
      <t>ヘイセイ</t>
    </rPh>
    <rPh sb="4" eb="5">
      <t>ネン</t>
    </rPh>
    <phoneticPr fontId="6"/>
  </si>
  <si>
    <t>平成26年</t>
    <rPh sb="0" eb="2">
      <t>ヘイセイ</t>
    </rPh>
    <rPh sb="4" eb="5">
      <t>ネン</t>
    </rPh>
    <phoneticPr fontId="6"/>
  </si>
  <si>
    <t>平成28年</t>
    <rPh sb="0" eb="2">
      <t>ヘイセイ</t>
    </rPh>
    <rPh sb="4" eb="5">
      <t>ネン</t>
    </rPh>
    <phoneticPr fontId="6"/>
  </si>
  <si>
    <t>平成27年</t>
    <rPh sb="0" eb="2">
      <t>ヘイセイ</t>
    </rPh>
    <rPh sb="4" eb="5">
      <t>ネン</t>
    </rPh>
    <phoneticPr fontId="6"/>
  </si>
  <si>
    <t>平成29年</t>
    <rPh sb="0" eb="2">
      <t>ヘイセイ</t>
    </rPh>
    <rPh sb="4" eb="5">
      <t>ネン</t>
    </rPh>
    <phoneticPr fontId="6"/>
  </si>
  <si>
    <t>1～3月</t>
    <rPh sb="3" eb="4">
      <t>ツキ</t>
    </rPh>
    <phoneticPr fontId="6"/>
  </si>
  <si>
    <t>4～6月</t>
    <rPh sb="3" eb="4">
      <t>ツキ</t>
    </rPh>
    <phoneticPr fontId="6"/>
  </si>
  <si>
    <t>7～9月</t>
    <rPh sb="3" eb="4">
      <t>ツキ</t>
    </rPh>
    <phoneticPr fontId="6"/>
  </si>
  <si>
    <t>10～12月</t>
    <rPh sb="5" eb="6">
      <t>ツキ</t>
    </rPh>
    <phoneticPr fontId="6"/>
  </si>
  <si>
    <t>(2001)</t>
    <phoneticPr fontId="2"/>
  </si>
  <si>
    <t>(2002)</t>
    <phoneticPr fontId="2"/>
  </si>
  <si>
    <t>(2003)</t>
    <phoneticPr fontId="2"/>
  </si>
  <si>
    <t>(2004)</t>
    <phoneticPr fontId="2"/>
  </si>
  <si>
    <t>(2005)</t>
    <phoneticPr fontId="2"/>
  </si>
  <si>
    <t>(2006)</t>
    <phoneticPr fontId="2"/>
  </si>
  <si>
    <t>(2007)</t>
    <phoneticPr fontId="2"/>
  </si>
  <si>
    <t>(2008)</t>
    <phoneticPr fontId="2"/>
  </si>
  <si>
    <t>(2009)</t>
    <phoneticPr fontId="2"/>
  </si>
  <si>
    <t>(2010)</t>
    <phoneticPr fontId="2"/>
  </si>
  <si>
    <t>(2011)</t>
    <phoneticPr fontId="2"/>
  </si>
  <si>
    <t>(2012)</t>
    <phoneticPr fontId="2"/>
  </si>
  <si>
    <t>(2013)</t>
    <phoneticPr fontId="2"/>
  </si>
  <si>
    <t>(2014)</t>
    <phoneticPr fontId="2"/>
  </si>
  <si>
    <t>(2015)</t>
    <phoneticPr fontId="2"/>
  </si>
  <si>
    <t>(2016)</t>
    <phoneticPr fontId="2"/>
  </si>
  <si>
    <t>(2017)</t>
    <phoneticPr fontId="2"/>
  </si>
  <si>
    <t>平成2年</t>
    <phoneticPr fontId="2"/>
  </si>
  <si>
    <t>平成3年</t>
    <phoneticPr fontId="2"/>
  </si>
  <si>
    <t>平成4年</t>
    <phoneticPr fontId="2"/>
  </si>
  <si>
    <t>平成5年</t>
    <phoneticPr fontId="2"/>
  </si>
  <si>
    <t>平成6年</t>
    <phoneticPr fontId="2"/>
  </si>
  <si>
    <t>平成7年</t>
    <phoneticPr fontId="2"/>
  </si>
  <si>
    <t>平成8年</t>
    <phoneticPr fontId="2"/>
  </si>
  <si>
    <t>平成9年</t>
    <phoneticPr fontId="2"/>
  </si>
  <si>
    <t>平成10年</t>
    <phoneticPr fontId="2"/>
  </si>
  <si>
    <t>平成11年</t>
    <phoneticPr fontId="2"/>
  </si>
  <si>
    <t>平成12年</t>
    <phoneticPr fontId="2"/>
  </si>
  <si>
    <t>季節調整</t>
    <rPh sb="0" eb="2">
      <t>キセツ</t>
    </rPh>
    <rPh sb="2" eb="4">
      <t>チョウセイ</t>
    </rPh>
    <phoneticPr fontId="2"/>
  </si>
  <si>
    <t>　</t>
    <phoneticPr fontId="2"/>
  </si>
  <si>
    <t>APIR推計</t>
    <rPh sb="4" eb="6">
      <t>スイケイ</t>
    </rPh>
    <phoneticPr fontId="2"/>
  </si>
  <si>
    <t>関西CLI</t>
    <rPh sb="0" eb="2">
      <t>カンサイ</t>
    </rPh>
    <phoneticPr fontId="2"/>
  </si>
  <si>
    <t>APIR推計</t>
    <rPh sb="4" eb="6">
      <t>スイケイ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</si>
  <si>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</si>
  <si>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</si>
  <si>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</si>
  <si>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百貨店売場面積当たり販売額（前）</t>
  </si>
  <si>
    <t xml:space="preserve">鉱工業生産指数   </t>
  </si>
  <si>
    <t>鉱工業生産指数</t>
  </si>
  <si>
    <t>有効求人倍率（新規学卒、パート除く）</t>
  </si>
  <si>
    <t>大阪税関管内輸入通関額</t>
  </si>
  <si>
    <t>大口電力消費量</t>
  </si>
  <si>
    <t>新車登録台数</t>
  </si>
  <si>
    <t>製造工業生産指数</t>
  </si>
  <si>
    <t>着工建築物床面積</t>
  </si>
  <si>
    <t>百貨店・スーパー販売額</t>
  </si>
  <si>
    <t>鉱工業出荷指数（総合）</t>
  </si>
  <si>
    <t>生産財出荷指数</t>
  </si>
  <si>
    <t>機械工業生産指数</t>
  </si>
  <si>
    <t>新設住宅着工戸数</t>
  </si>
  <si>
    <t>電力需要量（大口）</t>
  </si>
  <si>
    <t>関西電力大口電力使用量（合計）</t>
  </si>
  <si>
    <t>和歌山県内公共工事請負金額の推移</t>
  </si>
  <si>
    <t>業況判断ＤＩ(非製造業）（最近）</t>
  </si>
  <si>
    <t>大型小売店販売額(全店舗+既存店)/2</t>
  </si>
  <si>
    <t>所定外労働時間指数（30人、製造業）</t>
  </si>
  <si>
    <t>着工建築物床面積（鉱工業）</t>
  </si>
  <si>
    <t>企業収益率</t>
  </si>
  <si>
    <t>高速道路利用台数（大型＋特大）</t>
  </si>
  <si>
    <t>関西</t>
    <rPh sb="0" eb="2">
      <t>カンサイ</t>
    </rPh>
    <phoneticPr fontId="2"/>
  </si>
  <si>
    <t>12～1</t>
    <phoneticPr fontId="2"/>
  </si>
  <si>
    <t xml:space="preserve"> </t>
    <phoneticPr fontId="2"/>
  </si>
  <si>
    <t xml:space="preserve"> </t>
    <phoneticPr fontId="2"/>
  </si>
  <si>
    <t>2018年</t>
    <rPh sb="4" eb="5">
      <t>ネン</t>
    </rPh>
    <phoneticPr fontId="8"/>
  </si>
  <si>
    <t xml:space="preserve"> </t>
    <phoneticPr fontId="2"/>
  </si>
  <si>
    <t xml:space="preserve"> </t>
    <phoneticPr fontId="2"/>
  </si>
  <si>
    <t>基調判断</t>
    <rPh sb="0" eb="1">
      <t>モト</t>
    </rPh>
    <rPh sb="1" eb="2">
      <t>チョウ</t>
    </rPh>
    <rPh sb="2" eb="4">
      <t>ハンダン</t>
    </rPh>
    <phoneticPr fontId="2"/>
  </si>
  <si>
    <t>下方への局面変化</t>
  </si>
  <si>
    <t>(注）&lt;CLI&gt;採用個別指標：鉱工業製品在庫率指数（L2)、新規求人数（常用)(L4)、企業倒産件数（L6)</t>
    <rPh sb="1" eb="2">
      <t>チュウ</t>
    </rPh>
    <rPh sb="8" eb="10">
      <t>サイヨウ</t>
    </rPh>
    <rPh sb="10" eb="12">
      <t>コベツ</t>
    </rPh>
    <rPh sb="12" eb="14">
      <t>シヒョウ</t>
    </rPh>
    <rPh sb="15" eb="18">
      <t>コウコウギョウ</t>
    </rPh>
    <rPh sb="18" eb="20">
      <t>セイヒン</t>
    </rPh>
    <rPh sb="20" eb="23">
      <t>ザイコリツ</t>
    </rPh>
    <rPh sb="23" eb="25">
      <t>シスウ</t>
    </rPh>
    <rPh sb="30" eb="32">
      <t>シンキ</t>
    </rPh>
    <rPh sb="32" eb="34">
      <t>キュウジン</t>
    </rPh>
    <rPh sb="34" eb="35">
      <t>スウ</t>
    </rPh>
    <rPh sb="36" eb="38">
      <t>ジョウヨウ</t>
    </rPh>
    <rPh sb="44" eb="46">
      <t>キギョウ</t>
    </rPh>
    <rPh sb="46" eb="48">
      <t>トウサン</t>
    </rPh>
    <rPh sb="48" eb="50">
      <t>ケンスウ</t>
    </rPh>
    <phoneticPr fontId="2"/>
  </si>
  <si>
    <t>大阪CLI</t>
    <rPh sb="0" eb="2">
      <t>オオサカ</t>
    </rPh>
    <phoneticPr fontId="2"/>
  </si>
  <si>
    <t>大阪CI</t>
    <rPh sb="0" eb="2">
      <t>オオサカ</t>
    </rPh>
    <phoneticPr fontId="2"/>
  </si>
  <si>
    <t>京都CLI</t>
    <rPh sb="0" eb="2">
      <t>キョウト</t>
    </rPh>
    <phoneticPr fontId="2"/>
  </si>
  <si>
    <t>京都CI</t>
    <rPh sb="0" eb="2">
      <t>キョウト</t>
    </rPh>
    <phoneticPr fontId="2"/>
  </si>
  <si>
    <t>滋賀CLI</t>
    <rPh sb="0" eb="2">
      <t>シガ</t>
    </rPh>
    <phoneticPr fontId="2"/>
  </si>
  <si>
    <t>滋賀CI</t>
    <rPh sb="0" eb="2">
      <t>シガ</t>
    </rPh>
    <phoneticPr fontId="2"/>
  </si>
  <si>
    <t>奈良CLI</t>
    <rPh sb="0" eb="2">
      <t>ナラ</t>
    </rPh>
    <phoneticPr fontId="2"/>
  </si>
  <si>
    <t>奈良CI</t>
    <rPh sb="0" eb="2">
      <t>ナラ</t>
    </rPh>
    <phoneticPr fontId="2"/>
  </si>
  <si>
    <t>和歌山CLI</t>
    <rPh sb="0" eb="3">
      <t>ワカヤマ</t>
    </rPh>
    <phoneticPr fontId="2"/>
  </si>
  <si>
    <t>和歌山CI</t>
    <rPh sb="0" eb="3">
      <t>ワカヤマ</t>
    </rPh>
    <phoneticPr fontId="2"/>
  </si>
  <si>
    <t>福井CLI</t>
    <rPh sb="0" eb="2">
      <t>フクイ</t>
    </rPh>
    <phoneticPr fontId="2"/>
  </si>
  <si>
    <t>福井CI</t>
    <rPh sb="0" eb="2">
      <t>フクイ</t>
    </rPh>
    <phoneticPr fontId="2"/>
  </si>
  <si>
    <t>CLI</t>
  </si>
  <si>
    <t>CI一致指数試算値</t>
    <rPh sb="2" eb="4">
      <t>イッチ</t>
    </rPh>
    <rPh sb="4" eb="6">
      <t>シスウ</t>
    </rPh>
    <rPh sb="6" eb="9">
      <t>シサンチ</t>
    </rPh>
    <phoneticPr fontId="2"/>
  </si>
  <si>
    <t>CLIの先行月数</t>
    <rPh sb="4" eb="6">
      <t>センコウ</t>
    </rPh>
    <rPh sb="6" eb="8">
      <t>ツキスウ</t>
    </rPh>
    <phoneticPr fontId="2"/>
  </si>
  <si>
    <t>平成30年</t>
    <phoneticPr fontId="6"/>
  </si>
  <si>
    <t>18_1</t>
    <phoneticPr fontId="38"/>
  </si>
  <si>
    <t>fukui_cli</t>
  </si>
  <si>
    <t>2015年度</t>
    <rPh sb="4" eb="5">
      <t>ネン</t>
    </rPh>
    <rPh sb="5" eb="6">
      <t>ド</t>
    </rPh>
    <phoneticPr fontId="2"/>
  </si>
  <si>
    <t>2016年度</t>
    <rPh sb="4" eb="5">
      <t>ネン</t>
    </rPh>
    <rPh sb="5" eb="6">
      <t>ド</t>
    </rPh>
    <phoneticPr fontId="2"/>
  </si>
  <si>
    <t>2017年度</t>
    <rPh sb="4" eb="5">
      <t>ネン</t>
    </rPh>
    <rPh sb="5" eb="6">
      <t>ド</t>
    </rPh>
    <phoneticPr fontId="2"/>
  </si>
  <si>
    <t>年計</t>
    <rPh sb="0" eb="1">
      <t>ネン</t>
    </rPh>
    <rPh sb="1" eb="2">
      <t>ケイ</t>
    </rPh>
    <phoneticPr fontId="2"/>
  </si>
  <si>
    <t xml:space="preserve"> </t>
    <phoneticPr fontId="2"/>
  </si>
  <si>
    <t>年度計</t>
    <rPh sb="0" eb="2">
      <t>ネンド</t>
    </rPh>
    <rPh sb="2" eb="3">
      <t>ケイ</t>
    </rPh>
    <phoneticPr fontId="2"/>
  </si>
  <si>
    <t>平成元年</t>
    <rPh sb="2" eb="3">
      <t>ガン</t>
    </rPh>
    <phoneticPr fontId="2"/>
  </si>
  <si>
    <t>一致指数個別指標</t>
    <rPh sb="0" eb="2">
      <t>イッチ</t>
    </rPh>
    <rPh sb="2" eb="4">
      <t>シスウ</t>
    </rPh>
    <rPh sb="4" eb="6">
      <t>コベツ</t>
    </rPh>
    <rPh sb="6" eb="8">
      <t>シヒョウ</t>
    </rPh>
    <phoneticPr fontId="2"/>
  </si>
  <si>
    <t xml:space="preserve"> </t>
    <phoneticPr fontId="2"/>
  </si>
  <si>
    <t>平成30年</t>
    <rPh sb="0" eb="2">
      <t>ヘイセイ</t>
    </rPh>
    <rPh sb="4" eb="5">
      <t>ネン</t>
    </rPh>
    <phoneticPr fontId="6"/>
  </si>
  <si>
    <t>(2018)</t>
    <phoneticPr fontId="2"/>
  </si>
  <si>
    <t xml:space="preserve"> </t>
    <phoneticPr fontId="2"/>
  </si>
  <si>
    <t>経済事象</t>
    <rPh sb="0" eb="2">
      <t>ケイザイ</t>
    </rPh>
    <rPh sb="2" eb="4">
      <t>ジショウ</t>
    </rPh>
    <phoneticPr fontId="2"/>
  </si>
  <si>
    <t>いざなぎ景気</t>
    <rPh sb="4" eb="6">
      <t>ケイキ</t>
    </rPh>
    <phoneticPr fontId="2"/>
  </si>
  <si>
    <t>列島改造ブーム</t>
    <rPh sb="0" eb="2">
      <t>レットウ</t>
    </rPh>
    <rPh sb="2" eb="4">
      <t>カイゾウ</t>
    </rPh>
    <phoneticPr fontId="2"/>
  </si>
  <si>
    <t>安定成長景気</t>
    <rPh sb="0" eb="2">
      <t>アンテイ</t>
    </rPh>
    <rPh sb="2" eb="4">
      <t>セイチョウ</t>
    </rPh>
    <rPh sb="4" eb="6">
      <t>ケイキ</t>
    </rPh>
    <phoneticPr fontId="2"/>
  </si>
  <si>
    <t>公共投資景気</t>
    <rPh sb="0" eb="2">
      <t>コウキョウ</t>
    </rPh>
    <rPh sb="2" eb="4">
      <t>トウシ</t>
    </rPh>
    <rPh sb="4" eb="6">
      <t>ケイキ</t>
    </rPh>
    <phoneticPr fontId="2"/>
  </si>
  <si>
    <t>ハイテク景気</t>
    <rPh sb="4" eb="6">
      <t>ケイキ</t>
    </rPh>
    <phoneticPr fontId="2"/>
  </si>
  <si>
    <t>さざなみ景気</t>
    <rPh sb="4" eb="6">
      <t>ケイキ</t>
    </rPh>
    <phoneticPr fontId="2"/>
  </si>
  <si>
    <t>ITバブル</t>
    <phoneticPr fontId="2"/>
  </si>
  <si>
    <t>平成景気</t>
    <rPh sb="0" eb="2">
      <t>ヘイセイ</t>
    </rPh>
    <rPh sb="2" eb="4">
      <t>ケイキ</t>
    </rPh>
    <phoneticPr fontId="2"/>
  </si>
  <si>
    <t>いざなみ景気</t>
    <rPh sb="4" eb="6">
      <t>ケイキ</t>
    </rPh>
    <phoneticPr fontId="2"/>
  </si>
  <si>
    <t>リーマンショック</t>
    <phoneticPr fontId="2"/>
  </si>
  <si>
    <t>金融不安</t>
    <rPh sb="0" eb="2">
      <t>キンユウ</t>
    </rPh>
    <rPh sb="2" eb="4">
      <t>フアン</t>
    </rPh>
    <phoneticPr fontId="2"/>
  </si>
  <si>
    <t>バブル崩壊</t>
    <rPh sb="3" eb="5">
      <t>ホウカイ</t>
    </rPh>
    <phoneticPr fontId="2"/>
  </si>
  <si>
    <t>円高不況</t>
    <rPh sb="0" eb="2">
      <t>エンダカ</t>
    </rPh>
    <rPh sb="2" eb="4">
      <t>フキョウ</t>
    </rPh>
    <phoneticPr fontId="2"/>
  </si>
  <si>
    <t>2019年</t>
    <rPh sb="4" eb="5">
      <t>ネン</t>
    </rPh>
    <phoneticPr fontId="8"/>
  </si>
  <si>
    <t>　</t>
    <phoneticPr fontId="2"/>
  </si>
  <si>
    <t>関西府県CLI（アジア太平洋研究所推計）</t>
    <rPh sb="0" eb="2">
      <t>カンサイ</t>
    </rPh>
    <rPh sb="2" eb="4">
      <t>フケン</t>
    </rPh>
    <rPh sb="11" eb="14">
      <t>タイヘイヨウ</t>
    </rPh>
    <rPh sb="14" eb="17">
      <t>ケンキュウショ</t>
    </rPh>
    <rPh sb="17" eb="19">
      <t>スイケイ</t>
    </rPh>
    <phoneticPr fontId="2"/>
  </si>
  <si>
    <t>寄与率</t>
    <rPh sb="0" eb="3">
      <t>キヨリツ</t>
    </rPh>
    <phoneticPr fontId="2"/>
  </si>
  <si>
    <t>寄与度</t>
    <rPh sb="0" eb="3">
      <t>キヨド</t>
    </rPh>
    <phoneticPr fontId="2"/>
  </si>
  <si>
    <t>関西地域</t>
    <rPh sb="0" eb="2">
      <t>カンサイ</t>
    </rPh>
    <rPh sb="2" eb="4">
      <t>チイキ</t>
    </rPh>
    <phoneticPr fontId="52"/>
  </si>
  <si>
    <t>2018年</t>
    <rPh sb="4" eb="5">
      <t>ネン</t>
    </rPh>
    <phoneticPr fontId="2"/>
  </si>
  <si>
    <t xml:space="preserve"> </t>
    <phoneticPr fontId="2"/>
  </si>
  <si>
    <t>有効求人充足率（逆）</t>
  </si>
  <si>
    <t>就職率</t>
  </si>
  <si>
    <t>稼働率指数</t>
  </si>
  <si>
    <t>日経商品指数（前）</t>
  </si>
  <si>
    <t>実質百貨店・スーパー販売額</t>
  </si>
  <si>
    <t>建築着工床面積（鉱業など11業種）</t>
  </si>
  <si>
    <t>19_1</t>
    <phoneticPr fontId="38"/>
  </si>
  <si>
    <t>平成31年</t>
    <phoneticPr fontId="6"/>
  </si>
  <si>
    <t>2018年度</t>
    <rPh sb="4" eb="5">
      <t>ネン</t>
    </rPh>
    <rPh sb="5" eb="6">
      <t>ド</t>
    </rPh>
    <phoneticPr fontId="2"/>
  </si>
  <si>
    <t>19_1</t>
    <phoneticPr fontId="38"/>
  </si>
  <si>
    <t>4～5</t>
  </si>
  <si>
    <t>大阪府</t>
    <rPh sb="0" eb="2">
      <t>オオサカ</t>
    </rPh>
    <rPh sb="2" eb="3">
      <t>フ</t>
    </rPh>
    <phoneticPr fontId="2"/>
  </si>
  <si>
    <t>兵庫県　</t>
    <rPh sb="0" eb="3">
      <t>ヒョウゴケン</t>
    </rPh>
    <phoneticPr fontId="2"/>
  </si>
  <si>
    <t>和歌山県</t>
    <rPh sb="0" eb="3">
      <t>ワカヤマ</t>
    </rPh>
    <rPh sb="3" eb="4">
      <t>ケン</t>
    </rPh>
    <phoneticPr fontId="2"/>
  </si>
  <si>
    <t>福井県</t>
    <rPh sb="0" eb="2">
      <t>フクイ</t>
    </rPh>
    <rPh sb="2" eb="3">
      <t>ケン</t>
    </rPh>
    <phoneticPr fontId="2"/>
  </si>
  <si>
    <t>2015年=100</t>
    <rPh sb="4" eb="5">
      <t>ネン</t>
    </rPh>
    <phoneticPr fontId="2"/>
  </si>
  <si>
    <t>p</t>
  </si>
  <si>
    <t>kansai_cli</t>
  </si>
  <si>
    <t>5～6</t>
  </si>
  <si>
    <t>H27=100</t>
    <phoneticPr fontId="2"/>
  </si>
  <si>
    <t>2020年</t>
    <rPh sb="4" eb="5">
      <t>ネン</t>
    </rPh>
    <phoneticPr fontId="8"/>
  </si>
  <si>
    <t>2015年=100に改定</t>
    <rPh sb="4" eb="5">
      <t>ネン</t>
    </rPh>
    <rPh sb="10" eb="12">
      <t>カイテイ</t>
    </rPh>
    <phoneticPr fontId="2"/>
  </si>
  <si>
    <t>前年同月差</t>
    <rPh sb="0" eb="2">
      <t>ゼンネン</t>
    </rPh>
    <rPh sb="2" eb="4">
      <t>ドウゲツ</t>
    </rPh>
    <rPh sb="4" eb="5">
      <t>サ</t>
    </rPh>
    <phoneticPr fontId="8"/>
  </si>
  <si>
    <t>平成31年</t>
    <rPh sb="0" eb="2">
      <t>ヘイセイ</t>
    </rPh>
    <rPh sb="4" eb="5">
      <t>ネン</t>
    </rPh>
    <phoneticPr fontId="6"/>
  </si>
  <si>
    <t>(2019)</t>
    <phoneticPr fontId="2"/>
  </si>
  <si>
    <t xml:space="preserve"> </t>
    <phoneticPr fontId="2"/>
  </si>
  <si>
    <t>※2013年1月からトレンド推計</t>
    <rPh sb="5" eb="6">
      <t>ネン</t>
    </rPh>
    <rPh sb="7" eb="8">
      <t>ガツ</t>
    </rPh>
    <rPh sb="14" eb="16">
      <t>スイケイ</t>
    </rPh>
    <phoneticPr fontId="2"/>
  </si>
  <si>
    <t>6～7</t>
  </si>
  <si>
    <t>7～8</t>
  </si>
  <si>
    <t>8～9</t>
  </si>
  <si>
    <t xml:space="preserve">参考統計表　　兵庫CLI推計結果(2015年=100) </t>
    <rPh sb="7" eb="9">
      <t>ヒョウゴ</t>
    </rPh>
    <rPh sb="12" eb="14">
      <t>スイケイ</t>
    </rPh>
    <rPh sb="14" eb="16">
      <t>ケッカ</t>
    </rPh>
    <rPh sb="21" eb="22">
      <t>ネン</t>
    </rPh>
    <phoneticPr fontId="2"/>
  </si>
  <si>
    <t>弱い景気拡張局面（足踏み）</t>
    <rPh sb="0" eb="1">
      <t>ヨワ</t>
    </rPh>
    <rPh sb="2" eb="4">
      <t>ケイキ</t>
    </rPh>
    <rPh sb="4" eb="6">
      <t>カクチョウ</t>
    </rPh>
    <rPh sb="6" eb="8">
      <t>キョクメン</t>
    </rPh>
    <rPh sb="9" eb="11">
      <t>アシブ</t>
    </rPh>
    <phoneticPr fontId="2"/>
  </si>
  <si>
    <t>弱い景気後退局面（下げ止まり）</t>
    <rPh sb="0" eb="1">
      <t>ヨワ</t>
    </rPh>
    <rPh sb="2" eb="4">
      <t>ケイキ</t>
    </rPh>
    <rPh sb="4" eb="6">
      <t>コウタイ</t>
    </rPh>
    <rPh sb="6" eb="8">
      <t>キョクメン</t>
    </rPh>
    <rPh sb="9" eb="10">
      <t>サ</t>
    </rPh>
    <rPh sb="11" eb="12">
      <t>ド</t>
    </rPh>
    <phoneticPr fontId="2"/>
  </si>
  <si>
    <t>2019年</t>
    <rPh sb="4" eb="5">
      <t>ネン</t>
    </rPh>
    <phoneticPr fontId="2"/>
  </si>
  <si>
    <t>T-P図</t>
    <rPh sb="3" eb="4">
      <t>ズ</t>
    </rPh>
    <phoneticPr fontId="2"/>
  </si>
  <si>
    <t>指数(H27=100)</t>
    <phoneticPr fontId="8"/>
  </si>
  <si>
    <t>-</t>
    <phoneticPr fontId="8"/>
  </si>
  <si>
    <t>　</t>
    <phoneticPr fontId="2"/>
  </si>
  <si>
    <t>3～4</t>
  </si>
  <si>
    <t xml:space="preserve"> </t>
    <phoneticPr fontId="2"/>
  </si>
  <si>
    <t xml:space="preserve"> </t>
    <phoneticPr fontId="2"/>
  </si>
  <si>
    <t>令和2年</t>
    <rPh sb="0" eb="2">
      <t>レイワ</t>
    </rPh>
    <phoneticPr fontId="6"/>
  </si>
  <si>
    <t>令和元年</t>
    <rPh sb="0" eb="2">
      <t>レイワ</t>
    </rPh>
    <rPh sb="2" eb="4">
      <t>ガンネン</t>
    </rPh>
    <phoneticPr fontId="2"/>
  </si>
  <si>
    <t>令和2年</t>
    <rPh sb="0" eb="2">
      <t>レイワ</t>
    </rPh>
    <rPh sb="3" eb="4">
      <t>ネン</t>
    </rPh>
    <phoneticPr fontId="6"/>
  </si>
  <si>
    <t>令和元年</t>
    <rPh sb="0" eb="2">
      <t>レイワ</t>
    </rPh>
    <rPh sb="2" eb="4">
      <t>ガンネン</t>
    </rPh>
    <phoneticPr fontId="6"/>
  </si>
  <si>
    <t>2020年</t>
    <rPh sb="4" eb="5">
      <t>ネン</t>
    </rPh>
    <phoneticPr fontId="2"/>
  </si>
  <si>
    <t>2019年度</t>
    <rPh sb="4" eb="6">
      <t>ネンド</t>
    </rPh>
    <phoneticPr fontId="2"/>
  </si>
  <si>
    <t>9～10</t>
  </si>
  <si>
    <t>10～11</t>
  </si>
  <si>
    <t>11～12</t>
  </si>
  <si>
    <t>12～1</t>
  </si>
  <si>
    <t>1～2</t>
  </si>
  <si>
    <t>2～3</t>
  </si>
  <si>
    <t>20_1</t>
    <phoneticPr fontId="38"/>
  </si>
  <si>
    <t>足踏み</t>
    <rPh sb="0" eb="2">
      <t>アシブ</t>
    </rPh>
    <phoneticPr fontId="2"/>
  </si>
  <si>
    <t>(2020)</t>
    <phoneticPr fontId="2"/>
  </si>
  <si>
    <t xml:space="preserve"> </t>
    <phoneticPr fontId="2"/>
  </si>
  <si>
    <t>2012年11月</t>
    <rPh sb="4" eb="5">
      <t>ネン</t>
    </rPh>
    <rPh sb="7" eb="8">
      <t>ガツ</t>
    </rPh>
    <phoneticPr fontId="2"/>
  </si>
  <si>
    <t>2013年2月</t>
    <rPh sb="4" eb="5">
      <t>ネン</t>
    </rPh>
    <rPh sb="6" eb="7">
      <t>ガツ</t>
    </rPh>
    <phoneticPr fontId="2"/>
  </si>
  <si>
    <t>71ヶ月</t>
    <rPh sb="3" eb="4">
      <t>ゲツ</t>
    </rPh>
    <phoneticPr fontId="2"/>
  </si>
  <si>
    <t xml:space="preserve"> </t>
    <phoneticPr fontId="2"/>
  </si>
  <si>
    <t>※翌月10日頃OECD公表</t>
    <rPh sb="1" eb="3">
      <t>ヨクゲツ</t>
    </rPh>
    <rPh sb="5" eb="6">
      <t>ニチ</t>
    </rPh>
    <rPh sb="6" eb="7">
      <t>コロ</t>
    </rPh>
    <rPh sb="11" eb="13">
      <t>コウヒョウ</t>
    </rPh>
    <phoneticPr fontId="2"/>
  </si>
  <si>
    <t xml:space="preserve"> </t>
    <phoneticPr fontId="2"/>
  </si>
  <si>
    <t>H27年基準</t>
    <rPh sb="3" eb="4">
      <t>ネン</t>
    </rPh>
    <rPh sb="4" eb="6">
      <t>キジュン</t>
    </rPh>
    <phoneticPr fontId="2"/>
  </si>
  <si>
    <t xml:space="preserve"> </t>
    <phoneticPr fontId="2"/>
  </si>
  <si>
    <t xml:space="preserve"> </t>
    <phoneticPr fontId="2"/>
  </si>
  <si>
    <t>21_1</t>
    <phoneticPr fontId="38"/>
  </si>
  <si>
    <t xml:space="preserve"> </t>
    <phoneticPr fontId="2"/>
  </si>
  <si>
    <t xml:space="preserve">   兵庫CLIと兵庫CI一致指数の推移</t>
  </si>
  <si>
    <t>令和3年</t>
    <rPh sb="0" eb="2">
      <t>レイワ</t>
    </rPh>
    <phoneticPr fontId="6"/>
  </si>
  <si>
    <t>令和3年</t>
    <rPh sb="0" eb="2">
      <t>レイワ</t>
    </rPh>
    <rPh sb="3" eb="4">
      <t>ネン</t>
    </rPh>
    <phoneticPr fontId="6"/>
  </si>
  <si>
    <t>2021年</t>
    <rPh sb="4" eb="5">
      <t>ネン</t>
    </rPh>
    <phoneticPr fontId="8"/>
  </si>
  <si>
    <t xml:space="preserve"> </t>
    <phoneticPr fontId="2"/>
  </si>
  <si>
    <t>(2021)</t>
    <phoneticPr fontId="2"/>
  </si>
  <si>
    <t xml:space="preserve"> </t>
    <phoneticPr fontId="2"/>
  </si>
  <si>
    <t>2020年度</t>
    <rPh sb="4" eb="6">
      <t>ネンド</t>
    </rPh>
    <phoneticPr fontId="2"/>
  </si>
  <si>
    <t xml:space="preserve"> </t>
    <phoneticPr fontId="2"/>
  </si>
  <si>
    <t>T</t>
    <phoneticPr fontId="56"/>
  </si>
  <si>
    <t>山</t>
    <phoneticPr fontId="56"/>
  </si>
  <si>
    <t>谷</t>
    <phoneticPr fontId="56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</si>
  <si>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</si>
  <si>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</si>
  <si>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</si>
  <si>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</si>
  <si>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</si>
  <si>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</si>
  <si>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</si>
  <si>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各要素の増減一覧（逆サイクル調整済み）</t>
  </si>
  <si>
    <t>大阪府新規求人数</t>
  </si>
  <si>
    <t>兵庫県新規求人数</t>
  </si>
  <si>
    <t>京都府新規求人数</t>
  </si>
  <si>
    <t>滋賀県新規求人数</t>
  </si>
  <si>
    <t>奈良県新規求人数</t>
  </si>
  <si>
    <t>和歌山県新規求人数</t>
  </si>
  <si>
    <t>福井県新規求人数</t>
  </si>
  <si>
    <t>98.7</t>
  </si>
  <si>
    <t>99.0</t>
  </si>
  <si>
    <t>99.3</t>
  </si>
  <si>
    <t>100.6</t>
  </si>
  <si>
    <t>100.0</t>
  </si>
  <si>
    <t xml:space="preserve"> </t>
    <phoneticPr fontId="2"/>
  </si>
  <si>
    <t>大阪府
在庫率</t>
    <phoneticPr fontId="52"/>
  </si>
  <si>
    <t>兵庫県
在庫率</t>
    <phoneticPr fontId="52"/>
  </si>
  <si>
    <t>京都府
在庫率</t>
    <phoneticPr fontId="52"/>
  </si>
  <si>
    <t>滋賀県
在庫率</t>
    <phoneticPr fontId="52"/>
  </si>
  <si>
    <t>福井県
在庫率</t>
    <phoneticPr fontId="52"/>
  </si>
  <si>
    <t xml:space="preserve"> </t>
    <phoneticPr fontId="2"/>
  </si>
  <si>
    <t>全国ＣＩ（平成27年=100）</t>
    <rPh sb="0" eb="2">
      <t>ゼンコク</t>
    </rPh>
    <rPh sb="5" eb="7">
      <t>ヘイセイ</t>
    </rPh>
    <rPh sb="9" eb="10">
      <t>ネン</t>
    </rPh>
    <phoneticPr fontId="8"/>
  </si>
  <si>
    <t>22_1</t>
    <phoneticPr fontId="38"/>
  </si>
  <si>
    <t>2021年</t>
    <rPh sb="4" eb="5">
      <t>ネン</t>
    </rPh>
    <phoneticPr fontId="2"/>
  </si>
  <si>
    <t xml:space="preserve"> </t>
    <phoneticPr fontId="2"/>
  </si>
  <si>
    <t>2022年</t>
    <rPh sb="4" eb="5">
      <t>ネン</t>
    </rPh>
    <phoneticPr fontId="8"/>
  </si>
  <si>
    <t>19ヶ月</t>
    <phoneticPr fontId="2"/>
  </si>
  <si>
    <t>90ヶ月</t>
    <phoneticPr fontId="2"/>
  </si>
  <si>
    <t>コロナ禍</t>
    <rPh sb="3" eb="4">
      <t>カ</t>
    </rPh>
    <phoneticPr fontId="2"/>
  </si>
  <si>
    <t>兵庫県景気動向指数</t>
    <rPh sb="0" eb="3">
      <t>ヒョウゴケン</t>
    </rPh>
    <rPh sb="3" eb="5">
      <t>ケイキ</t>
    </rPh>
    <rPh sb="5" eb="7">
      <t>ドウコウ</t>
    </rPh>
    <rPh sb="7" eb="9">
      <t>シスウ</t>
    </rPh>
    <phoneticPr fontId="8"/>
  </si>
  <si>
    <t>全国景気動向指数</t>
    <rPh sb="0" eb="2">
      <t>ゼンコク</t>
    </rPh>
    <rPh sb="2" eb="4">
      <t>ケイキ</t>
    </rPh>
    <rPh sb="4" eb="6">
      <t>ドウコウ</t>
    </rPh>
    <rPh sb="6" eb="8">
      <t>シスウ</t>
    </rPh>
    <phoneticPr fontId="8"/>
  </si>
  <si>
    <t>一致指数</t>
    <rPh sb="0" eb="2">
      <t>イッチ</t>
    </rPh>
    <rPh sb="2" eb="4">
      <t>シスウ</t>
    </rPh>
    <phoneticPr fontId="8"/>
  </si>
  <si>
    <t>先行指数</t>
    <rPh sb="0" eb="2">
      <t>センコウ</t>
    </rPh>
    <rPh sb="2" eb="4">
      <t>シスウ</t>
    </rPh>
    <phoneticPr fontId="8"/>
  </si>
  <si>
    <t>遅行指数</t>
    <rPh sb="0" eb="2">
      <t>チコウ</t>
    </rPh>
    <rPh sb="2" eb="4">
      <t>シスウ</t>
    </rPh>
    <phoneticPr fontId="8"/>
  </si>
  <si>
    <t>景気基準日付</t>
    <rPh sb="0" eb="2">
      <t>ケイキ</t>
    </rPh>
    <rPh sb="2" eb="4">
      <t>キジュン</t>
    </rPh>
    <rPh sb="4" eb="6">
      <t>ヒヅケ</t>
    </rPh>
    <phoneticPr fontId="8"/>
  </si>
  <si>
    <t>基調判断</t>
    <rPh sb="0" eb="2">
      <t>キチョウ</t>
    </rPh>
    <rPh sb="2" eb="4">
      <t>ハンダン</t>
    </rPh>
    <phoneticPr fontId="8"/>
  </si>
  <si>
    <t>景気の山</t>
    <rPh sb="0" eb="2">
      <t>ケイキ</t>
    </rPh>
    <rPh sb="3" eb="4">
      <t>ヤマ</t>
    </rPh>
    <phoneticPr fontId="8"/>
  </si>
  <si>
    <t>景気の谷</t>
    <rPh sb="0" eb="2">
      <t>ケイキ</t>
    </rPh>
    <rPh sb="3" eb="4">
      <t>タニ</t>
    </rPh>
    <phoneticPr fontId="8"/>
  </si>
  <si>
    <t>一部に弱含みの動き</t>
    <rPh sb="0" eb="2">
      <t>イチブ</t>
    </rPh>
    <rPh sb="3" eb="5">
      <t>ヨワブク</t>
    </rPh>
    <rPh sb="7" eb="8">
      <t>ウゴ</t>
    </rPh>
    <phoneticPr fontId="8"/>
  </si>
  <si>
    <t>局面変化</t>
    <rPh sb="0" eb="2">
      <t>キョクメン</t>
    </rPh>
    <rPh sb="2" eb="4">
      <t>ヘンカ</t>
    </rPh>
    <phoneticPr fontId="8"/>
  </si>
  <si>
    <t>一進一退</t>
    <rPh sb="0" eb="4">
      <t>イッシンイッタイ</t>
    </rPh>
    <phoneticPr fontId="8"/>
  </si>
  <si>
    <t>悪化</t>
    <rPh sb="0" eb="2">
      <t>アッカ</t>
    </rPh>
    <phoneticPr fontId="8"/>
  </si>
  <si>
    <t>弱含み</t>
    <rPh sb="0" eb="2">
      <t>ヨワブク</t>
    </rPh>
    <phoneticPr fontId="8"/>
  </si>
  <si>
    <t>悪化（下げ止まりの動き）</t>
    <rPh sb="0" eb="2">
      <t>アッカ</t>
    </rPh>
    <rPh sb="3" eb="4">
      <t>サ</t>
    </rPh>
    <rPh sb="5" eb="6">
      <t>ド</t>
    </rPh>
    <rPh sb="9" eb="10">
      <t>ウゴ</t>
    </rPh>
    <phoneticPr fontId="8"/>
  </si>
  <si>
    <t>下げ止まり</t>
    <rPh sb="0" eb="1">
      <t>サ</t>
    </rPh>
    <rPh sb="2" eb="3">
      <t>ト</t>
    </rPh>
    <phoneticPr fontId="8"/>
  </si>
  <si>
    <t>下げ止まりの動き</t>
    <rPh sb="0" eb="1">
      <t>サ</t>
    </rPh>
    <rPh sb="2" eb="3">
      <t>ド</t>
    </rPh>
    <rPh sb="6" eb="7">
      <t>ウゴ</t>
    </rPh>
    <phoneticPr fontId="8"/>
  </si>
  <si>
    <t>下げ止まり</t>
    <rPh sb="0" eb="1">
      <t>サ</t>
    </rPh>
    <rPh sb="2" eb="3">
      <t>ド</t>
    </rPh>
    <phoneticPr fontId="8"/>
  </si>
  <si>
    <t>上方への局面変化</t>
    <rPh sb="0" eb="2">
      <t>ジョウホウ</t>
    </rPh>
    <rPh sb="4" eb="6">
      <t>キョクメン</t>
    </rPh>
    <rPh sb="6" eb="8">
      <t>ヘンカ</t>
    </rPh>
    <phoneticPr fontId="8"/>
  </si>
  <si>
    <t>改善</t>
    <rPh sb="0" eb="2">
      <t>カイゼン</t>
    </rPh>
    <phoneticPr fontId="8"/>
  </si>
  <si>
    <t>足踏み</t>
    <rPh sb="0" eb="2">
      <t>アシブ</t>
    </rPh>
    <phoneticPr fontId="8"/>
  </si>
  <si>
    <t>足踏み</t>
    <rPh sb="0" eb="1">
      <t>アシ</t>
    </rPh>
    <rPh sb="1" eb="2">
      <t>ブ</t>
    </rPh>
    <phoneticPr fontId="8"/>
  </si>
  <si>
    <t>足踏み</t>
    <rPh sb="0" eb="2">
      <t>アシブ</t>
    </rPh>
    <phoneticPr fontId="11"/>
  </si>
  <si>
    <t>改善</t>
    <rPh sb="0" eb="2">
      <t>カイゼン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</si>
  <si>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11"/>
  </si>
  <si>
    <t>下方への局面変化</t>
    <rPh sb="0" eb="2">
      <t>カホウ</t>
    </rPh>
    <rPh sb="4" eb="6">
      <t>キョクメン</t>
    </rPh>
    <rPh sb="6" eb="8">
      <t>ヘンカ</t>
    </rPh>
    <phoneticPr fontId="8"/>
  </si>
  <si>
    <t>悪化</t>
    <rPh sb="0" eb="2">
      <t>アッカ</t>
    </rPh>
    <phoneticPr fontId="11"/>
  </si>
  <si>
    <t>下げ止まり</t>
    <rPh sb="0" eb="1">
      <t>サ</t>
    </rPh>
    <rPh sb="2" eb="3">
      <t>ド</t>
    </rPh>
    <phoneticPr fontId="11"/>
  </si>
  <si>
    <t>上方への局面変化</t>
    <rPh sb="0" eb="2">
      <t>ジョウホウ</t>
    </rPh>
    <rPh sb="4" eb="6">
      <t>キョクメン</t>
    </rPh>
    <rPh sb="6" eb="8">
      <t>ヘンカ</t>
    </rPh>
    <phoneticPr fontId="11"/>
  </si>
  <si>
    <t>足踏み</t>
    <rPh sb="0" eb="1">
      <t>アシ</t>
    </rPh>
    <rPh sb="1" eb="2">
      <t>ブ</t>
    </rPh>
    <phoneticPr fontId="11"/>
  </si>
  <si>
    <t>悪化</t>
    <rPh sb="0" eb="2">
      <t>アッカ</t>
    </rPh>
    <phoneticPr fontId="57"/>
  </si>
  <si>
    <t>横ばい局面
(上方への局面変化)</t>
    <rPh sb="0" eb="1">
      <t>ヨコ</t>
    </rPh>
    <rPh sb="3" eb="5">
      <t>キョクメン</t>
    </rPh>
    <rPh sb="7" eb="8">
      <t>ウエ</t>
    </rPh>
    <rPh sb="11" eb="13">
      <t>キョクメン</t>
    </rPh>
    <rPh sb="13" eb="15">
      <t>ヘンカ</t>
    </rPh>
    <phoneticPr fontId="57"/>
  </si>
  <si>
    <t>横ばい局面
(下方への局面変化)</t>
    <rPh sb="0" eb="1">
      <t>ヨコ</t>
    </rPh>
    <rPh sb="3" eb="5">
      <t>キョクメン</t>
    </rPh>
    <rPh sb="7" eb="9">
      <t>カホウ</t>
    </rPh>
    <rPh sb="11" eb="13">
      <t>キョクメン</t>
    </rPh>
    <rPh sb="13" eb="15">
      <t>ヘンカ</t>
    </rPh>
    <phoneticPr fontId="57"/>
  </si>
  <si>
    <t>足踏み</t>
    <rPh sb="0" eb="2">
      <t>アシブ</t>
    </rPh>
    <phoneticPr fontId="57"/>
  </si>
  <si>
    <t>令和元年</t>
    <rPh sb="0" eb="2">
      <t>レイワ</t>
    </rPh>
    <rPh sb="2" eb="4">
      <t>ガンネン</t>
    </rPh>
    <phoneticPr fontId="8"/>
  </si>
  <si>
    <t>上方への局面変化</t>
    <rPh sb="0" eb="1">
      <t>ウエ</t>
    </rPh>
    <rPh sb="4" eb="6">
      <t>キョクメン</t>
    </rPh>
    <rPh sb="6" eb="8">
      <t>ヘンカ</t>
    </rPh>
    <phoneticPr fontId="8"/>
  </si>
  <si>
    <t>横ばい局面(下方への局面変化)</t>
    <rPh sb="0" eb="1">
      <t>ヨコ</t>
    </rPh>
    <rPh sb="3" eb="5">
      <t>キョクメン</t>
    </rPh>
    <rPh sb="5" eb="6">
      <t>シタ</t>
    </rPh>
    <rPh sb="9" eb="11">
      <t>キョクメン</t>
    </rPh>
    <rPh sb="11" eb="13">
      <t>ヘンカ</t>
    </rPh>
    <phoneticPr fontId="57"/>
  </si>
  <si>
    <t>MAX</t>
    <phoneticPr fontId="8"/>
  </si>
  <si>
    <t>MIN</t>
    <phoneticPr fontId="8"/>
  </si>
  <si>
    <t>令和4年</t>
    <rPh sb="0" eb="2">
      <t>レイワ</t>
    </rPh>
    <phoneticPr fontId="6"/>
  </si>
  <si>
    <t>令和4年</t>
    <rPh sb="0" eb="2">
      <t>レイワ</t>
    </rPh>
    <rPh sb="3" eb="4">
      <t>ネン</t>
    </rPh>
    <phoneticPr fontId="6"/>
  </si>
  <si>
    <t>(2022)</t>
    <phoneticPr fontId="2"/>
  </si>
  <si>
    <t>実質(H27連鎖）</t>
    <rPh sb="0" eb="2">
      <t>ジッシツ</t>
    </rPh>
    <rPh sb="6" eb="8">
      <t>レンサ</t>
    </rPh>
    <phoneticPr fontId="2"/>
  </si>
  <si>
    <t>94.8</t>
  </si>
  <si>
    <t>95.3</t>
  </si>
  <si>
    <t>97.2</t>
  </si>
  <si>
    <t>97.4</t>
  </si>
  <si>
    <t>96.9</t>
  </si>
  <si>
    <t>97.6</t>
  </si>
  <si>
    <t>98.0</t>
  </si>
  <si>
    <t>97.8</t>
  </si>
  <si>
    <t>　　　　　　　　　　兵庫県企画部統計課政策統計班</t>
    <rPh sb="10" eb="13">
      <t>ヒョウゴケン</t>
    </rPh>
    <rPh sb="13" eb="15">
      <t>キカク</t>
    </rPh>
    <rPh sb="15" eb="16">
      <t>ブ</t>
    </rPh>
    <rPh sb="16" eb="18">
      <t>トウケイ</t>
    </rPh>
    <rPh sb="18" eb="19">
      <t>カ</t>
    </rPh>
    <rPh sb="19" eb="21">
      <t>セイサク</t>
    </rPh>
    <rPh sb="21" eb="23">
      <t>トウケイ</t>
    </rPh>
    <rPh sb="23" eb="24">
      <t>ハン</t>
    </rPh>
    <phoneticPr fontId="2"/>
  </si>
  <si>
    <t>2022年3月個別指標入替</t>
    <rPh sb="4" eb="5">
      <t>ネン</t>
    </rPh>
    <rPh sb="6" eb="7">
      <t>ガツ</t>
    </rPh>
    <rPh sb="7" eb="9">
      <t>コベツ</t>
    </rPh>
    <rPh sb="9" eb="11">
      <t>シヒョウ</t>
    </rPh>
    <rPh sb="11" eb="12">
      <t>イ</t>
    </rPh>
    <rPh sb="12" eb="13">
      <t>カ</t>
    </rPh>
    <phoneticPr fontId="2"/>
  </si>
  <si>
    <t xml:space="preserve">着工建築物 </t>
    <rPh sb="0" eb="2">
      <t>チャッコウ</t>
    </rPh>
    <rPh sb="4" eb="5">
      <t>ブツ</t>
    </rPh>
    <phoneticPr fontId="1"/>
  </si>
  <si>
    <t>労働投入量</t>
    <rPh sb="0" eb="1">
      <t>ロウドウ</t>
    </rPh>
    <rPh sb="1" eb="3">
      <t>トウニュウ</t>
    </rPh>
    <rPh sb="3" eb="4">
      <t>リョウ</t>
    </rPh>
    <phoneticPr fontId="1"/>
  </si>
  <si>
    <t>百貨店・スーパー</t>
    <rPh sb="0" eb="2">
      <t>ヒャッカテン</t>
    </rPh>
    <phoneticPr fontId="1"/>
  </si>
  <si>
    <t>輸出通関</t>
    <rPh sb="1" eb="2">
      <t>デ</t>
    </rPh>
    <phoneticPr fontId="1"/>
  </si>
  <si>
    <t>床面積</t>
    <rPh sb="0" eb="3">
      <t>ユカメンセキ</t>
    </rPh>
    <phoneticPr fontId="1"/>
  </si>
  <si>
    <t>指数</t>
    <rPh sb="0" eb="2">
      <t>シスウ</t>
    </rPh>
    <phoneticPr fontId="1"/>
  </si>
  <si>
    <t>H27=100</t>
  </si>
  <si>
    <t>（全建築物）</t>
    <rPh sb="1" eb="2">
      <t>ゼン</t>
    </rPh>
    <rPh sb="2" eb="4">
      <t>ケンチク</t>
    </rPh>
    <rPh sb="4" eb="5">
      <t>ブツ</t>
    </rPh>
    <phoneticPr fontId="1"/>
  </si>
  <si>
    <t>（全産業）</t>
    <rPh sb="1" eb="4">
      <t>ゼンサンギョウ</t>
    </rPh>
    <phoneticPr fontId="1"/>
  </si>
  <si>
    <t>（前年同月比）</t>
    <rPh sb="1" eb="3">
      <t>ゼンネン</t>
    </rPh>
    <rPh sb="3" eb="5">
      <t>ドウツキ</t>
    </rPh>
    <rPh sb="5" eb="6">
      <t>ヒ</t>
    </rPh>
    <phoneticPr fontId="1"/>
  </si>
  <si>
    <t>10_2</t>
    <phoneticPr fontId="2"/>
  </si>
  <si>
    <t>13_2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</si>
  <si>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</si>
  <si>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</si>
  <si>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</si>
  <si>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</si>
  <si>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</si>
  <si>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関西地域CLI</t>
    <rPh sb="0" eb="2">
      <t>カンサイ</t>
    </rPh>
    <rPh sb="2" eb="4">
      <t>チイキ</t>
    </rPh>
    <phoneticPr fontId="2"/>
  </si>
  <si>
    <t>関西CLI景気基準日付</t>
    <rPh sb="0" eb="2">
      <t>カンサイ</t>
    </rPh>
    <rPh sb="5" eb="7">
      <t>ケイキ</t>
    </rPh>
    <rPh sb="7" eb="9">
      <t>キジュン</t>
    </rPh>
    <rPh sb="9" eb="11">
      <t>ヒヅケ</t>
    </rPh>
    <phoneticPr fontId="2"/>
  </si>
  <si>
    <t>9_2</t>
    <phoneticPr fontId="2"/>
  </si>
  <si>
    <t>関西府県景気基準日付</t>
    <rPh sb="0" eb="2">
      <t>カンサイ</t>
    </rPh>
    <rPh sb="2" eb="4">
      <t>フケン</t>
    </rPh>
    <rPh sb="4" eb="6">
      <t>ケイキ</t>
    </rPh>
    <rPh sb="6" eb="8">
      <t>キジュン</t>
    </rPh>
    <rPh sb="8" eb="10">
      <t>ヒヅケ</t>
    </rPh>
    <phoneticPr fontId="2"/>
  </si>
  <si>
    <t>兵庫CLI概況</t>
    <rPh sb="0" eb="2">
      <t>ヒョウゴ</t>
    </rPh>
    <rPh sb="5" eb="7">
      <t>ガイキョウ</t>
    </rPh>
    <phoneticPr fontId="2"/>
  </si>
  <si>
    <t>2_2</t>
    <phoneticPr fontId="2"/>
  </si>
  <si>
    <t>兵庫CLI参考統計表</t>
    <rPh sb="0" eb="2">
      <t>ヒョウゴ</t>
    </rPh>
    <rPh sb="5" eb="7">
      <t>サンコウ</t>
    </rPh>
    <rPh sb="7" eb="10">
      <t>トウケイヒョウ</t>
    </rPh>
    <phoneticPr fontId="2"/>
  </si>
  <si>
    <t>兵庫CLIグラフ</t>
    <rPh sb="0" eb="2">
      <t>ヒョウゴ</t>
    </rPh>
    <phoneticPr fontId="2"/>
  </si>
  <si>
    <t>兵庫CI</t>
    <rPh sb="0" eb="2">
      <t>ヒョウゴ</t>
    </rPh>
    <phoneticPr fontId="2"/>
  </si>
  <si>
    <t>兵庫CI先行個別指標</t>
    <rPh sb="0" eb="2">
      <t>ヒョウゴ</t>
    </rPh>
    <rPh sb="4" eb="6">
      <t>センコウ</t>
    </rPh>
    <rPh sb="6" eb="8">
      <t>コベツ</t>
    </rPh>
    <rPh sb="8" eb="10">
      <t>シヒョウ</t>
    </rPh>
    <phoneticPr fontId="2"/>
  </si>
  <si>
    <t>兵庫CI一致個別指標</t>
    <rPh sb="0" eb="2">
      <t>ヒョウゴ</t>
    </rPh>
    <rPh sb="4" eb="6">
      <t>イッチ</t>
    </rPh>
    <rPh sb="6" eb="8">
      <t>コベツ</t>
    </rPh>
    <rPh sb="8" eb="10">
      <t>シヒョウ</t>
    </rPh>
    <phoneticPr fontId="2"/>
  </si>
  <si>
    <t>兵庫CI遅行個別指標</t>
    <rPh sb="0" eb="2">
      <t>ヒョウゴ</t>
    </rPh>
    <rPh sb="4" eb="6">
      <t>チコウ</t>
    </rPh>
    <rPh sb="6" eb="8">
      <t>コベツ</t>
    </rPh>
    <rPh sb="8" eb="10">
      <t>シヒョウ</t>
    </rPh>
    <phoneticPr fontId="2"/>
  </si>
  <si>
    <t>関西府県個別指標heatmap</t>
    <rPh sb="0" eb="2">
      <t>カンサイ</t>
    </rPh>
    <rPh sb="2" eb="4">
      <t>フケン</t>
    </rPh>
    <rPh sb="4" eb="6">
      <t>コベツ</t>
    </rPh>
    <rPh sb="6" eb="8">
      <t>シヒョウ</t>
    </rPh>
    <phoneticPr fontId="2"/>
  </si>
  <si>
    <t>国兵庫県経済指標2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</si>
  <si>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国兵庫県GDP関連指標</t>
    <rPh sb="0" eb="1">
      <t>クニ</t>
    </rPh>
    <rPh sb="1" eb="3">
      <t>ヒョウゴ</t>
    </rPh>
    <rPh sb="3" eb="4">
      <t>ケン</t>
    </rPh>
    <rPh sb="7" eb="9">
      <t>カンレン</t>
    </rPh>
    <rPh sb="9" eb="11">
      <t>シヒョウ</t>
    </rPh>
    <phoneticPr fontId="2"/>
  </si>
  <si>
    <t>出　　所　　　　</t>
    <rPh sb="0" eb="1">
      <t>デ</t>
    </rPh>
    <rPh sb="3" eb="4">
      <t>ショ</t>
    </rPh>
    <phoneticPr fontId="2"/>
  </si>
  <si>
    <t>期　　間</t>
    <rPh sb="0" eb="1">
      <t>キ</t>
    </rPh>
    <rPh sb="3" eb="4">
      <t>アイダ</t>
    </rPh>
    <phoneticPr fontId="2"/>
  </si>
  <si>
    <t>アジア太平洋研究所</t>
    <rPh sb="3" eb="6">
      <t>タイヘイヨウ</t>
    </rPh>
    <rPh sb="6" eb="9">
      <t>ケンキュウショ</t>
    </rPh>
    <phoneticPr fontId="2"/>
  </si>
  <si>
    <t>兵庫県統計課</t>
    <rPh sb="0" eb="2">
      <t>ヒョウゴ</t>
    </rPh>
    <rPh sb="2" eb="3">
      <t>ケン</t>
    </rPh>
    <rPh sb="3" eb="6">
      <t>トウケイカ</t>
    </rPh>
    <phoneticPr fontId="2"/>
  </si>
  <si>
    <t>関西学院大学</t>
    <rPh sb="0" eb="2">
      <t>カンサイ</t>
    </rPh>
    <rPh sb="2" eb="4">
      <t>ガクイン</t>
    </rPh>
    <rPh sb="4" eb="6">
      <t>ダイガク</t>
    </rPh>
    <phoneticPr fontId="2"/>
  </si>
  <si>
    <t>内閣府</t>
    <rPh sb="0" eb="3">
      <t>ナイカクフ</t>
    </rPh>
    <phoneticPr fontId="2"/>
  </si>
  <si>
    <t>関西府県資料</t>
    <rPh sb="0" eb="2">
      <t>カンサイ</t>
    </rPh>
    <rPh sb="2" eb="4">
      <t>フケン</t>
    </rPh>
    <rPh sb="4" eb="6">
      <t>シリョウ</t>
    </rPh>
    <phoneticPr fontId="2"/>
  </si>
  <si>
    <t>関西CI個別指標寄与度</t>
    <rPh sb="0" eb="2">
      <t>カンサイ</t>
    </rPh>
    <rPh sb="4" eb="6">
      <t>コベツ</t>
    </rPh>
    <rPh sb="6" eb="8">
      <t>シヒョウ</t>
    </rPh>
    <rPh sb="8" eb="11">
      <t>キヨド</t>
    </rPh>
    <phoneticPr fontId="2"/>
  </si>
  <si>
    <t>景気関連データの概要(目次）</t>
    <rPh sb="0" eb="2">
      <t>ケイキ</t>
    </rPh>
    <rPh sb="11" eb="13">
      <t>モクジ</t>
    </rPh>
    <phoneticPr fontId="2"/>
  </si>
  <si>
    <t>1994年</t>
    <rPh sb="4" eb="5">
      <t>ネン</t>
    </rPh>
    <phoneticPr fontId="2"/>
  </si>
  <si>
    <t>暦年または暦年平均値</t>
    <rPh sb="0" eb="2">
      <t>レキネン</t>
    </rPh>
    <rPh sb="5" eb="6">
      <t>レキ</t>
    </rPh>
    <rPh sb="6" eb="7">
      <t>ネン</t>
    </rPh>
    <rPh sb="7" eb="9">
      <t>ヘイキン</t>
    </rPh>
    <rPh sb="9" eb="10">
      <t>アタイ</t>
    </rPh>
    <phoneticPr fontId="8"/>
  </si>
  <si>
    <t>区分</t>
  </si>
  <si>
    <t>平成元</t>
    <rPh sb="0" eb="2">
      <t>ヘイセイ</t>
    </rPh>
    <rPh sb="2" eb="3">
      <t>ガン</t>
    </rPh>
    <phoneticPr fontId="8"/>
  </si>
  <si>
    <t>兵　　庫　　県</t>
    <rPh sb="0" eb="1">
      <t>ヘイ</t>
    </rPh>
    <rPh sb="3" eb="4">
      <t>コ</t>
    </rPh>
    <rPh sb="6" eb="7">
      <t>ケン</t>
    </rPh>
    <phoneticPr fontId="8"/>
  </si>
  <si>
    <t>備　　考</t>
    <phoneticPr fontId="8"/>
  </si>
  <si>
    <t>年</t>
  </si>
  <si>
    <t>00</t>
    <phoneticPr fontId="8"/>
  </si>
  <si>
    <t>01</t>
    <phoneticPr fontId="8"/>
  </si>
  <si>
    <t>02</t>
    <phoneticPr fontId="8"/>
  </si>
  <si>
    <t>03</t>
    <phoneticPr fontId="8"/>
  </si>
  <si>
    <t>04</t>
    <phoneticPr fontId="8"/>
  </si>
  <si>
    <t>05</t>
    <phoneticPr fontId="8"/>
  </si>
  <si>
    <t>06</t>
    <phoneticPr fontId="8"/>
  </si>
  <si>
    <t>07</t>
    <phoneticPr fontId="8"/>
  </si>
  <si>
    <t>08</t>
    <phoneticPr fontId="8"/>
  </si>
  <si>
    <t>09</t>
    <phoneticPr fontId="8"/>
  </si>
  <si>
    <t>10</t>
    <phoneticPr fontId="8"/>
  </si>
  <si>
    <t>11</t>
    <phoneticPr fontId="8"/>
  </si>
  <si>
    <t>12</t>
    <phoneticPr fontId="8"/>
  </si>
  <si>
    <t>13</t>
    <phoneticPr fontId="8"/>
  </si>
  <si>
    <t>14</t>
    <phoneticPr fontId="8"/>
  </si>
  <si>
    <t>ＧＤＰ</t>
    <phoneticPr fontId="8"/>
  </si>
  <si>
    <t>県内総生産</t>
    <rPh sb="0" eb="1">
      <t>ケン</t>
    </rPh>
    <rPh sb="1" eb="2">
      <t>ナイ</t>
    </rPh>
    <rPh sb="2" eb="5">
      <t>ソウセイサン</t>
    </rPh>
    <phoneticPr fontId="8"/>
  </si>
  <si>
    <t>名目実数・兆円</t>
    <rPh sb="0" eb="2">
      <t>メイモク</t>
    </rPh>
    <rPh sb="2" eb="4">
      <t>ジッスウ</t>
    </rPh>
    <rPh sb="5" eb="7">
      <t>チョウエン</t>
    </rPh>
    <phoneticPr fontId="8"/>
  </si>
  <si>
    <t>県統計課「県民経済計算確報」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</si>
  <si>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増加率（％）</t>
    <phoneticPr fontId="8"/>
  </si>
  <si>
    <t>県統計課「四半期別県内GDP速報」　</t>
    <rPh sb="0" eb="1">
      <t>ケン</t>
    </rPh>
    <rPh sb="1" eb="3">
      <t>トウケイ</t>
    </rPh>
    <rPh sb="3" eb="4">
      <t>カ</t>
    </rPh>
    <rPh sb="5" eb="8">
      <t>シハンキ</t>
    </rPh>
    <rPh sb="8" eb="9">
      <t>ベツ</t>
    </rPh>
    <rPh sb="9" eb="11">
      <t>ケンナイ</t>
    </rPh>
    <rPh sb="14" eb="16">
      <t>ソクホウ</t>
    </rPh>
    <phoneticPr fontId="8"/>
  </si>
  <si>
    <t>実質実数・兆円</t>
    <rPh sb="0" eb="2">
      <t>ジッシツ</t>
    </rPh>
    <rPh sb="2" eb="4">
      <t>ジッスウ</t>
    </rPh>
    <rPh sb="5" eb="7">
      <t>チョウエン</t>
    </rPh>
    <phoneticPr fontId="8"/>
  </si>
  <si>
    <t>※2001年以前は本資料用の簡易計算</t>
    <rPh sb="5" eb="6">
      <t>ネン</t>
    </rPh>
    <rPh sb="6" eb="8">
      <t>イゼン</t>
    </rPh>
    <phoneticPr fontId="8"/>
  </si>
  <si>
    <t>（2015年連鎖価格）</t>
    <rPh sb="6" eb="8">
      <t>レンサ</t>
    </rPh>
    <rPh sb="8" eb="10">
      <t>カカク</t>
    </rPh>
    <phoneticPr fontId="8"/>
  </si>
  <si>
    <t>県統計課「県鉱工業指数」</t>
    <rPh sb="0" eb="2">
      <t>トウケイ</t>
    </rPh>
    <rPh sb="2" eb="3">
      <t>カ</t>
    </rPh>
    <rPh sb="4" eb="5">
      <t>ケン</t>
    </rPh>
    <rPh sb="5" eb="8">
      <t>コウコウギョウ</t>
    </rPh>
    <rPh sb="8" eb="10">
      <t>シスウ</t>
    </rPh>
    <phoneticPr fontId="8"/>
  </si>
  <si>
    <t>生</t>
  </si>
  <si>
    <t>※2012年以前は接続指数</t>
    <rPh sb="4" eb="5">
      <t>ネン</t>
    </rPh>
    <rPh sb="5" eb="7">
      <t>イゼン</t>
    </rPh>
    <rPh sb="8" eb="10">
      <t>セツゾク</t>
    </rPh>
    <rPh sb="10" eb="12">
      <t>シスウ</t>
    </rPh>
    <phoneticPr fontId="8"/>
  </si>
  <si>
    <t>鉱工業在庫指数</t>
  </si>
  <si>
    <t>産</t>
  </si>
  <si>
    <t>製造品出荷額等</t>
  </si>
  <si>
    <t>物</t>
  </si>
  <si>
    <t>消費者物価指数</t>
  </si>
  <si>
    <t>指数(R2=100)</t>
    <phoneticPr fontId="8"/>
  </si>
  <si>
    <t>88.0</t>
  </si>
  <si>
    <t>90.9</t>
  </si>
  <si>
    <t>93.7</t>
  </si>
  <si>
    <t>95.4</t>
  </si>
  <si>
    <t>96.5</t>
  </si>
  <si>
    <t>101.5</t>
  </si>
  <si>
    <t>100.7</t>
  </si>
  <si>
    <t>95.2</t>
  </si>
  <si>
    <t>95.0</t>
  </si>
  <si>
    <t>94.9</t>
  </si>
  <si>
    <t>95.9</t>
  </si>
  <si>
    <t>94.5</t>
  </si>
  <si>
    <t>94.3</t>
  </si>
  <si>
    <t>94.2</t>
  </si>
  <si>
    <t>94.4</t>
  </si>
  <si>
    <t>96.7</t>
  </si>
  <si>
    <t>総務省「消費者物価指数」</t>
    <rPh sb="0" eb="2">
      <t>ソウムショウ</t>
    </rPh>
    <rPh sb="3" eb="6">
      <t>ショウヒシャ</t>
    </rPh>
    <rPh sb="6" eb="8">
      <t>ブッカ</t>
    </rPh>
    <rPh sb="8" eb="10">
      <t>シスウ</t>
    </rPh>
    <phoneticPr fontId="8"/>
  </si>
  <si>
    <t>（神戸市・総合）</t>
    <rPh sb="1" eb="4">
      <t>コウベシ</t>
    </rPh>
    <phoneticPr fontId="8"/>
  </si>
  <si>
    <t>※接続指数含む</t>
    <rPh sb="1" eb="3">
      <t>セツゾク</t>
    </rPh>
    <rPh sb="2" eb="4">
      <t>シスウ</t>
    </rPh>
    <rPh sb="4" eb="5">
      <t>フク</t>
    </rPh>
    <phoneticPr fontId="8"/>
  </si>
  <si>
    <t>価</t>
  </si>
  <si>
    <t>日本銀行「企業物価統計」</t>
    <rPh sb="5" eb="7">
      <t>キギョウ</t>
    </rPh>
    <rPh sb="7" eb="9">
      <t>ブッカ</t>
    </rPh>
    <rPh sb="9" eb="11">
      <t>トウケイ</t>
    </rPh>
    <phoneticPr fontId="8"/>
  </si>
  <si>
    <t>（国内・全国値）</t>
    <rPh sb="1" eb="3">
      <t>コクナイ</t>
    </rPh>
    <rPh sb="4" eb="6">
      <t>ゼンコク</t>
    </rPh>
    <rPh sb="6" eb="7">
      <t>アタイ</t>
    </rPh>
    <phoneticPr fontId="8"/>
  </si>
  <si>
    <t>賃　金　指　数</t>
    <phoneticPr fontId="8"/>
  </si>
  <si>
    <t>県統計課「毎月勤労統計調査」</t>
    <rPh sb="0" eb="2">
      <t>トウケイ</t>
    </rPh>
    <rPh sb="2" eb="3">
      <t>カ</t>
    </rPh>
    <rPh sb="4" eb="6">
      <t>マイツキ</t>
    </rPh>
    <rPh sb="6" eb="8">
      <t>キンロウ</t>
    </rPh>
    <rPh sb="8" eb="10">
      <t>トウケイ</t>
    </rPh>
    <rPh sb="10" eb="12">
      <t>チョウサ</t>
    </rPh>
    <phoneticPr fontId="8"/>
  </si>
  <si>
    <t>（名目）</t>
    <phoneticPr fontId="8"/>
  </si>
  <si>
    <t>雇</t>
  </si>
  <si>
    <t>※従業員規模30人以上</t>
    <rPh sb="0" eb="3">
      <t>ジュウギョウイン</t>
    </rPh>
    <phoneticPr fontId="8"/>
  </si>
  <si>
    <t>※2010年以前は本資料用の簡易計算</t>
    <rPh sb="4" eb="5">
      <t>ネン</t>
    </rPh>
    <rPh sb="5" eb="7">
      <t>イゼン</t>
    </rPh>
    <rPh sb="8" eb="9">
      <t>ホン</t>
    </rPh>
    <rPh sb="9" eb="12">
      <t>シリョウヨウ</t>
    </rPh>
    <rPh sb="13" eb="15">
      <t>カンイ</t>
    </rPh>
    <rPh sb="15" eb="18">
      <t>ケイサンチ</t>
    </rPh>
    <phoneticPr fontId="8"/>
  </si>
  <si>
    <t>用</t>
  </si>
  <si>
    <t>・</t>
  </si>
  <si>
    <t>賃</t>
    <rPh sb="0" eb="1">
      <t>チン</t>
    </rPh>
    <phoneticPr fontId="8"/>
  </si>
  <si>
    <t>暦年値</t>
  </si>
  <si>
    <t>厚生労働省「職業安定業務統計」</t>
    <rPh sb="0" eb="2">
      <t>コウセイ</t>
    </rPh>
    <rPh sb="2" eb="5">
      <t>ロウドウショウ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</si>
  <si>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金</t>
    <rPh sb="0" eb="1">
      <t>キン</t>
    </rPh>
    <phoneticPr fontId="8"/>
  </si>
  <si>
    <t>兵庫労働局調べ</t>
    <rPh sb="0" eb="2">
      <t>ヒョウゴ</t>
    </rPh>
    <rPh sb="2" eb="5">
      <t>ロウドウキョク</t>
    </rPh>
    <rPh sb="5" eb="6">
      <t>シラ</t>
    </rPh>
    <phoneticPr fontId="8"/>
  </si>
  <si>
    <t>総務省「労働力調査」（試算値）</t>
    <rPh sb="2" eb="3">
      <t>ショウ</t>
    </rPh>
    <rPh sb="4" eb="7">
      <t>ロウドウリョク</t>
    </rPh>
    <rPh sb="7" eb="9">
      <t>チョウサ</t>
    </rPh>
    <phoneticPr fontId="8"/>
  </si>
  <si>
    <t>公務員給与改定実施率(国）</t>
    <rPh sb="0" eb="3">
      <t>コウムイン</t>
    </rPh>
    <rPh sb="3" eb="5">
      <t>キュウヨ</t>
    </rPh>
    <rPh sb="5" eb="7">
      <t>カイテイ</t>
    </rPh>
    <rPh sb="7" eb="9">
      <t>ジッシ</t>
    </rPh>
    <rPh sb="9" eb="10">
      <t>リツ</t>
    </rPh>
    <rPh sb="11" eb="12">
      <t>クニ</t>
    </rPh>
    <phoneticPr fontId="8"/>
  </si>
  <si>
    <t>（％）</t>
    <phoneticPr fontId="8"/>
  </si>
  <si>
    <t>人事院調べ</t>
    <rPh sb="0" eb="3">
      <t>ジンジイン</t>
    </rPh>
    <rPh sb="3" eb="4">
      <t>シラ</t>
    </rPh>
    <phoneticPr fontId="8"/>
  </si>
  <si>
    <t>春季賃上率・県内民間企業</t>
    <rPh sb="0" eb="2">
      <t>シュンキ</t>
    </rPh>
    <rPh sb="2" eb="4">
      <t>チンア</t>
    </rPh>
    <rPh sb="4" eb="5">
      <t>リツ</t>
    </rPh>
    <rPh sb="6" eb="8">
      <t>ケンナイ</t>
    </rPh>
    <rPh sb="8" eb="10">
      <t>ミンカン</t>
    </rPh>
    <rPh sb="10" eb="12">
      <t>キギョウ</t>
    </rPh>
    <phoneticPr fontId="8"/>
  </si>
  <si>
    <t>県労政福祉課</t>
    <rPh sb="1" eb="3">
      <t>ロウセイ</t>
    </rPh>
    <rPh sb="3" eb="5">
      <t>フクシ</t>
    </rPh>
    <rPh sb="5" eb="6">
      <t>カ</t>
    </rPh>
    <phoneticPr fontId="8"/>
  </si>
  <si>
    <t>夏季賞与伸率</t>
    <rPh sb="0" eb="1">
      <t>ナツ</t>
    </rPh>
    <rPh sb="1" eb="2">
      <t>キ</t>
    </rPh>
    <rPh sb="2" eb="4">
      <t>ショウヨ</t>
    </rPh>
    <rPh sb="4" eb="5">
      <t>ノ</t>
    </rPh>
    <rPh sb="5" eb="6">
      <t>リツ</t>
    </rPh>
    <phoneticPr fontId="8"/>
  </si>
  <si>
    <t>毎月勤労統計</t>
    <rPh sb="0" eb="2">
      <t>マイツキ</t>
    </rPh>
    <rPh sb="2" eb="4">
      <t>キンロウ</t>
    </rPh>
    <rPh sb="4" eb="6">
      <t>トウケイ</t>
    </rPh>
    <phoneticPr fontId="8"/>
  </si>
  <si>
    <t>冬季賞与伸率</t>
    <rPh sb="0" eb="2">
      <t>トウキ</t>
    </rPh>
    <rPh sb="2" eb="4">
      <t>ショウヨ</t>
    </rPh>
    <rPh sb="4" eb="5">
      <t>シン</t>
    </rPh>
    <rPh sb="5" eb="6">
      <t>リツ</t>
    </rPh>
    <phoneticPr fontId="8"/>
  </si>
  <si>
    <t>企</t>
  </si>
  <si>
    <t>企業倒産件数</t>
  </si>
  <si>
    <t>実数（件）</t>
    <phoneticPr fontId="8"/>
  </si>
  <si>
    <t>㈱東京商工リサーチ調べ</t>
    <rPh sb="9" eb="10">
      <t>シラ</t>
    </rPh>
    <phoneticPr fontId="8"/>
  </si>
  <si>
    <t>業</t>
  </si>
  <si>
    <t>※負債総額1,000万円以上</t>
    <rPh sb="1" eb="3">
      <t>フサイ</t>
    </rPh>
    <rPh sb="3" eb="5">
      <t>ソウガク</t>
    </rPh>
    <rPh sb="10" eb="11">
      <t>マン</t>
    </rPh>
    <rPh sb="11" eb="12">
      <t>エン</t>
    </rPh>
    <rPh sb="12" eb="14">
      <t>イジョウ</t>
    </rPh>
    <phoneticPr fontId="8"/>
  </si>
  <si>
    <t>実数（千円）</t>
    <rPh sb="3" eb="4">
      <t>セン</t>
    </rPh>
    <phoneticPr fontId="8"/>
  </si>
  <si>
    <t>総務省「家計調査」（神戸市値）</t>
    <rPh sb="2" eb="3">
      <t>ショウ</t>
    </rPh>
    <rPh sb="6" eb="8">
      <t>チョウサ</t>
    </rPh>
    <phoneticPr fontId="8"/>
  </si>
  <si>
    <t>※二人以上世帯(1999年以前は農林漁家世帯を除く）</t>
    <rPh sb="0" eb="1">
      <t>フタリ</t>
    </rPh>
    <rPh sb="1" eb="3">
      <t>イジョウ</t>
    </rPh>
    <rPh sb="3" eb="5">
      <t>セタイ</t>
    </rPh>
    <rPh sb="6" eb="7">
      <t>ネン</t>
    </rPh>
    <rPh sb="11" eb="14">
      <t>ネンイゼン</t>
    </rPh>
    <rPh sb="15" eb="17">
      <t>ノウリン</t>
    </rPh>
    <rPh sb="17" eb="19">
      <t>ギョカ</t>
    </rPh>
    <rPh sb="19" eb="21">
      <t>セタイ</t>
    </rPh>
    <rPh sb="22" eb="23">
      <t>ノゾ</t>
    </rPh>
    <phoneticPr fontId="8"/>
  </si>
  <si>
    <t>地域別消費総合指数</t>
    <rPh sb="0" eb="2">
      <t>チイキ</t>
    </rPh>
    <rPh sb="2" eb="3">
      <t>ベツ</t>
    </rPh>
    <rPh sb="3" eb="5">
      <t>ショウヒ</t>
    </rPh>
    <rPh sb="5" eb="7">
      <t>ソウゴウ</t>
    </rPh>
    <rPh sb="7" eb="9">
      <t>シスウ</t>
    </rPh>
    <phoneticPr fontId="2"/>
  </si>
  <si>
    <t>指数(H24=100)</t>
    <phoneticPr fontId="8"/>
  </si>
  <si>
    <t>内閣府「地域別支出総合指数」（RDEI)</t>
    <rPh sb="0" eb="2">
      <t>ナイカクフ</t>
    </rPh>
    <rPh sb="4" eb="6">
      <t>チイキ</t>
    </rPh>
    <rPh sb="6" eb="7">
      <t>ベツ</t>
    </rPh>
    <rPh sb="7" eb="9">
      <t>シシュツ</t>
    </rPh>
    <rPh sb="9" eb="11">
      <t>ソウゴウ</t>
    </rPh>
    <rPh sb="11" eb="13">
      <t>シスウ</t>
    </rPh>
    <phoneticPr fontId="2"/>
  </si>
  <si>
    <t>内閣府HP</t>
    <rPh sb="0" eb="3">
      <t>ナイカクフ</t>
    </rPh>
    <phoneticPr fontId="2"/>
  </si>
  <si>
    <t>最</t>
    <rPh sb="0" eb="1">
      <t>サイ</t>
    </rPh>
    <phoneticPr fontId="2"/>
  </si>
  <si>
    <t>https://www5.cao.go.jp/keizai3/chiiki/rdei/menu.html</t>
  </si>
  <si>
    <t>実数（万戸）</t>
  </si>
  <si>
    <t>国土交通省「建築着工統計調査」</t>
    <rPh sb="0" eb="2">
      <t>コクド</t>
    </rPh>
    <rPh sb="2" eb="4">
      <t>コウツウ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</si>
  <si>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終</t>
  </si>
  <si>
    <t>実数(百万㎡)</t>
  </si>
  <si>
    <t>需</t>
  </si>
  <si>
    <t>新規新車</t>
    <rPh sb="2" eb="4">
      <t>シンシャ</t>
    </rPh>
    <phoneticPr fontId="8"/>
  </si>
  <si>
    <t>実数（万台）</t>
  </si>
  <si>
    <t>（一社）日本自動車販売協会</t>
    <rPh sb="0" eb="2">
      <t>イッシャ</t>
    </rPh>
    <rPh sb="3" eb="5">
      <t>ニホン</t>
    </rPh>
    <phoneticPr fontId="8"/>
  </si>
  <si>
    <t>要</t>
  </si>
  <si>
    <t>連合会調べ</t>
  </si>
  <si>
    <t>経済産業省「商業動態統計調査」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</si>
  <si>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貿</t>
  </si>
  <si>
    <t>輸  出  額</t>
  </si>
  <si>
    <t>財務省「貿易統計」</t>
    <rPh sb="0" eb="3">
      <t>ザイムショウ</t>
    </rPh>
    <rPh sb="4" eb="6">
      <t>ボウエキ</t>
    </rPh>
    <rPh sb="6" eb="8">
      <t>トウケイ</t>
    </rPh>
    <phoneticPr fontId="8"/>
  </si>
  <si>
    <t>易</t>
  </si>
  <si>
    <t>輸  入  額</t>
  </si>
  <si>
    <t>その他</t>
    <rPh sb="2" eb="3">
      <t>タ</t>
    </rPh>
    <phoneticPr fontId="8"/>
  </si>
  <si>
    <t>対米ドル円レート</t>
    <rPh sb="0" eb="1">
      <t>タイ</t>
    </rPh>
    <rPh sb="1" eb="2">
      <t>ベイ</t>
    </rPh>
    <rPh sb="4" eb="5">
      <t>エン</t>
    </rPh>
    <phoneticPr fontId="8"/>
  </si>
  <si>
    <t>そ</t>
    <phoneticPr fontId="8"/>
  </si>
  <si>
    <t>公定歩合</t>
    <rPh sb="0" eb="2">
      <t>コウテイ</t>
    </rPh>
    <rPh sb="2" eb="4">
      <t>ブアイ</t>
    </rPh>
    <phoneticPr fontId="8"/>
  </si>
  <si>
    <t>⑦5.50</t>
    <phoneticPr fontId="8"/>
  </si>
  <si>
    <t>④3.75</t>
    <phoneticPr fontId="8"/>
  </si>
  <si>
    <t>②2.50</t>
    <phoneticPr fontId="8"/>
  </si>
  <si>
    <t>④1.00</t>
    <phoneticPr fontId="8"/>
  </si>
  <si>
    <t>②0.35</t>
    <phoneticPr fontId="8"/>
  </si>
  <si>
    <t>日本銀行ホームページ</t>
    <rPh sb="0" eb="2">
      <t>ニホン</t>
    </rPh>
    <rPh sb="2" eb="4">
      <t>ギンコウ</t>
    </rPh>
    <phoneticPr fontId="8"/>
  </si>
  <si>
    <t>の</t>
    <phoneticPr fontId="8"/>
  </si>
  <si>
    <t>○改定月</t>
    <rPh sb="1" eb="3">
      <t>カイテイ</t>
    </rPh>
    <rPh sb="3" eb="4">
      <t>ツキ</t>
    </rPh>
    <phoneticPr fontId="8"/>
  </si>
  <si>
    <t>③5.25</t>
    <phoneticPr fontId="8"/>
  </si>
  <si>
    <t>⑪5.00</t>
    <phoneticPr fontId="8"/>
  </si>
  <si>
    <t>⑦3.25</t>
    <phoneticPr fontId="8"/>
  </si>
  <si>
    <t>⑨1.75</t>
    <phoneticPr fontId="8"/>
  </si>
  <si>
    <t>⑨0.50</t>
    <phoneticPr fontId="8"/>
  </si>
  <si>
    <t>③0.25</t>
    <phoneticPr fontId="8"/>
  </si>
  <si>
    <t>｢金融経済統計資料｣</t>
    <rPh sb="1" eb="3">
      <t>キンユウ</t>
    </rPh>
    <rPh sb="3" eb="5">
      <t>ケイザイ</t>
    </rPh>
    <rPh sb="5" eb="7">
      <t>トウケイ</t>
    </rPh>
    <rPh sb="7" eb="9">
      <t>シリョウ</t>
    </rPh>
    <phoneticPr fontId="8"/>
  </si>
  <si>
    <t>他</t>
    <rPh sb="0" eb="1">
      <t>タ</t>
    </rPh>
    <phoneticPr fontId="8"/>
  </si>
  <si>
    <t>⑧6.00</t>
    <phoneticPr fontId="8"/>
  </si>
  <si>
    <t>⑫4.50</t>
    <phoneticPr fontId="8"/>
  </si>
  <si>
    <t>⑨0.10</t>
    <phoneticPr fontId="8"/>
  </si>
  <si>
    <t>人</t>
    <rPh sb="0" eb="1">
      <t>ジン</t>
    </rPh>
    <phoneticPr fontId="8"/>
  </si>
  <si>
    <t>総人口</t>
    <rPh sb="0" eb="1">
      <t>ソウ</t>
    </rPh>
    <rPh sb="1" eb="3">
      <t>ジンコウ</t>
    </rPh>
    <phoneticPr fontId="8"/>
  </si>
  <si>
    <t>実数（千人）</t>
    <rPh sb="3" eb="4">
      <t>セン</t>
    </rPh>
    <rPh sb="4" eb="5">
      <t>ニン</t>
    </rPh>
    <phoneticPr fontId="8"/>
  </si>
  <si>
    <t>総務省「国勢調査」、県統計課「人口推計」</t>
    <rPh sb="0" eb="3">
      <t>ソウムショウ</t>
    </rPh>
    <rPh sb="4" eb="6">
      <t>コクセイ</t>
    </rPh>
    <rPh sb="6" eb="8">
      <t>チョウサ</t>
    </rPh>
    <rPh sb="10" eb="11">
      <t>ケン</t>
    </rPh>
    <rPh sb="11" eb="13">
      <t>トウケイ</t>
    </rPh>
    <rPh sb="13" eb="14">
      <t>カ</t>
    </rPh>
    <rPh sb="15" eb="17">
      <t>ジンコウ</t>
    </rPh>
    <rPh sb="17" eb="19">
      <t>スイケイ</t>
    </rPh>
    <phoneticPr fontId="8"/>
  </si>
  <si>
    <t>口</t>
    <rPh sb="0" eb="1">
      <t>クチ</t>
    </rPh>
    <phoneticPr fontId="8"/>
  </si>
  <si>
    <t>各年10月1日現在</t>
    <rPh sb="0" eb="2">
      <t>カクネン</t>
    </rPh>
    <rPh sb="4" eb="5">
      <t>ガツ</t>
    </rPh>
    <rPh sb="6" eb="7">
      <t>ニチ</t>
    </rPh>
    <rPh sb="7" eb="9">
      <t>ゲンザイ</t>
    </rPh>
    <phoneticPr fontId="8"/>
  </si>
  <si>
    <t>就</t>
    <rPh sb="0" eb="1">
      <t>シュウ</t>
    </rPh>
    <phoneticPr fontId="8"/>
  </si>
  <si>
    <t>就業者数</t>
    <rPh sb="0" eb="3">
      <t>シュウギョウシャ</t>
    </rPh>
    <rPh sb="3" eb="4">
      <t>スウ</t>
    </rPh>
    <phoneticPr fontId="8"/>
  </si>
  <si>
    <t>実数（千人）</t>
    <rPh sb="3" eb="5">
      <t>センニン</t>
    </rPh>
    <phoneticPr fontId="8"/>
  </si>
  <si>
    <t xml:space="preserve">県統計課「県民経済計算推計値」 </t>
    <rPh sb="0" eb="1">
      <t>ケン</t>
    </rPh>
    <rPh sb="1" eb="3">
      <t>トウケイ</t>
    </rPh>
    <rPh sb="3" eb="4">
      <t>カ</t>
    </rPh>
    <rPh sb="5" eb="7">
      <t>ケンミン</t>
    </rPh>
    <rPh sb="7" eb="9">
      <t>ケイザイ</t>
    </rPh>
    <rPh sb="9" eb="11">
      <t>ケイサン</t>
    </rPh>
    <rPh sb="11" eb="13">
      <t>スイケイ</t>
    </rPh>
    <rPh sb="13" eb="14">
      <t>アタイ</t>
    </rPh>
    <phoneticPr fontId="8"/>
  </si>
  <si>
    <t>業</t>
    <rPh sb="0" eb="1">
      <t>ギョウ</t>
    </rPh>
    <phoneticPr fontId="8"/>
  </si>
  <si>
    <t>（就業地ベース）</t>
    <rPh sb="1" eb="3">
      <t>シュウギョウ</t>
    </rPh>
    <rPh sb="3" eb="4">
      <t>チ</t>
    </rPh>
    <phoneticPr fontId="8"/>
  </si>
  <si>
    <t>総務省「労働力調査」</t>
    <rPh sb="2" eb="3">
      <t>ショウ</t>
    </rPh>
    <rPh sb="4" eb="7">
      <t>ロウドウリョク</t>
    </rPh>
    <rPh sb="7" eb="9">
      <t>チョウサ</t>
    </rPh>
    <phoneticPr fontId="8"/>
  </si>
  <si>
    <t>（居住地ベース）</t>
    <rPh sb="1" eb="4">
      <t>キョジュウチ</t>
    </rPh>
    <phoneticPr fontId="8"/>
  </si>
  <si>
    <t>都道府県モデル推計値</t>
    <rPh sb="0" eb="4">
      <t>トドウフケン</t>
    </rPh>
    <rPh sb="7" eb="9">
      <t>スイケイ</t>
    </rPh>
    <rPh sb="9" eb="10">
      <t>アタイ</t>
    </rPh>
    <phoneticPr fontId="8"/>
  </si>
  <si>
    <t>全国主要関連指標の推移（暦年）</t>
    <rPh sb="0" eb="2">
      <t>ゼンコク</t>
    </rPh>
    <rPh sb="2" eb="4">
      <t>シュヨウ</t>
    </rPh>
    <rPh sb="12" eb="14">
      <t>レキネン</t>
    </rPh>
    <phoneticPr fontId="8"/>
  </si>
  <si>
    <t>全　　　　国</t>
    <rPh sb="0" eb="1">
      <t>ゼン</t>
    </rPh>
    <rPh sb="5" eb="6">
      <t>クニ</t>
    </rPh>
    <phoneticPr fontId="8"/>
  </si>
  <si>
    <t>国内総生産</t>
    <rPh sb="0" eb="1">
      <t>クニ</t>
    </rPh>
    <rPh sb="1" eb="2">
      <t>ナイ</t>
    </rPh>
    <rPh sb="2" eb="5">
      <t>ソウセイサン</t>
    </rPh>
    <phoneticPr fontId="8"/>
  </si>
  <si>
    <t>内閣府「国民経済計算」</t>
    <rPh sb="0" eb="3">
      <t>ナイカクフ</t>
    </rPh>
    <phoneticPr fontId="8"/>
  </si>
  <si>
    <t>内閣府　「四半期別GDP速報」</t>
    <rPh sb="0" eb="2">
      <t>ナイカク</t>
    </rPh>
    <rPh sb="2" eb="3">
      <t>フ</t>
    </rPh>
    <rPh sb="5" eb="8">
      <t>シハンキ</t>
    </rPh>
    <rPh sb="8" eb="9">
      <t>ベツ</t>
    </rPh>
    <rPh sb="12" eb="14">
      <t>ソクホウ</t>
    </rPh>
    <phoneticPr fontId="8"/>
  </si>
  <si>
    <t>※1993年以前は簡易遡及</t>
    <rPh sb="5" eb="7">
      <t>イゼン</t>
    </rPh>
    <rPh sb="9" eb="11">
      <t>カンイ</t>
    </rPh>
    <rPh sb="11" eb="13">
      <t>ソキュウ</t>
    </rPh>
    <phoneticPr fontId="8"/>
  </si>
  <si>
    <t>（2015年連鎖価格）</t>
    <rPh sb="5" eb="6">
      <t>ネン</t>
    </rPh>
    <rPh sb="6" eb="8">
      <t>レンサ</t>
    </rPh>
    <rPh sb="8" eb="10">
      <t>カカク</t>
    </rPh>
    <phoneticPr fontId="8"/>
  </si>
  <si>
    <t>経済産業省「鉱工業指数」</t>
    <rPh sb="0" eb="2">
      <t>ケイザイ</t>
    </rPh>
    <rPh sb="2" eb="4">
      <t>サンギョウ</t>
    </rPh>
    <rPh sb="6" eb="9">
      <t>コウコウギョウ</t>
    </rPh>
    <rPh sb="9" eb="11">
      <t>シスウ</t>
    </rPh>
    <phoneticPr fontId="8"/>
  </si>
  <si>
    <t>(期末）</t>
    <rPh sb="1" eb="3">
      <t>キマツ</t>
    </rPh>
    <phoneticPr fontId="8"/>
  </si>
  <si>
    <t>総務省「消費者物価指数」</t>
    <rPh sb="2" eb="3">
      <t>ショウ</t>
    </rPh>
    <rPh sb="4" eb="6">
      <t>ショウヒ</t>
    </rPh>
    <rPh sb="6" eb="7">
      <t>シャ</t>
    </rPh>
    <rPh sb="7" eb="9">
      <t>ブッカ</t>
    </rPh>
    <rPh sb="9" eb="11">
      <t>シスウ</t>
    </rPh>
    <phoneticPr fontId="8"/>
  </si>
  <si>
    <t>（総　　合）</t>
    <phoneticPr fontId="8"/>
  </si>
  <si>
    <t>厚生労働省「毎月勤労統計調査」</t>
    <rPh sb="0" eb="2">
      <t>コウセイ</t>
    </rPh>
    <rPh sb="6" eb="8">
      <t>マイツキ</t>
    </rPh>
    <rPh sb="8" eb="10">
      <t>キンロウ</t>
    </rPh>
    <rPh sb="10" eb="12">
      <t>トウケイ</t>
    </rPh>
    <rPh sb="12" eb="14">
      <t>チョウサ</t>
    </rPh>
    <phoneticPr fontId="8"/>
  </si>
  <si>
    <t>※従業員規模30人以上</t>
    <rPh sb="1" eb="4">
      <t>ジュウギョウイン</t>
    </rPh>
    <phoneticPr fontId="8"/>
  </si>
  <si>
    <t>※2011年以前は本資料用の簡易計算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</si>
  <si>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2" eb="4">
      <t>ロウドウ</t>
    </rPh>
    <rPh sb="4" eb="5">
      <t>ショウ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</si>
  <si>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消費総合指数</t>
    <rPh sb="0" eb="2">
      <t>ショウヒ</t>
    </rPh>
    <rPh sb="2" eb="4">
      <t>ソウゴウ</t>
    </rPh>
    <rPh sb="4" eb="6">
      <t>シスウ</t>
    </rPh>
    <phoneticPr fontId="2"/>
  </si>
  <si>
    <t>国土交通省「建築着工統計調査」</t>
    <rPh sb="0" eb="1">
      <t>コクド</t>
    </rPh>
    <rPh sb="1" eb="4">
      <t>コウツウショウ</t>
    </rPh>
    <rPh sb="5" eb="7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</si>
  <si>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最</t>
  </si>
  <si>
    <t>実数(百万㎡)</t>
    <rPh sb="3" eb="4">
      <t>ヒャク</t>
    </rPh>
    <phoneticPr fontId="8"/>
  </si>
  <si>
    <t>実数（千台）</t>
    <rPh sb="3" eb="4">
      <t>セン</t>
    </rPh>
    <phoneticPr fontId="8"/>
  </si>
  <si>
    <t>実数(10億円)</t>
    <rPh sb="3" eb="6">
      <t>１０オク</t>
    </rPh>
    <phoneticPr fontId="8"/>
  </si>
  <si>
    <t>県内総生産</t>
    <rPh sb="0" eb="2">
      <t>ケンナイ</t>
    </rPh>
    <rPh sb="1" eb="2">
      <t>ナイ</t>
    </rPh>
    <rPh sb="2" eb="5">
      <t>ソウセイサン</t>
    </rPh>
    <phoneticPr fontId="8"/>
  </si>
  <si>
    <t>H27基準</t>
    <rPh sb="3" eb="5">
      <t>キジュン</t>
    </rPh>
    <phoneticPr fontId="2"/>
  </si>
  <si>
    <t>兵庫QE</t>
    <rPh sb="0" eb="2">
      <t>ヒョウゴ</t>
    </rPh>
    <phoneticPr fontId="2"/>
  </si>
  <si>
    <t>H23基準</t>
    <rPh sb="3" eb="5">
      <t>キジュン</t>
    </rPh>
    <phoneticPr fontId="8"/>
  </si>
  <si>
    <t>H17基準参考値</t>
    <rPh sb="3" eb="5">
      <t>キジュン</t>
    </rPh>
    <rPh sb="5" eb="8">
      <t>サンコウチ</t>
    </rPh>
    <phoneticPr fontId="8"/>
  </si>
  <si>
    <t>実質</t>
    <rPh sb="0" eb="2">
      <t>ジッシツ</t>
    </rPh>
    <phoneticPr fontId="2"/>
  </si>
  <si>
    <t>実質</t>
    <rPh sb="0" eb="2">
      <t>ジッシツ</t>
    </rPh>
    <phoneticPr fontId="8"/>
  </si>
  <si>
    <t>就業者数（居住地）</t>
    <rPh sb="0" eb="3">
      <t>シュウギョウシャ</t>
    </rPh>
    <rPh sb="3" eb="4">
      <t>スウ</t>
    </rPh>
    <rPh sb="5" eb="8">
      <t>キョジュウチ</t>
    </rPh>
    <phoneticPr fontId="8"/>
  </si>
  <si>
    <t>賃金指数(名目)</t>
    <rPh sb="5" eb="7">
      <t>メイモク</t>
    </rPh>
    <phoneticPr fontId="8"/>
  </si>
  <si>
    <t>H27基準</t>
    <rPh sb="3" eb="5">
      <t>キジュン</t>
    </rPh>
    <phoneticPr fontId="8"/>
  </si>
  <si>
    <t>H17</t>
    <phoneticPr fontId="8"/>
  </si>
  <si>
    <t>H12</t>
    <phoneticPr fontId="8"/>
  </si>
  <si>
    <t>賃金指数(実質)</t>
    <rPh sb="5" eb="7">
      <t>ジッシツ</t>
    </rPh>
    <phoneticPr fontId="8"/>
  </si>
  <si>
    <t>労働時間指数（所定外）</t>
    <phoneticPr fontId="8"/>
  </si>
  <si>
    <t>H17未使用</t>
    <rPh sb="3" eb="6">
      <t>ミシヨウ</t>
    </rPh>
    <phoneticPr fontId="8"/>
  </si>
  <si>
    <t>常用雇用指数</t>
    <phoneticPr fontId="8"/>
  </si>
  <si>
    <t>推計雇用者数</t>
    <rPh sb="0" eb="2">
      <t>スイケイ</t>
    </rPh>
    <rPh sb="2" eb="5">
      <t>コヨウシャ</t>
    </rPh>
    <rPh sb="5" eb="6">
      <t>スウ</t>
    </rPh>
    <phoneticPr fontId="8"/>
  </si>
  <si>
    <t>長期時系列(e-stat)</t>
    <rPh sb="0" eb="2">
      <t>チョウキ</t>
    </rPh>
    <rPh sb="2" eb="5">
      <t>ジケイレツ</t>
    </rPh>
    <phoneticPr fontId="2"/>
  </si>
  <si>
    <t>H22</t>
    <phoneticPr fontId="8"/>
  </si>
  <si>
    <t>国</t>
    <rPh sb="0" eb="1">
      <t>クニ</t>
    </rPh>
    <phoneticPr fontId="8"/>
  </si>
  <si>
    <t>国内総生産(名目）</t>
    <rPh sb="0" eb="2">
      <t>コクナイ</t>
    </rPh>
    <rPh sb="2" eb="5">
      <t>ソウセイサン</t>
    </rPh>
    <rPh sb="6" eb="8">
      <t>メイモク</t>
    </rPh>
    <phoneticPr fontId="2"/>
  </si>
  <si>
    <t>2015年基準</t>
    <rPh sb="4" eb="5">
      <t>ネン</t>
    </rPh>
    <rPh sb="5" eb="7">
      <t>キジュン</t>
    </rPh>
    <phoneticPr fontId="2"/>
  </si>
  <si>
    <t>国内総生産(実質）</t>
    <rPh sb="0" eb="2">
      <t>コクナイ</t>
    </rPh>
    <rPh sb="2" eb="3">
      <t>ソウ</t>
    </rPh>
    <rPh sb="3" eb="5">
      <t>セイサン</t>
    </rPh>
    <rPh sb="6" eb="8">
      <t>ジッシツ</t>
    </rPh>
    <phoneticPr fontId="2"/>
  </si>
  <si>
    <t>1989年</t>
    <rPh sb="4" eb="5">
      <t>ネン</t>
    </rPh>
    <phoneticPr fontId="2"/>
  </si>
  <si>
    <t>兵庫県経済関連指標の推移</t>
    <rPh sb="0" eb="3">
      <t>ヒョウゴケン</t>
    </rPh>
    <rPh sb="3" eb="5">
      <t>ケイザイ</t>
    </rPh>
    <rPh sb="5" eb="7">
      <t>カンレン</t>
    </rPh>
    <rPh sb="7" eb="9">
      <t>シヒョウ</t>
    </rPh>
    <rPh sb="10" eb="12">
      <t>スイイ</t>
    </rPh>
    <phoneticPr fontId="2"/>
  </si>
  <si>
    <t>億円</t>
    <rPh sb="0" eb="2">
      <t>オクエン</t>
    </rPh>
    <phoneticPr fontId="2"/>
  </si>
  <si>
    <t>受理地別</t>
    <rPh sb="0" eb="2">
      <t>ジュリ</t>
    </rPh>
    <rPh sb="2" eb="3">
      <t>チ</t>
    </rPh>
    <rPh sb="3" eb="4">
      <t>ベツ</t>
    </rPh>
    <phoneticPr fontId="2"/>
  </si>
  <si>
    <t>百万円</t>
    <rPh sb="0" eb="3">
      <t>ヒャクマンエン</t>
    </rPh>
    <phoneticPr fontId="2"/>
  </si>
  <si>
    <t>2012年=100</t>
    <rPh sb="4" eb="5">
      <t>ネン</t>
    </rPh>
    <phoneticPr fontId="2"/>
  </si>
  <si>
    <t>名目GDP</t>
    <rPh sb="0" eb="2">
      <t>メイモク</t>
    </rPh>
    <phoneticPr fontId="2"/>
  </si>
  <si>
    <t>実質GDP</t>
    <rPh sb="0" eb="2">
      <t>ジッシツ</t>
    </rPh>
    <phoneticPr fontId="2"/>
  </si>
  <si>
    <t>鉱工業指数</t>
    <rPh sb="0" eb="3">
      <t>コウコウギョウ</t>
    </rPh>
    <rPh sb="3" eb="5">
      <t>シスウ</t>
    </rPh>
    <phoneticPr fontId="2"/>
  </si>
  <si>
    <t>有効求人倍率</t>
    <rPh sb="0" eb="2">
      <t>ユウコウ</t>
    </rPh>
    <rPh sb="2" eb="4">
      <t>キュウジン</t>
    </rPh>
    <rPh sb="4" eb="6">
      <t>バイリツ</t>
    </rPh>
    <phoneticPr fontId="2"/>
  </si>
  <si>
    <t>常用雇用指数</t>
    <rPh sb="0" eb="2">
      <t>ジョウヨウ</t>
    </rPh>
    <rPh sb="2" eb="4">
      <t>コヨウ</t>
    </rPh>
    <rPh sb="4" eb="6">
      <t>シスウ</t>
    </rPh>
    <phoneticPr fontId="2"/>
  </si>
  <si>
    <t>大型小売店販売額</t>
    <rPh sb="0" eb="2">
      <t>オオガタ</t>
    </rPh>
    <rPh sb="2" eb="5">
      <t>コウリテン</t>
    </rPh>
    <rPh sb="5" eb="7">
      <t>ハンバイ</t>
    </rPh>
    <rPh sb="7" eb="8">
      <t>ガク</t>
    </rPh>
    <phoneticPr fontId="2"/>
  </si>
  <si>
    <t>備考</t>
    <rPh sb="0" eb="2">
      <t>ビコウ</t>
    </rPh>
    <phoneticPr fontId="2"/>
  </si>
  <si>
    <t>一致指数</t>
    <rPh sb="0" eb="2">
      <t>イッチ</t>
    </rPh>
    <rPh sb="2" eb="4">
      <t>シスウ</t>
    </rPh>
    <phoneticPr fontId="2"/>
  </si>
  <si>
    <t>季節調整済</t>
    <rPh sb="0" eb="2">
      <t>キセツ</t>
    </rPh>
    <rPh sb="2" eb="4">
      <t>チョウセイ</t>
    </rPh>
    <rPh sb="4" eb="5">
      <t>スミ</t>
    </rPh>
    <phoneticPr fontId="2"/>
  </si>
  <si>
    <t>従業員30人以上</t>
    <rPh sb="0" eb="3">
      <t>ジュウギョウイン</t>
    </rPh>
    <rPh sb="5" eb="6">
      <t>ニン</t>
    </rPh>
    <rPh sb="6" eb="8">
      <t>イジョウ</t>
    </rPh>
    <phoneticPr fontId="2"/>
  </si>
  <si>
    <t>百貨店</t>
    <rPh sb="0" eb="3">
      <t>ヒャッカテン</t>
    </rPh>
    <phoneticPr fontId="2"/>
  </si>
  <si>
    <t>スーパー</t>
    <phoneticPr fontId="2"/>
  </si>
  <si>
    <t>緊急事態宣言</t>
    <rPh sb="0" eb="2">
      <t>キンキュウ</t>
    </rPh>
    <rPh sb="2" eb="4">
      <t>ジタイ</t>
    </rPh>
    <rPh sb="4" eb="6">
      <t>センゲン</t>
    </rPh>
    <phoneticPr fontId="2"/>
  </si>
  <si>
    <t>出所</t>
    <rPh sb="0" eb="2">
      <t>シュッショ</t>
    </rPh>
    <phoneticPr fontId="2"/>
  </si>
  <si>
    <t>厚生労働省</t>
    <rPh sb="0" eb="2">
      <t>コウセイ</t>
    </rPh>
    <rPh sb="2" eb="5">
      <t>ロウドウショウ</t>
    </rPh>
    <phoneticPr fontId="2"/>
  </si>
  <si>
    <t>経済産業省</t>
    <rPh sb="0" eb="2">
      <t>ケイザイ</t>
    </rPh>
    <rPh sb="2" eb="5">
      <t>サンギョウショウ</t>
    </rPh>
    <phoneticPr fontId="2"/>
  </si>
  <si>
    <t>内閣府</t>
    <rPh sb="0" eb="2">
      <t>ナイカク</t>
    </rPh>
    <rPh sb="2" eb="3">
      <t>フ</t>
    </rPh>
    <phoneticPr fontId="2"/>
  </si>
  <si>
    <t>統計課</t>
    <rPh sb="0" eb="2">
      <t>トウケイ</t>
    </rPh>
    <rPh sb="2" eb="3">
      <t>カ</t>
    </rPh>
    <phoneticPr fontId="2"/>
  </si>
  <si>
    <t>職業安定業務統計</t>
    <rPh sb="0" eb="2">
      <t>ショクギョウ</t>
    </rPh>
    <rPh sb="2" eb="4">
      <t>アンテイ</t>
    </rPh>
    <rPh sb="4" eb="6">
      <t>ギョウム</t>
    </rPh>
    <rPh sb="6" eb="8">
      <t>トウケイ</t>
    </rPh>
    <phoneticPr fontId="2"/>
  </si>
  <si>
    <t>商業動態統計</t>
    <rPh sb="0" eb="2">
      <t>ショウギョウ</t>
    </rPh>
    <rPh sb="2" eb="4">
      <t>ドウタイ</t>
    </rPh>
    <rPh sb="4" eb="6">
      <t>トウケイ</t>
    </rPh>
    <phoneticPr fontId="2"/>
  </si>
  <si>
    <t>経済財政分析担当</t>
    <rPh sb="0" eb="2">
      <t>ケイザイ</t>
    </rPh>
    <rPh sb="2" eb="4">
      <t>ザイセイ</t>
    </rPh>
    <rPh sb="4" eb="6">
      <t>ブンセキ</t>
    </rPh>
    <rPh sb="6" eb="8">
      <t>タントウ</t>
    </rPh>
    <phoneticPr fontId="2"/>
  </si>
  <si>
    <t>13_4</t>
    <phoneticPr fontId="2"/>
  </si>
  <si>
    <t>13_3</t>
    <phoneticPr fontId="2"/>
  </si>
  <si>
    <t>兵庫県関連指標(月次）</t>
    <rPh sb="0" eb="3">
      <t>ヒョウゴケン</t>
    </rPh>
    <rPh sb="3" eb="5">
      <t>カンレン</t>
    </rPh>
    <rPh sb="5" eb="7">
      <t>シヒョウ</t>
    </rPh>
    <rPh sb="8" eb="10">
      <t>ゲツジ</t>
    </rPh>
    <phoneticPr fontId="2"/>
  </si>
  <si>
    <t>2019年</t>
    <rPh sb="4" eb="5">
      <t>ネン</t>
    </rPh>
    <phoneticPr fontId="2"/>
  </si>
  <si>
    <t>項　　目</t>
    <rPh sb="0" eb="1">
      <t>コウ</t>
    </rPh>
    <rPh sb="3" eb="4">
      <t>メ</t>
    </rPh>
    <phoneticPr fontId="2"/>
  </si>
  <si>
    <t>国兵庫県経済指標1</t>
    <rPh sb="0" eb="1">
      <t>クニ</t>
    </rPh>
    <rPh sb="1" eb="4">
      <t>ヒョウゴケン</t>
    </rPh>
    <rPh sb="4" eb="6">
      <t>ケイザイ</t>
    </rPh>
    <rPh sb="6" eb="8">
      <t>シヒョウ</t>
    </rPh>
    <phoneticPr fontId="2"/>
  </si>
  <si>
    <t>暦年経済指標</t>
    <rPh sb="0" eb="2">
      <t>レキネン</t>
    </rPh>
    <rPh sb="2" eb="4">
      <t>ケイザイ</t>
    </rPh>
    <rPh sb="4" eb="6">
      <t>シヒョウ</t>
    </rPh>
    <phoneticPr fontId="2"/>
  </si>
  <si>
    <t>年度経済指標</t>
    <rPh sb="0" eb="2">
      <t>ネンド</t>
    </rPh>
    <rPh sb="2" eb="4">
      <t>ケイザイ</t>
    </rPh>
    <rPh sb="4" eb="6">
      <t>シヒョウ</t>
    </rPh>
    <phoneticPr fontId="2"/>
  </si>
  <si>
    <t>月次経済指標</t>
    <rPh sb="0" eb="2">
      <t>ゲツジ</t>
    </rPh>
    <rPh sb="2" eb="4">
      <t>ケイザイ</t>
    </rPh>
    <rPh sb="4" eb="6">
      <t>シヒョウ</t>
    </rPh>
    <phoneticPr fontId="2"/>
  </si>
  <si>
    <t>2_1</t>
    <phoneticPr fontId="2"/>
  </si>
  <si>
    <t>13_1</t>
    <phoneticPr fontId="2"/>
  </si>
  <si>
    <t>10_1</t>
    <phoneticPr fontId="2"/>
  </si>
  <si>
    <t>9_1</t>
    <phoneticPr fontId="2"/>
  </si>
  <si>
    <t>2021年度</t>
    <rPh sb="4" eb="6">
      <t>ネンド</t>
    </rPh>
    <phoneticPr fontId="2"/>
  </si>
  <si>
    <t>まん延防止措置</t>
    <rPh sb="3" eb="5">
      <t>ボウシ</t>
    </rPh>
    <rPh sb="5" eb="7">
      <t>ソチ</t>
    </rPh>
    <phoneticPr fontId="2"/>
  </si>
  <si>
    <t>4/5～4/24</t>
    <phoneticPr fontId="2"/>
  </si>
  <si>
    <t>8/2～8/19</t>
    <phoneticPr fontId="2"/>
  </si>
  <si>
    <t>R2基準</t>
    <rPh sb="2" eb="4">
      <t>キジュン</t>
    </rPh>
    <phoneticPr fontId="2"/>
  </si>
  <si>
    <t>30人以上</t>
    <rPh sb="2" eb="3">
      <t>ニン</t>
    </rPh>
    <rPh sb="3" eb="5">
      <t>イジョウ</t>
    </rPh>
    <phoneticPr fontId="2"/>
  </si>
  <si>
    <t>2020年=100</t>
    <rPh sb="4" eb="5">
      <t>ネン</t>
    </rPh>
    <phoneticPr fontId="2"/>
  </si>
  <si>
    <t>景気の谷</t>
    <rPh sb="0" eb="2">
      <t>ケイキ</t>
    </rPh>
    <rPh sb="3" eb="4">
      <t>タニ</t>
    </rPh>
    <phoneticPr fontId="2"/>
  </si>
  <si>
    <t>改善</t>
    <rPh sb="0" eb="2">
      <t>カイゼン</t>
    </rPh>
    <phoneticPr fontId="57"/>
  </si>
  <si>
    <t>2018年10月</t>
    <rPh sb="4" eb="5">
      <t>ネン</t>
    </rPh>
    <rPh sb="7" eb="8">
      <t>ガツ</t>
    </rPh>
    <phoneticPr fontId="2"/>
  </si>
  <si>
    <t>2020年5月</t>
    <rPh sb="4" eb="5">
      <t>ネン</t>
    </rPh>
    <rPh sb="6" eb="7">
      <t>ガツ</t>
    </rPh>
    <phoneticPr fontId="2"/>
  </si>
  <si>
    <t xml:space="preserve"> </t>
    <phoneticPr fontId="2"/>
  </si>
  <si>
    <t>2022年2月分から見直し</t>
    <rPh sb="4" eb="5">
      <t>ネン</t>
    </rPh>
    <rPh sb="6" eb="7">
      <t>ガツ</t>
    </rPh>
    <rPh sb="7" eb="8">
      <t>ブン</t>
    </rPh>
    <rPh sb="10" eb="12">
      <t>ミナオ</t>
    </rPh>
    <phoneticPr fontId="2"/>
  </si>
  <si>
    <t>労働投入量指数（全産業）</t>
    <rPh sb="0" eb="2">
      <t>ロウドウ</t>
    </rPh>
    <rPh sb="2" eb="5">
      <t>トウニュウリョウ</t>
    </rPh>
    <rPh sb="5" eb="7">
      <t>シスウ</t>
    </rPh>
    <rPh sb="8" eb="9">
      <t>ゼン</t>
    </rPh>
    <rPh sb="9" eb="11">
      <t>サンギョウ</t>
    </rPh>
    <phoneticPr fontId="2"/>
  </si>
  <si>
    <t>百貨店・スーパー販売額</t>
    <phoneticPr fontId="2"/>
  </si>
  <si>
    <t>輸出通関実績</t>
    <rPh sb="1" eb="2">
      <t>デ</t>
    </rPh>
    <phoneticPr fontId="2"/>
  </si>
  <si>
    <t>23_1</t>
    <phoneticPr fontId="38"/>
  </si>
  <si>
    <t>101.3</t>
  </si>
  <si>
    <t>就業者数（従業地）</t>
    <rPh sb="0" eb="3">
      <t>シュウギョウシャ</t>
    </rPh>
    <rPh sb="3" eb="4">
      <t>スウ</t>
    </rPh>
    <rPh sb="5" eb="7">
      <t>ジュウギョウ</t>
    </rPh>
    <rPh sb="7" eb="8">
      <t>チ</t>
    </rPh>
    <phoneticPr fontId="8"/>
  </si>
  <si>
    <t>兵庫県（百万円）</t>
    <rPh sb="0" eb="3">
      <t>ヒョウゴケン</t>
    </rPh>
    <rPh sb="4" eb="5">
      <t>ヒャク</t>
    </rPh>
    <rPh sb="5" eb="7">
      <t>マンエン</t>
    </rPh>
    <phoneticPr fontId="2"/>
  </si>
  <si>
    <t>年平均中心相場</t>
    <rPh sb="0" eb="3">
      <t>ネンヘイキン</t>
    </rPh>
    <rPh sb="3" eb="5">
      <t>チュウシン</t>
    </rPh>
    <rPh sb="5" eb="7">
      <t>ソウバ</t>
    </rPh>
    <phoneticPr fontId="2"/>
  </si>
  <si>
    <t>百貨店・ｽｰﾊﾟｰ販売額</t>
    <phoneticPr fontId="2"/>
  </si>
  <si>
    <t>百貨店・スーパー販売額</t>
    <rPh sb="0" eb="3">
      <t>ヒャッカテン</t>
    </rPh>
    <rPh sb="8" eb="11">
      <t>ハンバイガク</t>
    </rPh>
    <phoneticPr fontId="2"/>
  </si>
  <si>
    <t>全国(百万円）</t>
    <rPh sb="0" eb="2">
      <t>ゼンコク</t>
    </rPh>
    <rPh sb="3" eb="4">
      <t>ヒャク</t>
    </rPh>
    <rPh sb="4" eb="6">
      <t>マンエン</t>
    </rPh>
    <phoneticPr fontId="2"/>
  </si>
  <si>
    <t>令和5年</t>
    <rPh sb="0" eb="2">
      <t>レイワ</t>
    </rPh>
    <phoneticPr fontId="6"/>
  </si>
  <si>
    <t>2018年11月</t>
    <rPh sb="4" eb="5">
      <t>ネン</t>
    </rPh>
    <rPh sb="7" eb="8">
      <t>ガツ</t>
    </rPh>
    <phoneticPr fontId="2"/>
  </si>
  <si>
    <t>69ヶ月</t>
    <rPh sb="3" eb="4">
      <t>ゲツ</t>
    </rPh>
    <phoneticPr fontId="2"/>
  </si>
  <si>
    <t>景気の山</t>
    <rPh sb="0" eb="2">
      <t>ケイキ</t>
    </rPh>
    <rPh sb="3" eb="4">
      <t>ヤマ</t>
    </rPh>
    <phoneticPr fontId="2"/>
  </si>
  <si>
    <t>2023年</t>
    <rPh sb="4" eb="5">
      <t>ネン</t>
    </rPh>
    <phoneticPr fontId="8"/>
  </si>
  <si>
    <t>2023年</t>
    <rPh sb="4" eb="5">
      <t>ネン</t>
    </rPh>
    <phoneticPr fontId="2"/>
  </si>
  <si>
    <t>2022年</t>
    <rPh sb="4" eb="5">
      <t>ネン</t>
    </rPh>
    <phoneticPr fontId="2"/>
  </si>
  <si>
    <t>2022年度</t>
    <rPh sb="4" eb="6">
      <t>ネンド</t>
    </rPh>
    <phoneticPr fontId="2"/>
  </si>
  <si>
    <t>2022年度</t>
    <rPh sb="4" eb="5">
      <t>ネン</t>
    </rPh>
    <rPh sb="5" eb="6">
      <t>ド</t>
    </rPh>
    <phoneticPr fontId="2"/>
  </si>
  <si>
    <t>2022年度</t>
    <rPh sb="4" eb="6">
      <t>ネンド</t>
    </rPh>
    <phoneticPr fontId="2"/>
  </si>
  <si>
    <t>令和5年</t>
    <rPh sb="0" eb="2">
      <t>レイワ</t>
    </rPh>
    <rPh sb="3" eb="4">
      <t>ネン</t>
    </rPh>
    <phoneticPr fontId="6"/>
  </si>
  <si>
    <t>(2023)</t>
    <phoneticPr fontId="2"/>
  </si>
  <si>
    <t>全国ＣＩ（令和2年=100）</t>
    <rPh sb="0" eb="2">
      <t>ゼンコク</t>
    </rPh>
    <rPh sb="5" eb="7">
      <t>レイワ</t>
    </rPh>
    <rPh sb="8" eb="9">
      <t>ネン</t>
    </rPh>
    <phoneticPr fontId="8"/>
  </si>
  <si>
    <t>関西地域CLI等</t>
    <rPh sb="0" eb="2">
      <t>カンサイ</t>
    </rPh>
    <rPh sb="2" eb="4">
      <t>チイキ</t>
    </rPh>
    <rPh sb="7" eb="8">
      <t>トウ</t>
    </rPh>
    <phoneticPr fontId="2"/>
  </si>
  <si>
    <t>大阪CLI</t>
    <rPh sb="0" eb="2">
      <t>オオサカ</t>
    </rPh>
    <phoneticPr fontId="2"/>
  </si>
  <si>
    <t>京都CLI</t>
    <rPh sb="0" eb="2">
      <t>キョウト</t>
    </rPh>
    <phoneticPr fontId="2"/>
  </si>
  <si>
    <t>滋賀CLI</t>
    <rPh sb="0" eb="2">
      <t>シガ</t>
    </rPh>
    <phoneticPr fontId="2"/>
  </si>
  <si>
    <t>奈良CLI</t>
    <rPh sb="0" eb="2">
      <t>ナラ</t>
    </rPh>
    <phoneticPr fontId="2"/>
  </si>
  <si>
    <t>和歌山CLI</t>
    <rPh sb="0" eb="3">
      <t>ワカヤマ</t>
    </rPh>
    <phoneticPr fontId="2"/>
  </si>
  <si>
    <t>福井CLI</t>
    <rPh sb="0" eb="2">
      <t>フクイ</t>
    </rPh>
    <phoneticPr fontId="2"/>
  </si>
  <si>
    <t>(参考）APIR推計「関西地域CLI]</t>
    <rPh sb="1" eb="3">
      <t>サンコウ</t>
    </rPh>
    <rPh sb="8" eb="10">
      <t>スイケイ</t>
    </rPh>
    <rPh sb="11" eb="13">
      <t>カンサイ</t>
    </rPh>
    <rPh sb="13" eb="15">
      <t>チイキ</t>
    </rPh>
    <phoneticPr fontId="2"/>
  </si>
  <si>
    <t>10_2</t>
    <phoneticPr fontId="2"/>
  </si>
  <si>
    <t>10_3</t>
    <phoneticPr fontId="2"/>
  </si>
  <si>
    <t>10_4</t>
    <phoneticPr fontId="2"/>
  </si>
  <si>
    <t>10_5</t>
    <phoneticPr fontId="2"/>
  </si>
  <si>
    <t>10_6</t>
    <phoneticPr fontId="2"/>
  </si>
  <si>
    <t>10_7</t>
    <phoneticPr fontId="2"/>
  </si>
  <si>
    <t>APIR推計</t>
    <rPh sb="4" eb="6">
      <t>スイケイ</t>
    </rPh>
    <phoneticPr fontId="2"/>
  </si>
  <si>
    <t>2013年</t>
    <rPh sb="4" eb="5">
      <t>ネン</t>
    </rPh>
    <phoneticPr fontId="2"/>
  </si>
  <si>
    <t>経済産業省「工業統計調査」「経済センサス</t>
    <rPh sb="0" eb="2">
      <t>ケイザイ</t>
    </rPh>
    <rPh sb="6" eb="8">
      <t>コウギョウ</t>
    </rPh>
    <rPh sb="8" eb="10">
      <t>トウケイ</t>
    </rPh>
    <rPh sb="10" eb="12">
      <t>チョウサ</t>
    </rPh>
    <rPh sb="14" eb="16">
      <t>ケイザイ</t>
    </rPh>
    <phoneticPr fontId="8"/>
  </si>
  <si>
    <t>-活動調査」「経済構造実態調査」</t>
    <phoneticPr fontId="2"/>
  </si>
  <si>
    <t>104.7</t>
  </si>
  <si>
    <t>2人以上世帯</t>
    <rPh sb="1" eb="2">
      <t>ニン</t>
    </rPh>
    <rPh sb="2" eb="4">
      <t>イジョウ</t>
    </rPh>
    <rPh sb="4" eb="6">
      <t>セタイ</t>
    </rPh>
    <phoneticPr fontId="2"/>
  </si>
  <si>
    <t>神戸市消費支出</t>
    <rPh sb="0" eb="3">
      <t>コウベシ</t>
    </rPh>
    <rPh sb="3" eb="5">
      <t>ショウヒ</t>
    </rPh>
    <rPh sb="5" eb="7">
      <t>シシュツ</t>
    </rPh>
    <phoneticPr fontId="2"/>
  </si>
  <si>
    <t>月</t>
    <rPh sb="0" eb="1">
      <t>ツキ</t>
    </rPh>
    <phoneticPr fontId="2"/>
  </si>
  <si>
    <t>総務省「家計調査」</t>
    <rPh sb="0" eb="2">
      <t>ソウム</t>
    </rPh>
    <rPh sb="2" eb="3">
      <t>ショウ</t>
    </rPh>
    <rPh sb="4" eb="6">
      <t>カケイ</t>
    </rPh>
    <rPh sb="6" eb="8">
      <t>チョウサ</t>
    </rPh>
    <phoneticPr fontId="2"/>
  </si>
  <si>
    <t>24_1</t>
    <phoneticPr fontId="38"/>
  </si>
  <si>
    <t>2023年</t>
    <rPh sb="4" eb="5">
      <t>ネン</t>
    </rPh>
    <phoneticPr fontId="2"/>
  </si>
  <si>
    <t>緊急事態宣言(景気の谷）</t>
    <rPh sb="0" eb="2">
      <t>キンキュウ</t>
    </rPh>
    <rPh sb="2" eb="4">
      <t>ジタイ</t>
    </rPh>
    <rPh sb="4" eb="6">
      <t>センゲン</t>
    </rPh>
    <rPh sb="7" eb="9">
      <t>ケイキ</t>
    </rPh>
    <rPh sb="10" eb="11">
      <t>タニ</t>
    </rPh>
    <phoneticPr fontId="2"/>
  </si>
  <si>
    <t>lg4</t>
    <phoneticPr fontId="2"/>
  </si>
  <si>
    <t>兵庫県主要関連指標の推移（年度）</t>
    <rPh sb="0" eb="3">
      <t>ヒョウゴケン</t>
    </rPh>
    <rPh sb="3" eb="5">
      <t>シュヨウ</t>
    </rPh>
    <rPh sb="13" eb="15">
      <t>ネンド</t>
    </rPh>
    <phoneticPr fontId="8"/>
  </si>
  <si>
    <t>年度値または年度平均値</t>
    <rPh sb="0" eb="2">
      <t>ネンド</t>
    </rPh>
    <rPh sb="2" eb="3">
      <t>アタイ</t>
    </rPh>
    <rPh sb="6" eb="8">
      <t>ネンド</t>
    </rPh>
    <rPh sb="8" eb="10">
      <t>ヘイキン</t>
    </rPh>
    <rPh sb="10" eb="11">
      <t>アタイ</t>
    </rPh>
    <phoneticPr fontId="8"/>
  </si>
  <si>
    <t>備考２</t>
    <rPh sb="0" eb="2">
      <t>ビコウ</t>
    </rPh>
    <phoneticPr fontId="8"/>
  </si>
  <si>
    <t>年度</t>
    <rPh sb="1" eb="2">
      <t>ド</t>
    </rPh>
    <phoneticPr fontId="8"/>
  </si>
  <si>
    <t>平成1</t>
    <rPh sb="0" eb="2">
      <t>ヘイセイ</t>
    </rPh>
    <phoneticPr fontId="8"/>
  </si>
  <si>
    <t>平成2</t>
    <rPh sb="0" eb="2">
      <t>ヘイセイ</t>
    </rPh>
    <phoneticPr fontId="8"/>
  </si>
  <si>
    <t>平成3</t>
    <rPh sb="0" eb="2">
      <t>ヘイセイ</t>
    </rPh>
    <phoneticPr fontId="8"/>
  </si>
  <si>
    <t>平成4</t>
    <rPh sb="0" eb="2">
      <t>ヘイセイ</t>
    </rPh>
    <phoneticPr fontId="8"/>
  </si>
  <si>
    <t>平成5</t>
    <rPh sb="0" eb="2">
      <t>ヘイセイ</t>
    </rPh>
    <phoneticPr fontId="8"/>
  </si>
  <si>
    <t>平成6</t>
    <rPh sb="0" eb="2">
      <t>ヘイセイ</t>
    </rPh>
    <phoneticPr fontId="8"/>
  </si>
  <si>
    <t>平成7</t>
    <rPh sb="0" eb="2">
      <t>ヘイセイ</t>
    </rPh>
    <phoneticPr fontId="8"/>
  </si>
  <si>
    <t>平成8</t>
    <rPh sb="0" eb="2">
      <t>ヘイセイ</t>
    </rPh>
    <phoneticPr fontId="8"/>
  </si>
  <si>
    <t>平成9</t>
    <rPh sb="0" eb="2">
      <t>ヘイセイ</t>
    </rPh>
    <phoneticPr fontId="8"/>
  </si>
  <si>
    <t>平成10</t>
    <rPh sb="0" eb="2">
      <t>ヘイセイ</t>
    </rPh>
    <phoneticPr fontId="8"/>
  </si>
  <si>
    <t>平成11</t>
    <rPh sb="0" eb="1">
      <t>ヘイセイ</t>
    </rPh>
    <phoneticPr fontId="8"/>
  </si>
  <si>
    <t>平成12</t>
    <rPh sb="0" eb="1">
      <t>ヘイセイ</t>
    </rPh>
    <phoneticPr fontId="8"/>
  </si>
  <si>
    <t>平成13</t>
    <rPh sb="0" eb="2">
      <t>ヘイセイ</t>
    </rPh>
    <phoneticPr fontId="8"/>
  </si>
  <si>
    <t>平成14</t>
    <rPh sb="0" eb="2">
      <t>ヘイセイ</t>
    </rPh>
    <phoneticPr fontId="8"/>
  </si>
  <si>
    <t>平成15</t>
    <rPh sb="0" eb="2">
      <t>ヘイセイ</t>
    </rPh>
    <phoneticPr fontId="8"/>
  </si>
  <si>
    <t>平成16</t>
    <rPh sb="0" eb="2">
      <t>ヘイセイ</t>
    </rPh>
    <phoneticPr fontId="8"/>
  </si>
  <si>
    <t>平成17</t>
    <rPh sb="0" eb="2">
      <t>ヘイセイ</t>
    </rPh>
    <phoneticPr fontId="8"/>
  </si>
  <si>
    <t>平成18</t>
    <rPh sb="0" eb="2">
      <t>ヘイセイ</t>
    </rPh>
    <phoneticPr fontId="8"/>
  </si>
  <si>
    <t>平成19</t>
    <rPh sb="0" eb="2">
      <t>ヘイセイ</t>
    </rPh>
    <phoneticPr fontId="8"/>
  </si>
  <si>
    <t>平成20</t>
    <rPh sb="0" eb="2">
      <t>ヘイセイ</t>
    </rPh>
    <phoneticPr fontId="8"/>
  </si>
  <si>
    <t>平成21</t>
    <rPh sb="0" eb="2">
      <t>ヘイセイ</t>
    </rPh>
    <phoneticPr fontId="8"/>
  </si>
  <si>
    <t>平成22</t>
    <rPh sb="0" eb="2">
      <t>ヘイセイ</t>
    </rPh>
    <phoneticPr fontId="8"/>
  </si>
  <si>
    <t>平成23</t>
    <rPh sb="0" eb="2">
      <t>ヘイセイ</t>
    </rPh>
    <phoneticPr fontId="8"/>
  </si>
  <si>
    <t>平成24</t>
    <rPh sb="0" eb="2">
      <t>ヘイセイ</t>
    </rPh>
    <phoneticPr fontId="8"/>
  </si>
  <si>
    <t>平成25</t>
    <rPh sb="0" eb="2">
      <t>ヘイセイ</t>
    </rPh>
    <phoneticPr fontId="8"/>
  </si>
  <si>
    <t>平成26</t>
    <rPh sb="0" eb="2">
      <t>ヘイセイ</t>
    </rPh>
    <phoneticPr fontId="8"/>
  </si>
  <si>
    <t>平成27</t>
    <rPh sb="0" eb="2">
      <t>ヘイセイ</t>
    </rPh>
    <phoneticPr fontId="8"/>
  </si>
  <si>
    <t>平成28</t>
    <rPh sb="0" eb="2">
      <t>ヘイセイ</t>
    </rPh>
    <phoneticPr fontId="8"/>
  </si>
  <si>
    <t>平成29</t>
    <rPh sb="0" eb="2">
      <t>ヘイセイ</t>
    </rPh>
    <phoneticPr fontId="8"/>
  </si>
  <si>
    <t>平成30</t>
    <rPh sb="0" eb="2">
      <t>ヘイセイ</t>
    </rPh>
    <phoneticPr fontId="8"/>
  </si>
  <si>
    <t>令和1</t>
    <rPh sb="0" eb="2">
      <t>レイワ</t>
    </rPh>
    <phoneticPr fontId="8"/>
  </si>
  <si>
    <t>令和2</t>
    <rPh sb="0" eb="2">
      <t>レイワ</t>
    </rPh>
    <phoneticPr fontId="8"/>
  </si>
  <si>
    <t>令和3</t>
    <rPh sb="0" eb="2">
      <t>レイワ</t>
    </rPh>
    <phoneticPr fontId="8"/>
  </si>
  <si>
    <t>令和4</t>
    <rPh sb="0" eb="2">
      <t>レイワ</t>
    </rPh>
    <phoneticPr fontId="8"/>
  </si>
  <si>
    <t>Ｇ　Ｄ　Ｐ</t>
    <phoneticPr fontId="8"/>
  </si>
  <si>
    <t>県統計課「県民経済計算」</t>
    <rPh sb="0" eb="1">
      <t>ケン</t>
    </rPh>
    <rPh sb="1" eb="3">
      <t>トウケイ</t>
    </rPh>
    <rPh sb="3" eb="4">
      <t>カ</t>
    </rPh>
    <rPh sb="5" eb="6">
      <t>ケン</t>
    </rPh>
    <phoneticPr fontId="8"/>
  </si>
  <si>
    <t>－</t>
    <phoneticPr fontId="8"/>
  </si>
  <si>
    <t>※2005年以前は簡易遡及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</si>
  <si>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（平成27年連鎖価格）</t>
    <rPh sb="6" eb="8">
      <t>レンサ</t>
    </rPh>
    <rPh sb="8" eb="10">
      <t>カカク</t>
    </rPh>
    <phoneticPr fontId="8"/>
  </si>
  <si>
    <t>（平成17年固定基準年）</t>
    <rPh sb="1" eb="3">
      <t>ヘイセイ</t>
    </rPh>
    <rPh sb="5" eb="6">
      <t>ネン</t>
    </rPh>
    <rPh sb="6" eb="8">
      <t>コテイ</t>
    </rPh>
    <rPh sb="8" eb="10">
      <t>キジュン</t>
    </rPh>
    <rPh sb="10" eb="11">
      <t>ネン</t>
    </rPh>
    <phoneticPr fontId="8"/>
  </si>
  <si>
    <t>生　　　産</t>
    <rPh sb="0" eb="1">
      <t>ショウ</t>
    </rPh>
    <rPh sb="4" eb="5">
      <t>サン</t>
    </rPh>
    <phoneticPr fontId="8"/>
  </si>
  <si>
    <t>県統計課「県鉱工業指数」</t>
    <rPh sb="0" eb="1">
      <t>ケン</t>
    </rPh>
    <rPh sb="1" eb="3">
      <t>トウケイ</t>
    </rPh>
    <rPh sb="3" eb="4">
      <t>カ</t>
    </rPh>
    <rPh sb="5" eb="6">
      <t>ケン</t>
    </rPh>
    <rPh sb="6" eb="9">
      <t>コウコウギョウ</t>
    </rPh>
    <rPh sb="9" eb="11">
      <t>シスウ</t>
    </rPh>
    <phoneticPr fontId="8"/>
  </si>
  <si>
    <t>経済産業省HP</t>
    <rPh sb="0" eb="2">
      <t>ケイザイ</t>
    </rPh>
    <rPh sb="2" eb="4">
      <t>サンギョウ</t>
    </rPh>
    <rPh sb="4" eb="5">
      <t>ショウ</t>
    </rPh>
    <phoneticPr fontId="8"/>
  </si>
  <si>
    <t>原指数</t>
    <rPh sb="0" eb="1">
      <t>ゲン</t>
    </rPh>
    <rPh sb="1" eb="3">
      <t>シスウ</t>
    </rPh>
    <phoneticPr fontId="8"/>
  </si>
  <si>
    <t>※2012年以前は接続指数による換算値</t>
    <rPh sb="4" eb="5">
      <t>ネン</t>
    </rPh>
    <rPh sb="5" eb="7">
      <t>イゼン</t>
    </rPh>
    <rPh sb="8" eb="10">
      <t>セツゾク</t>
    </rPh>
    <rPh sb="10" eb="12">
      <t>シスウ</t>
    </rPh>
    <rPh sb="16" eb="18">
      <t>カンサン</t>
    </rPh>
    <rPh sb="17" eb="18">
      <t>チ</t>
    </rPh>
    <phoneticPr fontId="8"/>
  </si>
  <si>
    <t>期末在庫原指数</t>
    <rPh sb="0" eb="2">
      <t>キマツ</t>
    </rPh>
    <rPh sb="2" eb="4">
      <t>ザイコ</t>
    </rPh>
    <rPh sb="4" eb="5">
      <t>ゲン</t>
    </rPh>
    <rPh sb="5" eb="7">
      <t>シスウ</t>
    </rPh>
    <phoneticPr fontId="8"/>
  </si>
  <si>
    <t>(暦年）</t>
    <rPh sb="1" eb="3">
      <t>レキネン</t>
    </rPh>
    <phoneticPr fontId="8"/>
  </si>
  <si>
    <t>-活動調査」「経済構造実態調査」（暦年値）</t>
    <rPh sb="17" eb="19">
      <t>レキネン</t>
    </rPh>
    <rPh sb="19" eb="20">
      <t>アタイ</t>
    </rPh>
    <phoneticPr fontId="2"/>
  </si>
  <si>
    <t>速報は9月公表</t>
    <rPh sb="0" eb="2">
      <t>ソクホウ</t>
    </rPh>
    <rPh sb="4" eb="5">
      <t>ツキ</t>
    </rPh>
    <rPh sb="5" eb="7">
      <t>コウヒョウ</t>
    </rPh>
    <phoneticPr fontId="8"/>
  </si>
  <si>
    <t>物価</t>
    <rPh sb="1" eb="2">
      <t>アタイ</t>
    </rPh>
    <phoneticPr fontId="8"/>
  </si>
  <si>
    <t>88.8</t>
  </si>
  <si>
    <t>91.7</t>
  </si>
  <si>
    <t>95.7</t>
  </si>
  <si>
    <t>96.8</t>
  </si>
  <si>
    <t>97.1</t>
  </si>
  <si>
    <t>97.3</t>
  </si>
  <si>
    <t>99.2</t>
  </si>
  <si>
    <t>101.1</t>
  </si>
  <si>
    <t>100.2</t>
  </si>
  <si>
    <t>98.9</t>
  </si>
  <si>
    <t>96.6</t>
  </si>
  <si>
    <t>95.1</t>
  </si>
  <si>
    <t>94.6</t>
  </si>
  <si>
    <t>93.9</t>
  </si>
  <si>
    <t>97.7</t>
  </si>
  <si>
    <t>98.3</t>
  </si>
  <si>
    <t>99.6</t>
  </si>
  <si>
    <t>99.8</t>
  </si>
  <si>
    <t>99.5</t>
  </si>
  <si>
    <t>102.1</t>
  </si>
  <si>
    <t>総務省（神戸市値）「消費者物価指数年報」</t>
    <rPh sb="0" eb="3">
      <t>ソウムショウ</t>
    </rPh>
    <rPh sb="4" eb="7">
      <t>コウベシ</t>
    </rPh>
    <rPh sb="7" eb="8">
      <t>チ</t>
    </rPh>
    <phoneticPr fontId="8"/>
  </si>
  <si>
    <t>県、国とも県統計課HP</t>
    <rPh sb="0" eb="1">
      <t>ケン</t>
    </rPh>
    <rPh sb="2" eb="3">
      <t>クニ</t>
    </rPh>
    <rPh sb="5" eb="6">
      <t>ケン</t>
    </rPh>
    <rPh sb="6" eb="8">
      <t>トウケイ</t>
    </rPh>
    <rPh sb="8" eb="9">
      <t>カ</t>
    </rPh>
    <phoneticPr fontId="8"/>
  </si>
  <si>
    <t>※接続指数含む(全国値)</t>
    <rPh sb="1" eb="3">
      <t>セツゾク</t>
    </rPh>
    <rPh sb="2" eb="4">
      <t>シスウ</t>
    </rPh>
    <rPh sb="4" eb="5">
      <t>フク</t>
    </rPh>
    <rPh sb="8" eb="10">
      <t>ゼンコク</t>
    </rPh>
    <rPh sb="10" eb="11">
      <t>アタイ</t>
    </rPh>
    <phoneticPr fontId="8"/>
  </si>
  <si>
    <t>企業物価指数</t>
    <rPh sb="0" eb="2">
      <t>キギョウ</t>
    </rPh>
    <phoneticPr fontId="8"/>
  </si>
  <si>
    <t>日本銀行HP</t>
    <rPh sb="0" eb="2">
      <t>ニホン</t>
    </rPh>
    <rPh sb="2" eb="4">
      <t>ギンコウ</t>
    </rPh>
    <phoneticPr fontId="8"/>
  </si>
  <si>
    <t>（国内）</t>
    <rPh sb="1" eb="3">
      <t>コクナイ</t>
    </rPh>
    <phoneticPr fontId="8"/>
  </si>
  <si>
    <t>雇用・賃金</t>
    <rPh sb="0" eb="1">
      <t>ヤトイ</t>
    </rPh>
    <rPh sb="1" eb="2">
      <t>ヨウ</t>
    </rPh>
    <rPh sb="3" eb="4">
      <t>チン</t>
    </rPh>
    <rPh sb="4" eb="5">
      <t>キン</t>
    </rPh>
    <phoneticPr fontId="8"/>
  </si>
  <si>
    <t>賃金指数</t>
    <phoneticPr fontId="8"/>
  </si>
  <si>
    <t>県統計課「毎月勤労統計調査」</t>
    <rPh sb="5" eb="7">
      <t>マイツキ</t>
    </rPh>
    <rPh sb="7" eb="9">
      <t>キンロウ</t>
    </rPh>
    <rPh sb="9" eb="11">
      <t>トウケイ</t>
    </rPh>
    <rPh sb="11" eb="13">
      <t>チョウサ</t>
    </rPh>
    <phoneticPr fontId="8"/>
  </si>
  <si>
    <t>国：年度値</t>
    <rPh sb="0" eb="1">
      <t>クニ</t>
    </rPh>
    <rPh sb="2" eb="4">
      <t>ネンド</t>
    </rPh>
    <rPh sb="4" eb="5">
      <t>アタイ</t>
    </rPh>
    <phoneticPr fontId="8"/>
  </si>
  <si>
    <t>県：月次データ年度平均</t>
    <rPh sb="0" eb="1">
      <t>ケン</t>
    </rPh>
    <rPh sb="2" eb="3">
      <t>ツキ</t>
    </rPh>
    <rPh sb="3" eb="4">
      <t>ツギ</t>
    </rPh>
    <rPh sb="7" eb="9">
      <t>ネンド</t>
    </rPh>
    <rPh sb="9" eb="11">
      <t>ヘイキン</t>
    </rPh>
    <phoneticPr fontId="8"/>
  </si>
  <si>
    <t>※従業員規模30人以上事業所</t>
    <rPh sb="1" eb="4">
      <t>ジュウギョウイン</t>
    </rPh>
    <rPh sb="11" eb="14">
      <t>ジギョウショ</t>
    </rPh>
    <phoneticPr fontId="8"/>
  </si>
  <si>
    <t>※本資料用の簡易計算</t>
    <rPh sb="1" eb="2">
      <t>ホン</t>
    </rPh>
    <rPh sb="2" eb="5">
      <t>シリョウヨウ</t>
    </rPh>
    <rPh sb="6" eb="8">
      <t>カンイ</t>
    </rPh>
    <rPh sb="8" eb="10">
      <t>ケイサン</t>
    </rPh>
    <phoneticPr fontId="8"/>
  </si>
  <si>
    <t>年度平均</t>
    <rPh sb="0" eb="2">
      <t>ネンド</t>
    </rPh>
    <rPh sb="2" eb="4">
      <t>ヘイキン</t>
    </rPh>
    <phoneticPr fontId="8"/>
  </si>
  <si>
    <t>厚生労働省、兵庫労働局</t>
    <rPh sb="0" eb="2">
      <t>コウセイ</t>
    </rPh>
    <rPh sb="2" eb="5">
      <t>ロウドウショウ</t>
    </rPh>
    <phoneticPr fontId="8"/>
  </si>
  <si>
    <t>国：厚生労働省HP</t>
    <rPh sb="0" eb="1">
      <t>クニ</t>
    </rPh>
    <rPh sb="2" eb="4">
      <t>コウセイ</t>
    </rPh>
    <rPh sb="4" eb="7">
      <t>ロウドウショウ</t>
    </rPh>
    <phoneticPr fontId="8"/>
  </si>
  <si>
    <t>「職業安定業務統計」</t>
    <phoneticPr fontId="8"/>
  </si>
  <si>
    <t>県：兵庫の統計(HP)</t>
    <rPh sb="0" eb="1">
      <t>ケン</t>
    </rPh>
    <rPh sb="2" eb="4">
      <t>ヒョウゴ</t>
    </rPh>
    <rPh sb="5" eb="7">
      <t>トウケイ</t>
    </rPh>
    <phoneticPr fontId="8"/>
  </si>
  <si>
    <t>完全失業率（暦年）</t>
    <rPh sb="6" eb="8">
      <t>レキネン</t>
    </rPh>
    <phoneticPr fontId="8"/>
  </si>
  <si>
    <t>総務省「労働力調査」　(年平均）</t>
    <rPh sb="2" eb="3">
      <t>ショウ</t>
    </rPh>
    <rPh sb="4" eb="7">
      <t>ロウドウリョク</t>
    </rPh>
    <rPh sb="7" eb="9">
      <t>チョウサ</t>
    </rPh>
    <rPh sb="12" eb="13">
      <t>ネン</t>
    </rPh>
    <rPh sb="13" eb="15">
      <t>ヘイキン</t>
    </rPh>
    <phoneticPr fontId="8"/>
  </si>
  <si>
    <t>統計局HP</t>
    <rPh sb="0" eb="3">
      <t>トウケイキョク</t>
    </rPh>
    <phoneticPr fontId="8"/>
  </si>
  <si>
    <t>県：DIデータ、国：東京商工リサーチHP</t>
    <rPh sb="0" eb="1">
      <t>ケン</t>
    </rPh>
    <rPh sb="8" eb="9">
      <t>クニ</t>
    </rPh>
    <rPh sb="10" eb="12">
      <t>トウキョウ</t>
    </rPh>
    <rPh sb="12" eb="14">
      <t>ショウコウ</t>
    </rPh>
    <phoneticPr fontId="8"/>
  </si>
  <si>
    <t>最　　　終　　　需　　　要</t>
    <rPh sb="0" eb="1">
      <t>サイ</t>
    </rPh>
    <rPh sb="4" eb="5">
      <t>シュウ</t>
    </rPh>
    <rPh sb="8" eb="9">
      <t>モトメ</t>
    </rPh>
    <rPh sb="12" eb="13">
      <t>ヨウ</t>
    </rPh>
    <phoneticPr fontId="8"/>
  </si>
  <si>
    <t>実数（千円）</t>
  </si>
  <si>
    <t>総務省「家計調査」（神戸市値）</t>
    <rPh sb="2" eb="3">
      <t>ショウ</t>
    </rPh>
    <rPh sb="6" eb="8">
      <t>チョウサ</t>
    </rPh>
    <rPh sb="10" eb="13">
      <t>コウベシ</t>
    </rPh>
    <rPh sb="13" eb="14">
      <t>チ</t>
    </rPh>
    <phoneticPr fontId="8"/>
  </si>
  <si>
    <t>※二人以上世帯(1999年以前は農林漁家世帯を除く）</t>
    <rPh sb="1" eb="3">
      <t>フタリ</t>
    </rPh>
    <rPh sb="3" eb="5">
      <t>イジョウ</t>
    </rPh>
    <rPh sb="5" eb="7">
      <t>セタイ</t>
    </rPh>
    <phoneticPr fontId="8"/>
  </si>
  <si>
    <t>実質値＝名目値／消費者物価指数</t>
    <rPh sb="0" eb="2">
      <t>ジッシツ</t>
    </rPh>
    <rPh sb="2" eb="3">
      <t>アタイ</t>
    </rPh>
    <rPh sb="4" eb="6">
      <t>メイモク</t>
    </rPh>
    <rPh sb="6" eb="7">
      <t>チ</t>
    </rPh>
    <rPh sb="8" eb="11">
      <t>ショウヒシャ</t>
    </rPh>
    <rPh sb="11" eb="13">
      <t>ブッカ</t>
    </rPh>
    <rPh sb="13" eb="15">
      <t>シスウ</t>
    </rPh>
    <phoneticPr fontId="8"/>
  </si>
  <si>
    <t>新設住宅</t>
    <phoneticPr fontId="8"/>
  </si>
  <si>
    <t>実数（千戸）</t>
    <rPh sb="3" eb="4">
      <t>セン</t>
    </rPh>
    <phoneticPr fontId="8"/>
  </si>
  <si>
    <t>国土交通省「建築着工統計調査」</t>
    <rPh sb="0" eb="1">
      <t>コクド</t>
    </rPh>
    <rPh sb="1" eb="4">
      <t>コウツウショウ</t>
    </rPh>
    <rPh sb="5" eb="7">
      <t>ケンチク</t>
    </rPh>
    <rPh sb="7" eb="9">
      <t>チャッコウ</t>
    </rPh>
    <rPh sb="9" eb="11">
      <t>トウケイ</t>
    </rPh>
    <rPh sb="11" eb="13">
      <t>チョウサ</t>
    </rPh>
    <phoneticPr fontId="8"/>
  </si>
  <si>
    <t>国土交通省HP</t>
    <rPh sb="0" eb="2">
      <t>コクド</t>
    </rPh>
    <rPh sb="2" eb="5">
      <t>コウツウショウ</t>
    </rPh>
    <phoneticPr fontId="8"/>
  </si>
  <si>
    <t>着工戸数</t>
    <phoneticPr fontId="8"/>
  </si>
  <si>
    <t>着工建築物</t>
    <phoneticPr fontId="8"/>
  </si>
  <si>
    <t>国土交通省HP：建築着工統計</t>
    <rPh sb="0" eb="2">
      <t>コクド</t>
    </rPh>
    <rPh sb="2" eb="5">
      <t>コウツウショウ</t>
    </rPh>
    <rPh sb="8" eb="10">
      <t>ケンチク</t>
    </rPh>
    <rPh sb="10" eb="12">
      <t>チャッコウ</t>
    </rPh>
    <rPh sb="12" eb="14">
      <t>トウケイ</t>
    </rPh>
    <phoneticPr fontId="8"/>
  </si>
  <si>
    <t>床面積</t>
    <phoneticPr fontId="8"/>
  </si>
  <si>
    <t>https://www.e-stat.go.jp/stat-search/files?page=1&amp;toukei=00600120&amp;kikan=00600&amp;tstat=000001016965&amp;result_page=1&amp;second=1</t>
  </si>
  <si>
    <t>DIデータ</t>
    <phoneticPr fontId="8"/>
  </si>
  <si>
    <t>百貨店販売額</t>
  </si>
  <si>
    <t>経済産業省「商業動態統計調査」　</t>
    <rPh sb="0" eb="2">
      <t>ケイザイ</t>
    </rPh>
    <rPh sb="2" eb="4">
      <t>サンギョウ</t>
    </rPh>
    <rPh sb="4" eb="5">
      <t>ツウサンショウ</t>
    </rPh>
    <rPh sb="6" eb="8">
      <t>ショウギョウ</t>
    </rPh>
    <rPh sb="8" eb="10">
      <t>ドウタイ</t>
    </rPh>
    <rPh sb="10" eb="12">
      <t>トウケイ</t>
    </rPh>
    <rPh sb="12" eb="14">
      <t>チョウサ</t>
    </rPh>
    <phoneticPr fontId="8"/>
  </si>
  <si>
    <t>経済産業省HP、商業販売統計年報</t>
    <rPh sb="0" eb="2">
      <t>ケイザイ</t>
    </rPh>
    <rPh sb="2" eb="4">
      <t>サンギョウ</t>
    </rPh>
    <rPh sb="4" eb="5">
      <t>ショウ</t>
    </rPh>
    <rPh sb="8" eb="10">
      <t>ショウギョウ</t>
    </rPh>
    <rPh sb="10" eb="12">
      <t>ハンバイ</t>
    </rPh>
    <rPh sb="12" eb="14">
      <t>トウケイ</t>
    </rPh>
    <rPh sb="14" eb="16">
      <t>ネンポウ</t>
    </rPh>
    <phoneticPr fontId="8"/>
  </si>
  <si>
    <t>金　　融</t>
    <rPh sb="3" eb="4">
      <t>ユウ</t>
    </rPh>
    <phoneticPr fontId="8"/>
  </si>
  <si>
    <t>県内銀行</t>
    <rPh sb="0" eb="2">
      <t>ケンナイ</t>
    </rPh>
    <rPh sb="2" eb="4">
      <t>ギンコウ</t>
    </rPh>
    <phoneticPr fontId="8"/>
  </si>
  <si>
    <t>日本銀行「預金・貸出関連統計」</t>
    <rPh sb="5" eb="7">
      <t>ヨキン</t>
    </rPh>
    <rPh sb="8" eb="10">
      <t>カシダシ</t>
    </rPh>
    <rPh sb="10" eb="12">
      <t>カンレン</t>
    </rPh>
    <rPh sb="12" eb="14">
      <t>トウケイ</t>
    </rPh>
    <phoneticPr fontId="8"/>
  </si>
  <si>
    <t>日本銀行HP「都道府県別預金／貸出金」</t>
    <rPh sb="0" eb="2">
      <t>ニホン</t>
    </rPh>
    <rPh sb="2" eb="4">
      <t>ギンコウ</t>
    </rPh>
    <rPh sb="7" eb="11">
      <t>トドウフケン</t>
    </rPh>
    <rPh sb="11" eb="12">
      <t>ベツ</t>
    </rPh>
    <rPh sb="12" eb="14">
      <t>ヨキン</t>
    </rPh>
    <rPh sb="15" eb="17">
      <t>カシダシ</t>
    </rPh>
    <rPh sb="17" eb="18">
      <t>キン</t>
    </rPh>
    <phoneticPr fontId="8"/>
  </si>
  <si>
    <t>預金残高</t>
    <phoneticPr fontId="8"/>
  </si>
  <si>
    <t>都道府県別</t>
    <rPh sb="0" eb="3">
      <t>トドウフケン</t>
    </rPh>
    <rPh sb="3" eb="4">
      <t>ベツ</t>
    </rPh>
    <phoneticPr fontId="8"/>
  </si>
  <si>
    <t>※３月末値</t>
    <rPh sb="2" eb="4">
      <t>ガツマツ</t>
    </rPh>
    <rPh sb="4" eb="5">
      <t>チ</t>
    </rPh>
    <phoneticPr fontId="8"/>
  </si>
  <si>
    <t>貸出残高</t>
    <phoneticPr fontId="8"/>
  </si>
  <si>
    <t>貿　　易</t>
    <rPh sb="3" eb="4">
      <t>エキ</t>
    </rPh>
    <phoneticPr fontId="8"/>
  </si>
  <si>
    <t>輸出額</t>
    <phoneticPr fontId="8"/>
  </si>
  <si>
    <t>実数(億 円)</t>
    <rPh sb="3" eb="4">
      <t>オク</t>
    </rPh>
    <phoneticPr fontId="8"/>
  </si>
  <si>
    <t>財務省ＨＰ</t>
    <rPh sb="0" eb="3">
      <t>ザイムショウ</t>
    </rPh>
    <phoneticPr fontId="8"/>
  </si>
  <si>
    <t>輸入額</t>
    <phoneticPr fontId="8"/>
  </si>
  <si>
    <t>全国主要関連経済指標の推移(年度）</t>
    <rPh sb="0" eb="2">
      <t>ゼンコク</t>
    </rPh>
    <rPh sb="2" eb="4">
      <t>シュヨウ</t>
    </rPh>
    <rPh sb="6" eb="8">
      <t>ケイザイ</t>
    </rPh>
    <rPh sb="14" eb="16">
      <t>ネンド</t>
    </rPh>
    <phoneticPr fontId="8"/>
  </si>
  <si>
    <t>内閣府経済社会総合研究所HP</t>
    <rPh sb="0" eb="2">
      <t>ナイカク</t>
    </rPh>
    <rPh sb="2" eb="3">
      <t>フ</t>
    </rPh>
    <rPh sb="3" eb="5">
      <t>ケイザイ</t>
    </rPh>
    <rPh sb="5" eb="7">
      <t>シャカイ</t>
    </rPh>
    <rPh sb="7" eb="9">
      <t>ソウゴウ</t>
    </rPh>
    <rPh sb="9" eb="12">
      <t>ケンキュウショ</t>
    </rPh>
    <phoneticPr fontId="8"/>
  </si>
  <si>
    <t>内閣府「四半期別GDP速報」</t>
    <rPh sb="0" eb="2">
      <t>ナイカク</t>
    </rPh>
    <rPh sb="2" eb="3">
      <t>フ</t>
    </rPh>
    <rPh sb="4" eb="7">
      <t>シハンキ</t>
    </rPh>
    <rPh sb="7" eb="8">
      <t>ベツ</t>
    </rPh>
    <rPh sb="11" eb="13">
      <t>ソクホウ</t>
    </rPh>
    <phoneticPr fontId="8"/>
  </si>
  <si>
    <t>（平成27年連鎖価格）</t>
    <rPh sb="1" eb="3">
      <t>ヘイセイ</t>
    </rPh>
    <rPh sb="5" eb="6">
      <t>ネン</t>
    </rPh>
    <rPh sb="6" eb="8">
      <t>レンサ</t>
    </rPh>
    <rPh sb="8" eb="10">
      <t>カカク</t>
    </rPh>
    <phoneticPr fontId="8"/>
  </si>
  <si>
    <t>※1993年以前は簡易遡及</t>
    <rPh sb="5" eb="6">
      <t>ネン</t>
    </rPh>
    <rPh sb="6" eb="8">
      <t>イゼン</t>
    </rPh>
    <rPh sb="9" eb="11">
      <t>カンイ</t>
    </rPh>
    <rPh sb="11" eb="13">
      <t>ソキュウ</t>
    </rPh>
    <phoneticPr fontId="8"/>
  </si>
  <si>
    <t>経済産業省「鉱工業指数」</t>
    <rPh sb="0" eb="2">
      <t>ケイザイ</t>
    </rPh>
    <rPh sb="6" eb="9">
      <t>コウコウギョウ</t>
    </rPh>
    <rPh sb="9" eb="11">
      <t>シスウ</t>
    </rPh>
    <phoneticPr fontId="8"/>
  </si>
  <si>
    <t>物　　価</t>
    <rPh sb="3" eb="4">
      <t>アタイ</t>
    </rPh>
    <phoneticPr fontId="8"/>
  </si>
  <si>
    <t>総務省「消費者物価指数」</t>
    <rPh sb="0" eb="2">
      <t>ソウムショウ</t>
    </rPh>
    <rPh sb="1" eb="2">
      <t>ショウ</t>
    </rPh>
    <rPh sb="4" eb="7">
      <t>ショウヒシャ</t>
    </rPh>
    <rPh sb="7" eb="9">
      <t>ブッカ</t>
    </rPh>
    <rPh sb="9" eb="11">
      <t>シスウ</t>
    </rPh>
    <phoneticPr fontId="8"/>
  </si>
  <si>
    <t>総務省統計局HP</t>
    <rPh sb="0" eb="3">
      <t>ソウムショウ</t>
    </rPh>
    <rPh sb="3" eb="6">
      <t>トウケイキョク</t>
    </rPh>
    <phoneticPr fontId="8"/>
  </si>
  <si>
    <t>（総合）</t>
    <phoneticPr fontId="8"/>
  </si>
  <si>
    <t>※接続指数含む</t>
    <rPh sb="0" eb="2">
      <t>セツゾク</t>
    </rPh>
    <rPh sb="2" eb="4">
      <t>シスウ</t>
    </rPh>
    <rPh sb="4" eb="5">
      <t>フク</t>
    </rPh>
    <phoneticPr fontId="8"/>
  </si>
  <si>
    <t>厚生労働省「毎月勤労統計」</t>
    <rPh sb="0" eb="2">
      <t>コウセイ</t>
    </rPh>
    <rPh sb="6" eb="8">
      <t>マイツキ</t>
    </rPh>
    <rPh sb="8" eb="10">
      <t>キンロウ</t>
    </rPh>
    <rPh sb="10" eb="12">
      <t>トウケイ</t>
    </rPh>
    <phoneticPr fontId="8"/>
  </si>
  <si>
    <t>※2011年以前は本資料用の簡易計算値</t>
    <rPh sb="4" eb="5">
      <t>ネン</t>
    </rPh>
    <rPh sb="5" eb="7">
      <t>イゼン</t>
    </rPh>
    <rPh sb="9" eb="10">
      <t>ホン</t>
    </rPh>
    <rPh sb="10" eb="12">
      <t>シリョウ</t>
    </rPh>
    <rPh sb="12" eb="13">
      <t>ヨウ</t>
    </rPh>
    <rPh sb="14" eb="16">
      <t>カンイ</t>
    </rPh>
    <rPh sb="16" eb="18">
      <t>ケイサン</t>
    </rPh>
    <phoneticPr fontId="8"/>
  </si>
  <si>
    <t>厚生労働省「職業安定業務統計」</t>
    <rPh sb="0" eb="2">
      <t>コウセイ</t>
    </rPh>
    <rPh sb="6" eb="8">
      <t>ショクギョウ</t>
    </rPh>
    <rPh sb="8" eb="10">
      <t>アンテイ</t>
    </rPh>
    <rPh sb="10" eb="12">
      <t>ギョウム</t>
    </rPh>
    <rPh sb="12" eb="14">
      <t>トウケイ</t>
    </rPh>
    <phoneticPr fontId="8"/>
  </si>
  <si>
    <t>最　　終　　需　　要</t>
    <rPh sb="0" eb="1">
      <t>サイ</t>
    </rPh>
    <rPh sb="3" eb="4">
      <t>シュウ</t>
    </rPh>
    <rPh sb="6" eb="7">
      <t>モトメ</t>
    </rPh>
    <rPh sb="9" eb="10">
      <t>ヨウ</t>
    </rPh>
    <phoneticPr fontId="8"/>
  </si>
  <si>
    <t>総務省「家計調査」</t>
    <rPh sb="2" eb="3">
      <t>ショウ</t>
    </rPh>
    <rPh sb="6" eb="8">
      <t>チョウサ</t>
    </rPh>
    <phoneticPr fontId="8"/>
  </si>
  <si>
    <t>国土交通省「建築着工統計調査」</t>
    <rPh sb="0" eb="2">
      <t>コクド</t>
    </rPh>
    <rPh sb="2" eb="5">
      <t>コウツウショウ</t>
    </rPh>
    <rPh sb="6" eb="8">
      <t>ケンチク</t>
    </rPh>
    <rPh sb="8" eb="10">
      <t>チャッコウ</t>
    </rPh>
    <rPh sb="10" eb="12">
      <t>トウケイ</t>
    </rPh>
    <rPh sb="12" eb="14">
      <t>チョウサ</t>
    </rPh>
    <phoneticPr fontId="8"/>
  </si>
  <si>
    <t>国内銀行</t>
    <rPh sb="0" eb="2">
      <t>コクナイ</t>
    </rPh>
    <phoneticPr fontId="8"/>
  </si>
  <si>
    <t>年度末(3月末）残高</t>
    <rPh sb="0" eb="2">
      <t>ネンド</t>
    </rPh>
    <rPh sb="2" eb="3">
      <t>マツ</t>
    </rPh>
    <rPh sb="5" eb="6">
      <t>ガツ</t>
    </rPh>
    <rPh sb="6" eb="7">
      <t>マツ</t>
    </rPh>
    <rPh sb="8" eb="10">
      <t>ザンダカ</t>
    </rPh>
    <phoneticPr fontId="8"/>
  </si>
  <si>
    <t>月次データ年度集計</t>
    <rPh sb="0" eb="2">
      <t>ゲツジ</t>
    </rPh>
    <rPh sb="5" eb="7">
      <t>ネンド</t>
    </rPh>
    <rPh sb="7" eb="9">
      <t>シュウケイ</t>
    </rPh>
    <phoneticPr fontId="8"/>
  </si>
  <si>
    <t>兵庫県内総生産</t>
    <rPh sb="0" eb="3">
      <t>ヒョウゴケン</t>
    </rPh>
    <rPh sb="3" eb="4">
      <t>ナイ</t>
    </rPh>
    <rPh sb="4" eb="7">
      <t>ソウセイサン</t>
    </rPh>
    <phoneticPr fontId="8"/>
  </si>
  <si>
    <t>実質連鎖</t>
    <rPh sb="0" eb="2">
      <t>ジッシツ</t>
    </rPh>
    <rPh sb="2" eb="4">
      <t>レンサ</t>
    </rPh>
    <phoneticPr fontId="8"/>
  </si>
  <si>
    <t>実質H17固定</t>
    <rPh sb="0" eb="2">
      <t>ジッシツ</t>
    </rPh>
    <rPh sb="5" eb="7">
      <t>コテイ</t>
    </rPh>
    <phoneticPr fontId="8"/>
  </si>
  <si>
    <t>実質H12基準</t>
    <rPh sb="0" eb="2">
      <t>ジッシツ</t>
    </rPh>
    <rPh sb="5" eb="7">
      <t>キジュン</t>
    </rPh>
    <phoneticPr fontId="8"/>
  </si>
  <si>
    <t>県鉱工業生産指数</t>
    <rPh sb="0" eb="1">
      <t>ケン</t>
    </rPh>
    <rPh sb="1" eb="4">
      <t>コウコウギョウ</t>
    </rPh>
    <rPh sb="4" eb="6">
      <t>セイサン</t>
    </rPh>
    <rPh sb="6" eb="8">
      <t>シスウ</t>
    </rPh>
    <phoneticPr fontId="8"/>
  </si>
  <si>
    <t>2015年基準</t>
    <rPh sb="4" eb="5">
      <t>ネン</t>
    </rPh>
    <rPh sb="5" eb="7">
      <t>キジュン</t>
    </rPh>
    <phoneticPr fontId="8"/>
  </si>
  <si>
    <t>生産</t>
    <rPh sb="0" eb="2">
      <t>セイサン</t>
    </rPh>
    <phoneticPr fontId="8"/>
  </si>
  <si>
    <t>2010年基準</t>
    <rPh sb="4" eb="5">
      <t>ネン</t>
    </rPh>
    <rPh sb="5" eb="7">
      <t>キジュン</t>
    </rPh>
    <phoneticPr fontId="8"/>
  </si>
  <si>
    <t>2005年基準</t>
    <rPh sb="4" eb="5">
      <t>ネン</t>
    </rPh>
    <rPh sb="5" eb="7">
      <t>キジュン</t>
    </rPh>
    <phoneticPr fontId="8"/>
  </si>
  <si>
    <t>2000年基準（接続含む）</t>
    <rPh sb="4" eb="7">
      <t>ネンキジュン</t>
    </rPh>
    <rPh sb="8" eb="10">
      <t>セツゾク</t>
    </rPh>
    <rPh sb="10" eb="11">
      <t>フク</t>
    </rPh>
    <phoneticPr fontId="8"/>
  </si>
  <si>
    <t>県鉱工業在庫指数</t>
    <rPh sb="0" eb="1">
      <t>ケン</t>
    </rPh>
    <rPh sb="1" eb="4">
      <t>コウコウギョウ</t>
    </rPh>
    <rPh sb="4" eb="6">
      <t>ザイコ</t>
    </rPh>
    <rPh sb="6" eb="8">
      <t>シスウ</t>
    </rPh>
    <phoneticPr fontId="8"/>
  </si>
  <si>
    <t>在庫</t>
    <rPh sb="0" eb="2">
      <t>ザイコ</t>
    </rPh>
    <phoneticPr fontId="2"/>
  </si>
  <si>
    <t>H27=100</t>
    <phoneticPr fontId="8"/>
  </si>
  <si>
    <t>労働時間指数</t>
    <phoneticPr fontId="2"/>
  </si>
  <si>
    <t>国内総生産</t>
    <rPh sb="0" eb="2">
      <t>コクナイ</t>
    </rPh>
    <rPh sb="2" eb="5">
      <t>ソウセイサン</t>
    </rPh>
    <phoneticPr fontId="8"/>
  </si>
  <si>
    <t>H12基準</t>
    <rPh sb="3" eb="5">
      <t>キジュン</t>
    </rPh>
    <phoneticPr fontId="8"/>
  </si>
  <si>
    <t>令和6年</t>
    <rPh sb="0" eb="2">
      <t>レイワ</t>
    </rPh>
    <phoneticPr fontId="6"/>
  </si>
  <si>
    <t>足踏み</t>
    <rPh sb="0" eb="2">
      <t>アシブ</t>
    </rPh>
    <phoneticPr fontId="2"/>
  </si>
  <si>
    <t>改善</t>
    <rPh sb="0" eb="2">
      <t>カイゼン</t>
    </rPh>
    <phoneticPr fontId="2"/>
  </si>
  <si>
    <t>兵庫県ＣＩ（令和2年=100）</t>
    <rPh sb="0" eb="3">
      <t>ヒョウゴケン</t>
    </rPh>
    <rPh sb="6" eb="8">
      <t>レイワ</t>
    </rPh>
    <rPh sb="9" eb="10">
      <t>ネン</t>
    </rPh>
    <phoneticPr fontId="8"/>
  </si>
  <si>
    <t>R2=100</t>
    <phoneticPr fontId="6"/>
  </si>
  <si>
    <t>R2=100</t>
    <phoneticPr fontId="2"/>
  </si>
  <si>
    <t>R2=100</t>
    <phoneticPr fontId="2"/>
  </si>
  <si>
    <t>2024年</t>
    <rPh sb="4" eb="5">
      <t>ネン</t>
    </rPh>
    <phoneticPr fontId="8"/>
  </si>
  <si>
    <t>関西段ボール生産高</t>
  </si>
  <si>
    <t>兵庫CLI推計結果(2020年=100)</t>
    <rPh sb="0" eb="2">
      <t>ヒョウゴ</t>
    </rPh>
    <rPh sb="5" eb="7">
      <t>スイケイ</t>
    </rPh>
    <rPh sb="7" eb="9">
      <t>ケッカ</t>
    </rPh>
    <rPh sb="14" eb="15">
      <t>ネン</t>
    </rPh>
    <phoneticPr fontId="2"/>
  </si>
  <si>
    <t>2020年＝100</t>
    <rPh sb="4" eb="5">
      <t>ネン</t>
    </rPh>
    <phoneticPr fontId="8"/>
  </si>
  <si>
    <t>2024年</t>
    <rPh sb="4" eb="5">
      <t>ネン</t>
    </rPh>
    <phoneticPr fontId="2"/>
  </si>
  <si>
    <t>令和6年</t>
    <rPh sb="0" eb="2">
      <t>レイワ</t>
    </rPh>
    <rPh sb="3" eb="4">
      <t>ネン</t>
    </rPh>
    <phoneticPr fontId="6"/>
  </si>
  <si>
    <t>(2024)</t>
    <phoneticPr fontId="2"/>
  </si>
  <si>
    <t>令和5</t>
    <rPh sb="0" eb="2">
      <t>レイワ</t>
    </rPh>
    <phoneticPr fontId="8"/>
  </si>
  <si>
    <t>105.4</t>
  </si>
  <si>
    <t>2020年基準</t>
    <rPh sb="4" eb="5">
      <t>ネン</t>
    </rPh>
    <rPh sb="5" eb="7">
      <t>キジュン</t>
    </rPh>
    <phoneticPr fontId="8"/>
  </si>
  <si>
    <t>横ばい局面(上方への局面変化)</t>
    <rPh sb="0" eb="1">
      <t>ヨコ</t>
    </rPh>
    <rPh sb="3" eb="5">
      <t>キョクメン</t>
    </rPh>
    <rPh sb="6" eb="7">
      <t>ウエ</t>
    </rPh>
    <rPh sb="10" eb="12">
      <t>キョクメン</t>
    </rPh>
    <rPh sb="12" eb="14">
      <t>ヘンカ</t>
    </rPh>
    <phoneticPr fontId="57"/>
  </si>
  <si>
    <t>「兵庫の統計」</t>
    <rPh sb="1" eb="3">
      <t>ヒョウゴ</t>
    </rPh>
    <rPh sb="4" eb="6">
      <t>トウケイ</t>
    </rPh>
    <phoneticPr fontId="2"/>
  </si>
  <si>
    <t>年度平均</t>
    <rPh sb="0" eb="2">
      <t>ネンド</t>
    </rPh>
    <rPh sb="2" eb="4">
      <t>ヘイキン</t>
    </rPh>
    <phoneticPr fontId="2"/>
  </si>
  <si>
    <t>　</t>
    <phoneticPr fontId="2"/>
  </si>
  <si>
    <t>　</t>
    <phoneticPr fontId="2"/>
  </si>
  <si>
    <t>福井県CLI・CIの推移(2020年=100）</t>
    <rPh sb="0" eb="2">
      <t>フクイ</t>
    </rPh>
    <rPh sb="2" eb="3">
      <t>ケン</t>
    </rPh>
    <rPh sb="10" eb="12">
      <t>スイイ</t>
    </rPh>
    <rPh sb="17" eb="18">
      <t>ネン</t>
    </rPh>
    <phoneticPr fontId="2"/>
  </si>
  <si>
    <t>和歌山県CLI・CIの推移(2020年=100）</t>
    <rPh sb="0" eb="3">
      <t>ワカヤマ</t>
    </rPh>
    <rPh sb="3" eb="4">
      <t>ケン</t>
    </rPh>
    <rPh sb="11" eb="13">
      <t>スイイ</t>
    </rPh>
    <rPh sb="18" eb="19">
      <t>ネン</t>
    </rPh>
    <phoneticPr fontId="2"/>
  </si>
  <si>
    <t>奈良県CLI・CIの推移(2020年=100）</t>
    <rPh sb="0" eb="2">
      <t>ナラ</t>
    </rPh>
    <rPh sb="2" eb="3">
      <t>ケン</t>
    </rPh>
    <rPh sb="10" eb="12">
      <t>スイイ</t>
    </rPh>
    <rPh sb="17" eb="18">
      <t>ネン</t>
    </rPh>
    <phoneticPr fontId="2"/>
  </si>
  <si>
    <t>滋賀県CLI・CIの推移(2020年=100）</t>
    <rPh sb="0" eb="2">
      <t>シガ</t>
    </rPh>
    <rPh sb="2" eb="3">
      <t>ケン</t>
    </rPh>
    <rPh sb="10" eb="12">
      <t>スイイ</t>
    </rPh>
    <rPh sb="17" eb="18">
      <t>ネン</t>
    </rPh>
    <phoneticPr fontId="2"/>
  </si>
  <si>
    <t>京都府CLI・CIの推移(2020年=100）</t>
    <rPh sb="0" eb="3">
      <t>キョウトフ</t>
    </rPh>
    <rPh sb="10" eb="12">
      <t>スイイ</t>
    </rPh>
    <rPh sb="17" eb="18">
      <t>ネン</t>
    </rPh>
    <phoneticPr fontId="2"/>
  </si>
  <si>
    <t>大阪府CLI・CIの推移(2020年=100）</t>
    <rPh sb="0" eb="3">
      <t>オオサカフ</t>
    </rPh>
    <rPh sb="10" eb="12">
      <t>スイイ</t>
    </rPh>
    <rPh sb="17" eb="18">
      <t>ネン</t>
    </rPh>
    <phoneticPr fontId="2"/>
  </si>
  <si>
    <t>兵庫県CLI・CIの推移(2020年=100）</t>
    <rPh sb="0" eb="2">
      <t>ヒョウゴ</t>
    </rPh>
    <rPh sb="2" eb="3">
      <t>ケン</t>
    </rPh>
    <rPh sb="10" eb="12">
      <t>スイイ</t>
    </rPh>
    <rPh sb="17" eb="18">
      <t>ネン</t>
    </rPh>
    <phoneticPr fontId="2"/>
  </si>
  <si>
    <t>関西府県CLI・CIの推移(2020年=100）</t>
    <rPh sb="0" eb="2">
      <t>カンサイ</t>
    </rPh>
    <rPh sb="2" eb="4">
      <t>フケン</t>
    </rPh>
    <rPh sb="11" eb="13">
      <t>スイイ</t>
    </rPh>
    <rPh sb="18" eb="19">
      <t>ネン</t>
    </rPh>
    <phoneticPr fontId="2"/>
  </si>
  <si>
    <t>下げ止まり</t>
    <rPh sb="0" eb="1">
      <t>サ</t>
    </rPh>
    <rPh sb="2" eb="3">
      <t>ド</t>
    </rPh>
    <phoneticPr fontId="2"/>
  </si>
  <si>
    <t xml:space="preserve"> </t>
    <phoneticPr fontId="2"/>
  </si>
  <si>
    <t>兵庫県主要関連指標の推移（暦年）</t>
    <rPh sb="0" eb="3">
      <t>ヒョウゴケン</t>
    </rPh>
    <rPh sb="3" eb="5">
      <t>シュヨウ</t>
    </rPh>
    <rPh sb="13" eb="15">
      <t>レキネン</t>
    </rPh>
    <phoneticPr fontId="8"/>
  </si>
  <si>
    <t>kansai_ci_c</t>
  </si>
  <si>
    <t>osaka_ci_c</t>
  </si>
  <si>
    <t>hyogo_ci_c</t>
  </si>
  <si>
    <t>kyoto_ci_c</t>
  </si>
  <si>
    <t>shiga_ci_c</t>
  </si>
  <si>
    <t>nara_ci_c</t>
  </si>
  <si>
    <t>waka_ci_c</t>
  </si>
  <si>
    <t>fukui_ci_c</t>
  </si>
  <si>
    <t>(出所）URL　https://www.oecd.org/en/data/datasets/oecd-composite-leading-indicators-clis.html</t>
    <rPh sb="1" eb="3">
      <t>シュッショ</t>
    </rPh>
    <phoneticPr fontId="2"/>
  </si>
  <si>
    <t>25_1</t>
    <phoneticPr fontId="38"/>
  </si>
  <si>
    <t>107.7</t>
  </si>
  <si>
    <t>2025年</t>
    <rPh sb="4" eb="5">
      <t>ネン</t>
    </rPh>
    <phoneticPr fontId="8"/>
  </si>
  <si>
    <t>令和7年</t>
    <rPh sb="0" eb="2">
      <t>レイワ</t>
    </rPh>
    <phoneticPr fontId="6"/>
  </si>
  <si>
    <t>Composite0</t>
  </si>
  <si>
    <t>2025年</t>
    <rPh sb="4" eb="5">
      <t>ネン</t>
    </rPh>
    <phoneticPr fontId="2"/>
  </si>
  <si>
    <t>令和7年</t>
    <rPh sb="0" eb="2">
      <t>レイワ</t>
    </rPh>
    <rPh sb="3" eb="4">
      <t>ネン</t>
    </rPh>
    <phoneticPr fontId="6"/>
  </si>
  <si>
    <t>(2025)</t>
    <phoneticPr fontId="2"/>
  </si>
  <si>
    <t>2024.10-12</t>
  </si>
  <si>
    <t>2次QE(25/3/11)</t>
  </si>
  <si>
    <t>2025_4-6</t>
    <phoneticPr fontId="2"/>
  </si>
  <si>
    <t>2025.4-6</t>
    <phoneticPr fontId="2"/>
  </si>
  <si>
    <t>2次QE(25/6/9)</t>
    <rPh sb="1" eb="2">
      <t>ツギ</t>
    </rPh>
    <phoneticPr fontId="2"/>
  </si>
  <si>
    <t>令和6</t>
    <rPh sb="0" eb="2">
      <t>レイワ</t>
    </rPh>
    <phoneticPr fontId="8"/>
  </si>
  <si>
    <t>108.8</t>
  </si>
  <si>
    <r>
      <t>2025年7</t>
    </r>
    <r>
      <rPr>
        <sz val="14"/>
        <color theme="1"/>
        <rFont val="ＭＳ Ｐゴシック"/>
        <family val="3"/>
        <charset val="128"/>
        <scheme val="minor"/>
      </rPr>
      <t>月速報</t>
    </r>
    <rPh sb="4" eb="5">
      <t>ネン</t>
    </rPh>
    <rPh sb="6" eb="7">
      <t>ガツ</t>
    </rPh>
    <rPh sb="7" eb="9">
      <t>ソクホウ</t>
    </rPh>
    <phoneticPr fontId="2"/>
  </si>
  <si>
    <t>次回（2025年8月(速報)）公表予定日</t>
    <phoneticPr fontId="8"/>
  </si>
  <si>
    <t>2025年10月31日(金）</t>
    <rPh sb="4" eb="5">
      <t>ネン</t>
    </rPh>
    <rPh sb="7" eb="8">
      <t>ガツ</t>
    </rPh>
    <rPh sb="10" eb="11">
      <t>ニチ</t>
    </rPh>
    <rPh sb="12" eb="13">
      <t>キン</t>
    </rPh>
    <phoneticPr fontId="2"/>
  </si>
  <si>
    <t>兵庫県景気動向指数先行系列(2025.7)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センコウ</t>
    </rPh>
    <rPh sb="11" eb="13">
      <t>ケイレツ</t>
    </rPh>
    <phoneticPr fontId="2"/>
  </si>
  <si>
    <t>兵庫県景気動向指数一致系列(2025.7)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イッチ</t>
    </rPh>
    <rPh sb="11" eb="13">
      <t>ケイレツ</t>
    </rPh>
    <phoneticPr fontId="2"/>
  </si>
  <si>
    <t>兵庫県景気動向指数遅行系列(2025.7)</t>
    <rPh sb="0" eb="3">
      <t>ヒョウゴケン</t>
    </rPh>
    <rPh sb="3" eb="5">
      <t>ケイキ</t>
    </rPh>
    <rPh sb="5" eb="7">
      <t>ドウコウ</t>
    </rPh>
    <rPh sb="7" eb="9">
      <t>シスウ</t>
    </rPh>
    <rPh sb="9" eb="11">
      <t>チコウ</t>
    </rPh>
    <rPh sb="11" eb="13">
      <t>ケイレツ</t>
    </rPh>
    <phoneticPr fontId="2"/>
  </si>
  <si>
    <t>― 2025年7月分(速報) ―</t>
    <phoneticPr fontId="2"/>
  </si>
  <si>
    <t xml:space="preserve">  2025年7月の兵庫CLI（景気先行指数）は 100.08 であり、前月差(+0.22ポイント、2か月連続プラス)、前年同月差(+0.31ポイント、11か月連続プラス)であった。兵庫県の先行トレンド(2025年10月～11月頃）は、改善の動きが見られる。</t>
    <rPh sb="52" eb="53">
      <t>ゲツ</t>
    </rPh>
    <rPh sb="53" eb="55">
      <t>レンゾク</t>
    </rPh>
    <rPh sb="79" eb="80">
      <t>ゲツ</t>
    </rPh>
    <rPh sb="80" eb="82">
      <t>レンゾク</t>
    </rPh>
    <rPh sb="118" eb="120">
      <t>カイゼン</t>
    </rPh>
    <rPh sb="121" eb="122">
      <t>ウゴ</t>
    </rPh>
    <rPh sb="124" eb="125">
      <t>ミ</t>
    </rPh>
    <phoneticPr fontId="2"/>
  </si>
  <si>
    <t>兵庫CLI は 改善の動き</t>
    <rPh sb="0" eb="2">
      <t>ヒョウゴ</t>
    </rPh>
    <rPh sb="8" eb="10">
      <t>カイゼン</t>
    </rPh>
    <rPh sb="11" eb="12">
      <t>ウゴ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</si>
</sst>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76" formatCode="#,##0.0;[Red]\-#,##0.0"/>
    <numFmt numFmtId="177" formatCode="#,##0.000;[Red]\-#,##0.000"/>
    <numFmt numFmtId="178" formatCode="yyyy\-mm"/>
    <numFmt numFmtId="179" formatCode="##&quot;ヶ&quot;&quot;月&quot;"/>
    <numFmt numFmtId="180" formatCode="#,##0.00;&quot;▲ &quot;#,##0.00"/>
    <numFmt numFmtId="181" formatCode="#,##0.0;&quot;▲ &quot;#,##0.0"/>
    <numFmt numFmtId="182" formatCode="yyyy&quot;年&quot;m&quot;月&quot;;@"/>
    <numFmt numFmtId="183" formatCode="#,##0;&quot;▲ &quot;#,##0"/>
    <numFmt numFmtId="184" formatCode="0.00;&quot;▲ &quot;0.00"/>
    <numFmt numFmtId="185" formatCode="0.000%"/>
    <numFmt numFmtId="186" formatCode="0.0%"/>
    <numFmt numFmtId="187" formatCode="#,##0.000;&quot;▲ &quot;#,##0.000"/>
    <numFmt numFmtId="188" formatCode="#,##0.0;&quot;▲&quot;#,##0.0"/>
    <numFmt numFmtId="189" formatCode="0.0;&quot;▲ &quot;0.0"/>
    <numFmt numFmtId="190" formatCode="#,##0.0"/>
    <numFmt numFmtId="191" formatCode="0_);\(0\)"/>
    <numFmt numFmtId="192" formatCode="0.0"/>
    <numFmt numFmtId="193" formatCode="#,##0.00;&quot;▲&quot;#,##0.00"/>
    <numFmt numFmtId="194" formatCode="#,##0.00_ ;[Red]\-#,##0.00\ "/>
    <numFmt numFmtId="195" formatCode="#,##0.000_ ;[Red]\-#,##0.000\ "/>
    <numFmt numFmtId="196" formatCode="#,##0.00;[Red]#,##0.00"/>
    <numFmt numFmtId="197" formatCode="#,##0.0;[Red]#,##0.0"/>
    <numFmt numFmtId="198" formatCode="#,##0.0000;[Red]\-#,##0.0000"/>
    <numFmt numFmtId="199" formatCode="#,##0.0000_ ;[Red]\-#,##0.0000\ "/>
    <numFmt numFmtId="200" formatCode="0.000"/>
    <numFmt numFmtId="201" formatCode="0.0000_ "/>
  </numFmts>
  <fonts count="79">
    <font>
      <sz val="11"/>
      <color theme="1"/>
      <name val="ＭＳ Ｐゴシック"/>
      <family val="2"/>
      <charset val="128"/>
      <scheme val="minor"/>
    </font>
    <font>
      <sz val="12"/>
      <color theme="1"/>
      <name val="ＭＳ 明朝"/>
      <family val="2"/>
      <charset val="128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4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ゴシック"/>
      <family val="3"/>
      <charset val="128"/>
    </font>
    <font>
      <sz val="10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theme="1"/>
      <name val="ＭＳ 明朝"/>
      <family val="1"/>
      <charset val="128"/>
    </font>
    <font>
      <b/>
      <sz val="10"/>
      <color rgb="FF222222"/>
      <name val="Arial"/>
      <family val="2"/>
    </font>
    <font>
      <sz val="10"/>
      <name val="Arial"/>
      <family val="2"/>
    </font>
    <font>
      <sz val="11"/>
      <name val="ＭＳ Ｐゴシック"/>
      <family val="3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2"/>
      <name val="ＭＳ 明朝"/>
      <family val="1"/>
      <charset val="128"/>
    </font>
    <font>
      <sz val="10.5"/>
      <name val="ＭＳ Ｐゴシック"/>
      <family val="2"/>
      <charset val="128"/>
      <scheme val="minor"/>
    </font>
    <font>
      <sz val="10.5"/>
      <name val="ＭＳ Ｐゴシック"/>
      <family val="3"/>
      <charset val="128"/>
      <scheme val="minor"/>
    </font>
    <font>
      <sz val="10.5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10.5"/>
      <name val="ＭＳ Ｐゴシック"/>
      <family val="3"/>
      <charset val="128"/>
    </font>
    <font>
      <sz val="10.5"/>
      <color rgb="FF333333"/>
      <name val="Arial"/>
      <family val="2"/>
    </font>
    <font>
      <sz val="10.5"/>
      <color theme="1"/>
      <name val="ＭＳ Ｐゴシック"/>
      <family val="2"/>
      <charset val="128"/>
      <scheme val="minor"/>
    </font>
    <font>
      <b/>
      <sz val="12"/>
      <color theme="1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0.5"/>
      <color theme="1"/>
      <name val="Century"/>
      <family val="1"/>
    </font>
    <font>
      <sz val="30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0"/>
      <color theme="1"/>
      <name val="ＭＳ 明朝"/>
      <family val="1"/>
      <charset val="128"/>
    </font>
    <font>
      <sz val="20"/>
      <color theme="1"/>
      <name val="ＭＳ Ｐ明朝"/>
      <family val="1"/>
      <charset val="128"/>
    </font>
    <font>
      <sz val="22"/>
      <color theme="1"/>
      <name val="ＭＳ Ｐゴシック"/>
      <family val="2"/>
      <charset val="128"/>
      <scheme val="minor"/>
    </font>
    <font>
      <b/>
      <sz val="12"/>
      <name val="ＭＳ Ｐゴシック"/>
      <family val="3"/>
      <charset val="128"/>
      <scheme val="minor"/>
    </font>
    <font>
      <sz val="6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6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ＭＳ Ｐ明朝"/>
      <family val="1"/>
      <charset val="128"/>
    </font>
    <font>
      <sz val="12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22"/>
      <color theme="1"/>
      <name val="ＭＳ 明朝"/>
      <family val="1"/>
      <charset val="128"/>
    </font>
    <font>
      <b/>
      <sz val="10"/>
      <color rgb="FF222222"/>
      <name val="ＭＳ Ｐ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ＭＳ Ｐゴシック"/>
      <family val="2"/>
      <charset val="128"/>
    </font>
    <font>
      <u/>
      <sz val="11"/>
      <color indexed="12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Ｐ明朝"/>
      <family val="1"/>
      <charset val="128"/>
    </font>
    <font>
      <b/>
      <sz val="9"/>
      <color indexed="81"/>
      <name val="ＭＳ Ｐゴシック"/>
      <family val="3"/>
      <charset val="128"/>
    </font>
    <font>
      <sz val="10"/>
      <color theme="1"/>
      <name val="ＭＳ Ｐゴシック"/>
      <family val="2"/>
      <scheme val="minor"/>
    </font>
    <font>
      <b/>
      <sz val="11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6"/>
      <color theme="1"/>
      <name val="ＭＳ Ｐゴシック"/>
      <family val="3"/>
      <charset val="128"/>
    </font>
    <font>
      <b/>
      <sz val="10.5"/>
      <color theme="1"/>
      <name val="ＭＳ Ｐゴシック"/>
      <family val="3"/>
      <charset val="128"/>
    </font>
    <font>
      <sz val="8"/>
      <color theme="1"/>
      <name val="ＭＳ Ｐゴシック"/>
      <family val="3"/>
      <charset val="128"/>
    </font>
    <font>
      <b/>
      <sz val="8"/>
      <color theme="1"/>
      <name val="ＭＳ Ｐゴシック"/>
      <family val="3"/>
      <charset val="128"/>
    </font>
    <font>
      <b/>
      <sz val="10"/>
      <color theme="1"/>
      <name val="ＭＳ Ｐゴシック"/>
      <family val="3"/>
      <charset val="128"/>
    </font>
    <font>
      <sz val="10.5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  <scheme val="minor"/>
    </font>
    <font>
      <i/>
      <sz val="8"/>
      <color theme="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name val="ＭＳ Ｐゴシック"/>
      <family val="2"/>
      <charset val="128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7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10" fillId="0" borderId="0"/>
    <xf numFmtId="0" fontId="15" fillId="0" borderId="0"/>
    <xf numFmtId="0" fontId="2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9" fillId="0" borderId="0"/>
    <xf numFmtId="0" fontId="12" fillId="0" borderId="0"/>
    <xf numFmtId="0" fontId="59" fillId="0" borderId="0"/>
    <xf numFmtId="9" fontId="5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/>
    <xf numFmtId="0" fontId="74" fillId="0" borderId="0" applyNumberFormat="0" applyFill="0" applyBorder="0" applyAlignment="0" applyProtection="0">
      <alignment vertical="center"/>
    </xf>
  </cellStyleXfs>
  <cellXfs count="2873">
    <xf numFmtId="0" fontId="0" fillId="0" borderId="0" xfId="0">
      <alignment vertical="center"/>
    </xf>
    <xf numFmtId="176" fontId="9" fillId="2" borderId="0" xfId="1" applyNumberFormat="1" applyFont="1" applyFill="1" applyBorder="1" applyAlignment="1" applyProtection="1"/>
    <xf numFmtId="176" fontId="9" fillId="2" borderId="1" xfId="1" applyNumberFormat="1" applyFont="1" applyFill="1" applyBorder="1" applyAlignment="1" applyProtection="1"/>
    <xf numFmtId="176" fontId="9" fillId="2" borderId="0" xfId="1" applyNumberFormat="1" applyFont="1" applyFill="1" applyBorder="1" applyAlignment="1" applyProtection="1">
      <alignment vertical="center"/>
    </xf>
    <xf numFmtId="176" fontId="9" fillId="2" borderId="2" xfId="1" applyNumberFormat="1" applyFont="1" applyFill="1" applyBorder="1" applyAlignment="1" applyProtection="1"/>
    <xf numFmtId="176" fontId="9" fillId="4" borderId="0" xfId="1" applyNumberFormat="1" applyFont="1" applyFill="1" applyBorder="1" applyAlignment="1" applyProtection="1"/>
    <xf numFmtId="176" fontId="9" fillId="4" borderId="1" xfId="1" applyNumberFormat="1" applyFont="1" applyFill="1" applyBorder="1" applyAlignment="1" applyProtection="1"/>
    <xf numFmtId="176" fontId="9" fillId="4" borderId="2" xfId="1" applyNumberFormat="1" applyFont="1" applyFill="1" applyBorder="1" applyAlignment="1" applyProtection="1"/>
    <xf numFmtId="0" fontId="17" fillId="0" borderId="0" xfId="0" applyFont="1">
      <alignment vertical="center"/>
    </xf>
    <xf numFmtId="0" fontId="16" fillId="0" borderId="0" xfId="0" applyFont="1">
      <alignment vertical="center"/>
    </xf>
    <xf numFmtId="0" fontId="16" fillId="2" borderId="0" xfId="0" applyFont="1" applyFill="1">
      <alignment vertical="center"/>
    </xf>
    <xf numFmtId="0" fontId="18" fillId="2" borderId="0" xfId="0" applyFont="1" applyFill="1" applyAlignment="1">
      <alignment horizontal="left" vertical="center"/>
    </xf>
    <xf numFmtId="0" fontId="17" fillId="2" borderId="0" xfId="0" applyFont="1" applyFill="1">
      <alignment vertical="center"/>
    </xf>
    <xf numFmtId="0" fontId="17" fillId="2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17" fontId="0" fillId="0" borderId="0" xfId="0" applyNumberFormat="1" applyAlignment="1">
      <alignment vertical="center" wrapText="1"/>
    </xf>
    <xf numFmtId="0" fontId="0" fillId="0" borderId="0" xfId="0" applyAlignment="1"/>
    <xf numFmtId="38" fontId="0" fillId="0" borderId="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2" xfId="1" applyFont="1" applyBorder="1">
      <alignment vertical="center"/>
    </xf>
    <xf numFmtId="180" fontId="16" fillId="0" borderId="20" xfId="5" applyNumberFormat="1" applyFont="1" applyBorder="1"/>
    <xf numFmtId="180" fontId="16" fillId="0" borderId="16" xfId="5" applyNumberFormat="1" applyFont="1" applyBorder="1"/>
    <xf numFmtId="14" fontId="11" fillId="0" borderId="0" xfId="2" applyNumberFormat="1" applyFont="1"/>
    <xf numFmtId="0" fontId="9" fillId="0" borderId="0" xfId="2" applyFont="1"/>
    <xf numFmtId="176" fontId="9" fillId="0" borderId="1" xfId="1" applyNumberFormat="1" applyFont="1" applyBorder="1" applyAlignment="1"/>
    <xf numFmtId="38" fontId="9" fillId="0" borderId="1" xfId="1" applyFont="1" applyBorder="1" applyAlignment="1"/>
    <xf numFmtId="176" fontId="9" fillId="0" borderId="0" xfId="1" applyNumberFormat="1" applyFont="1" applyBorder="1" applyAlignment="1"/>
    <xf numFmtId="38" fontId="9" fillId="0" borderId="0" xfId="1" applyFont="1" applyBorder="1" applyAlignment="1"/>
    <xf numFmtId="176" fontId="9" fillId="0" borderId="2" xfId="1" applyNumberFormat="1" applyFont="1" applyBorder="1" applyAlignment="1"/>
    <xf numFmtId="38" fontId="9" fillId="0" borderId="2" xfId="1" applyFont="1" applyBorder="1" applyAlignment="1"/>
    <xf numFmtId="38" fontId="9" fillId="2" borderId="0" xfId="1" applyFont="1" applyFill="1" applyBorder="1" applyAlignment="1"/>
    <xf numFmtId="176" fontId="9" fillId="2" borderId="0" xfId="1" applyNumberFormat="1" applyFont="1" applyFill="1" applyBorder="1" applyAlignment="1"/>
    <xf numFmtId="38" fontId="9" fillId="2" borderId="1" xfId="1" applyFont="1" applyFill="1" applyBorder="1" applyAlignment="1"/>
    <xf numFmtId="176" fontId="9" fillId="2" borderId="2" xfId="1" applyNumberFormat="1" applyFont="1" applyFill="1" applyBorder="1" applyAlignment="1"/>
    <xf numFmtId="176" fontId="9" fillId="2" borderId="1" xfId="1" applyNumberFormat="1" applyFont="1" applyFill="1" applyBorder="1" applyAlignment="1"/>
    <xf numFmtId="180" fontId="16" fillId="2" borderId="20" xfId="5" applyNumberFormat="1" applyFont="1" applyFill="1" applyBorder="1"/>
    <xf numFmtId="0" fontId="0" fillId="2" borderId="30" xfId="0" applyFill="1" applyBorder="1" applyAlignment="1">
      <alignment horizontal="center" vertical="center" wrapText="1"/>
    </xf>
    <xf numFmtId="0" fontId="0" fillId="2" borderId="0" xfId="0" applyFill="1">
      <alignment vertical="center"/>
    </xf>
    <xf numFmtId="0" fontId="13" fillId="2" borderId="0" xfId="0" applyFont="1" applyFill="1">
      <alignment vertical="center"/>
    </xf>
    <xf numFmtId="0" fontId="14" fillId="2" borderId="0" xfId="0" applyFont="1" applyFill="1" applyAlignment="1">
      <alignment horizontal="left" vertical="center" wrapText="1"/>
    </xf>
    <xf numFmtId="0" fontId="0" fillId="2" borderId="16" xfId="0" applyFill="1" applyBorder="1" applyAlignment="1">
      <alignment horizontal="center" vertical="center" wrapText="1"/>
    </xf>
    <xf numFmtId="0" fontId="19" fillId="2" borderId="0" xfId="0" applyFont="1" applyFill="1">
      <alignment vertical="center"/>
    </xf>
    <xf numFmtId="14" fontId="11" fillId="2" borderId="0" xfId="2" applyNumberFormat="1" applyFont="1" applyFill="1"/>
    <xf numFmtId="0" fontId="9" fillId="2" borderId="0" xfId="2" applyFont="1" applyFill="1"/>
    <xf numFmtId="0" fontId="11" fillId="2" borderId="0" xfId="2" applyFont="1" applyFill="1"/>
    <xf numFmtId="0" fontId="12" fillId="2" borderId="0" xfId="2" applyFont="1" applyFill="1" applyAlignment="1">
      <alignment horizontal="center"/>
    </xf>
    <xf numFmtId="0" fontId="12" fillId="2" borderId="0" xfId="2" applyFont="1" applyFill="1"/>
    <xf numFmtId="0" fontId="12" fillId="2" borderId="0" xfId="2" quotePrefix="1" applyFont="1" applyFill="1" applyAlignment="1">
      <alignment horizontal="left"/>
    </xf>
    <xf numFmtId="0" fontId="12" fillId="2" borderId="2" xfId="2" applyFont="1" applyFill="1" applyBorder="1"/>
    <xf numFmtId="0" fontId="16" fillId="2" borderId="8" xfId="0" applyFont="1" applyFill="1" applyBorder="1" applyAlignment="1">
      <alignment horizontal="center" vertical="center"/>
    </xf>
    <xf numFmtId="0" fontId="16" fillId="2" borderId="46" xfId="0" applyFont="1" applyFill="1" applyBorder="1" applyAlignment="1">
      <alignment horizontal="center" vertical="center"/>
    </xf>
    <xf numFmtId="180" fontId="16" fillId="2" borderId="0" xfId="1" applyNumberFormat="1" applyFont="1" applyFill="1" applyBorder="1" applyAlignment="1"/>
    <xf numFmtId="0" fontId="16" fillId="2" borderId="9" xfId="0" applyFont="1" applyFill="1" applyBorder="1" applyAlignment="1">
      <alignment horizontal="center" vertical="center"/>
    </xf>
    <xf numFmtId="182" fontId="0" fillId="2" borderId="11" xfId="0" applyNumberForma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8" fillId="2" borderId="0" xfId="0" applyFont="1" applyFill="1">
      <alignment vertical="center"/>
    </xf>
    <xf numFmtId="0" fontId="0" fillId="3" borderId="3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176" fontId="9" fillId="3" borderId="0" xfId="1" applyNumberFormat="1" applyFont="1" applyFill="1" applyBorder="1" applyAlignment="1" applyProtection="1"/>
    <xf numFmtId="0" fontId="17" fillId="2" borderId="0" xfId="0" applyFont="1" applyFill="1" applyAlignment="1">
      <alignment horizontal="center" vertical="center" wrapText="1"/>
    </xf>
    <xf numFmtId="0" fontId="17" fillId="2" borderId="47" xfId="0" applyFont="1" applyFill="1" applyBorder="1" applyAlignment="1">
      <alignment horizontal="left" vertical="center" wrapText="1"/>
    </xf>
    <xf numFmtId="0" fontId="17" fillId="2" borderId="0" xfId="0" applyFont="1" applyFill="1" applyAlignment="1">
      <alignment vertical="center" wrapText="1"/>
    </xf>
    <xf numFmtId="0" fontId="0" fillId="2" borderId="39" xfId="0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0" fontId="0" fillId="2" borderId="2" xfId="0" applyFill="1" applyBorder="1">
      <alignment vertical="center"/>
    </xf>
    <xf numFmtId="38" fontId="16" fillId="3" borderId="43" xfId="1" applyFont="1" applyFill="1" applyBorder="1" applyAlignment="1">
      <alignment horizontal="center" vertical="center" wrapText="1"/>
    </xf>
    <xf numFmtId="38" fontId="16" fillId="2" borderId="43" xfId="1" applyFont="1" applyFill="1" applyBorder="1" applyAlignment="1">
      <alignment horizontal="center" vertical="center" wrapText="1"/>
    </xf>
    <xf numFmtId="38" fontId="16" fillId="2" borderId="38" xfId="1" applyFont="1" applyFill="1" applyBorder="1" applyAlignment="1">
      <alignment horizontal="center" vertical="center" wrapText="1"/>
    </xf>
    <xf numFmtId="38" fontId="16" fillId="3" borderId="15" xfId="1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/>
    </xf>
    <xf numFmtId="0" fontId="22" fillId="2" borderId="51" xfId="0" applyFont="1" applyFill="1" applyBorder="1" applyAlignment="1">
      <alignment horizontal="center" vertical="center"/>
    </xf>
    <xf numFmtId="0" fontId="22" fillId="2" borderId="53" xfId="0" applyFont="1" applyFill="1" applyBorder="1" applyAlignment="1">
      <alignment horizontal="center" vertical="center"/>
    </xf>
    <xf numFmtId="38" fontId="16" fillId="2" borderId="15" xfId="1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0" fillId="2" borderId="0" xfId="0" applyFill="1" applyAlignment="1">
      <alignment horizontal="center" vertical="center"/>
    </xf>
    <xf numFmtId="176" fontId="12" fillId="4" borderId="9" xfId="1" applyNumberFormat="1" applyFont="1" applyFill="1" applyBorder="1" applyAlignment="1" applyProtection="1"/>
    <xf numFmtId="176" fontId="12" fillId="4" borderId="20" xfId="1" applyNumberFormat="1" applyFont="1" applyFill="1" applyBorder="1" applyAlignment="1" applyProtection="1"/>
    <xf numFmtId="176" fontId="12" fillId="4" borderId="16" xfId="1" applyNumberFormat="1" applyFont="1" applyFill="1" applyBorder="1" applyAlignment="1" applyProtection="1"/>
    <xf numFmtId="176" fontId="12" fillId="3" borderId="20" xfId="1" applyNumberFormat="1" applyFont="1" applyFill="1" applyBorder="1" applyAlignment="1" applyProtection="1"/>
    <xf numFmtId="0" fontId="12" fillId="2" borderId="42" xfId="2" applyFont="1" applyFill="1" applyBorder="1"/>
    <xf numFmtId="0" fontId="12" fillId="2" borderId="52" xfId="2" applyFont="1" applyFill="1" applyBorder="1"/>
    <xf numFmtId="0" fontId="12" fillId="2" borderId="48" xfId="2" applyFont="1" applyFill="1" applyBorder="1"/>
    <xf numFmtId="0" fontId="12" fillId="2" borderId="48" xfId="2" quotePrefix="1" applyFont="1" applyFill="1" applyBorder="1" applyAlignment="1">
      <alignment horizontal="left"/>
    </xf>
    <xf numFmtId="0" fontId="12" fillId="2" borderId="23" xfId="2" applyFont="1" applyFill="1" applyBorder="1" applyAlignment="1">
      <alignment horizontal="center"/>
    </xf>
    <xf numFmtId="0" fontId="12" fillId="2" borderId="26" xfId="2" applyFont="1" applyFill="1" applyBorder="1"/>
    <xf numFmtId="0" fontId="12" fillId="2" borderId="23" xfId="2" applyFont="1" applyFill="1" applyBorder="1"/>
    <xf numFmtId="0" fontId="12" fillId="2" borderId="0" xfId="3" applyFont="1" applyFill="1" applyAlignment="1">
      <alignment horizontal="center"/>
    </xf>
    <xf numFmtId="0" fontId="6" fillId="2" borderId="0" xfId="2" applyFont="1" applyFill="1"/>
    <xf numFmtId="0" fontId="12" fillId="2" borderId="25" xfId="2" applyFont="1" applyFill="1" applyBorder="1"/>
    <xf numFmtId="0" fontId="12" fillId="2" borderId="53" xfId="2" applyFont="1" applyFill="1" applyBorder="1"/>
    <xf numFmtId="0" fontId="12" fillId="2" borderId="34" xfId="2" applyFont="1" applyFill="1" applyBorder="1" applyAlignment="1">
      <alignment horizontal="center"/>
    </xf>
    <xf numFmtId="0" fontId="12" fillId="2" borderId="34" xfId="2" quotePrefix="1" applyFont="1" applyFill="1" applyBorder="1" applyAlignment="1">
      <alignment horizontal="center"/>
    </xf>
    <xf numFmtId="0" fontId="12" fillId="2" borderId="53" xfId="2" applyFont="1" applyFill="1" applyBorder="1" applyAlignment="1">
      <alignment horizontal="center"/>
    </xf>
    <xf numFmtId="0" fontId="9" fillId="2" borderId="23" xfId="2" applyFont="1" applyFill="1" applyBorder="1"/>
    <xf numFmtId="0" fontId="9" fillId="2" borderId="26" xfId="2" applyFont="1" applyFill="1" applyBorder="1"/>
    <xf numFmtId="176" fontId="9" fillId="2" borderId="0" xfId="2" applyNumberFormat="1" applyFont="1" applyFill="1"/>
    <xf numFmtId="0" fontId="9" fillId="2" borderId="55" xfId="2" applyFont="1" applyFill="1" applyBorder="1"/>
    <xf numFmtId="176" fontId="9" fillId="2" borderId="1" xfId="2" applyNumberFormat="1" applyFont="1" applyFill="1" applyBorder="1"/>
    <xf numFmtId="0" fontId="9" fillId="2" borderId="57" xfId="2" applyFont="1" applyFill="1" applyBorder="1"/>
    <xf numFmtId="0" fontId="9" fillId="2" borderId="25" xfId="2" applyFont="1" applyFill="1" applyBorder="1"/>
    <xf numFmtId="0" fontId="9" fillId="2" borderId="53" xfId="2" applyFont="1" applyFill="1" applyBorder="1"/>
    <xf numFmtId="40" fontId="9" fillId="2" borderId="0" xfId="2" applyNumberFormat="1" applyFont="1" applyFill="1"/>
    <xf numFmtId="177" fontId="9" fillId="2" borderId="0" xfId="2" applyNumberFormat="1" applyFont="1" applyFill="1"/>
    <xf numFmtId="40" fontId="9" fillId="2" borderId="1" xfId="2" applyNumberFormat="1" applyFont="1" applyFill="1" applyBorder="1"/>
    <xf numFmtId="177" fontId="9" fillId="2" borderId="1" xfId="2" applyNumberFormat="1" applyFont="1" applyFill="1" applyBorder="1"/>
    <xf numFmtId="176" fontId="9" fillId="0" borderId="0" xfId="2" applyNumberFormat="1" applyFont="1"/>
    <xf numFmtId="177" fontId="9" fillId="0" borderId="0" xfId="1" applyNumberFormat="1" applyFont="1" applyBorder="1" applyAlignment="1"/>
    <xf numFmtId="176" fontId="9" fillId="0" borderId="1" xfId="2" applyNumberFormat="1" applyFont="1" applyBorder="1"/>
    <xf numFmtId="177" fontId="9" fillId="0" borderId="1" xfId="1" applyNumberFormat="1" applyFont="1" applyBorder="1" applyAlignment="1"/>
    <xf numFmtId="0" fontId="9" fillId="0" borderId="55" xfId="2" applyFont="1" applyBorder="1"/>
    <xf numFmtId="0" fontId="9" fillId="0" borderId="23" xfId="2" applyFont="1" applyBorder="1"/>
    <xf numFmtId="0" fontId="9" fillId="0" borderId="57" xfId="2" applyFont="1" applyBorder="1"/>
    <xf numFmtId="0" fontId="9" fillId="0" borderId="55" xfId="2" quotePrefix="1" applyFont="1" applyBorder="1" applyAlignment="1">
      <alignment horizontal="left"/>
    </xf>
    <xf numFmtId="0" fontId="9" fillId="0" borderId="23" xfId="2" quotePrefix="1" applyFont="1" applyBorder="1" applyAlignment="1">
      <alignment horizontal="left"/>
    </xf>
    <xf numFmtId="0" fontId="9" fillId="0" borderId="25" xfId="2" applyFont="1" applyBorder="1"/>
    <xf numFmtId="40" fontId="9" fillId="0" borderId="26" xfId="1" applyNumberFormat="1" applyFont="1" applyBorder="1" applyAlignment="1"/>
    <xf numFmtId="0" fontId="12" fillId="2" borderId="18" xfId="2" applyFont="1" applyFill="1" applyBorder="1"/>
    <xf numFmtId="0" fontId="9" fillId="0" borderId="56" xfId="2" applyFont="1" applyBorder="1" applyAlignment="1">
      <alignment horizontal="center"/>
    </xf>
    <xf numFmtId="0" fontId="9" fillId="0" borderId="26" xfId="2" applyFont="1" applyBorder="1" applyAlignment="1">
      <alignment horizontal="center"/>
    </xf>
    <xf numFmtId="0" fontId="9" fillId="0" borderId="18" xfId="2" applyFont="1" applyBorder="1" applyAlignment="1">
      <alignment horizontal="center"/>
    </xf>
    <xf numFmtId="176" fontId="9" fillId="0" borderId="55" xfId="1" applyNumberFormat="1" applyFont="1" applyBorder="1" applyAlignment="1"/>
    <xf numFmtId="176" fontId="9" fillId="0" borderId="56" xfId="1" applyNumberFormat="1" applyFont="1" applyBorder="1" applyAlignment="1"/>
    <xf numFmtId="176" fontId="9" fillId="0" borderId="23" xfId="1" applyNumberFormat="1" applyFont="1" applyBorder="1" applyAlignment="1"/>
    <xf numFmtId="176" fontId="9" fillId="0" borderId="26" xfId="1" applyNumberFormat="1" applyFont="1" applyBorder="1" applyAlignment="1"/>
    <xf numFmtId="176" fontId="9" fillId="0" borderId="57" xfId="1" applyNumberFormat="1" applyFont="1" applyBorder="1" applyAlignment="1"/>
    <xf numFmtId="176" fontId="9" fillId="0" borderId="18" xfId="1" applyNumberFormat="1" applyFont="1" applyBorder="1" applyAlignment="1"/>
    <xf numFmtId="0" fontId="12" fillId="2" borderId="25" xfId="2" applyFont="1" applyFill="1" applyBorder="1" applyAlignment="1">
      <alignment horizontal="center"/>
    </xf>
    <xf numFmtId="0" fontId="9" fillId="2" borderId="57" xfId="4" applyFont="1" applyFill="1" applyBorder="1" applyAlignment="1">
      <alignment horizontal="centerContinuous" vertical="center"/>
    </xf>
    <xf numFmtId="0" fontId="9" fillId="2" borderId="2" xfId="4" applyFont="1" applyFill="1" applyBorder="1" applyAlignment="1">
      <alignment horizontal="centerContinuous" vertical="center"/>
    </xf>
    <xf numFmtId="0" fontId="9" fillId="2" borderId="42" xfId="2" applyFont="1" applyFill="1" applyBorder="1"/>
    <xf numFmtId="0" fontId="9" fillId="2" borderId="52" xfId="2" applyFont="1" applyFill="1" applyBorder="1" applyAlignment="1">
      <alignment horizontal="center"/>
    </xf>
    <xf numFmtId="0" fontId="23" fillId="2" borderId="26" xfId="2" applyFont="1" applyFill="1" applyBorder="1" applyAlignment="1">
      <alignment horizontal="center"/>
    </xf>
    <xf numFmtId="0" fontId="12" fillId="0" borderId="56" xfId="2" applyFont="1" applyBorder="1" applyAlignment="1">
      <alignment horizontal="center"/>
    </xf>
    <xf numFmtId="0" fontId="12" fillId="0" borderId="26" xfId="2" applyFont="1" applyBorder="1" applyAlignment="1">
      <alignment horizontal="center"/>
    </xf>
    <xf numFmtId="0" fontId="12" fillId="0" borderId="18" xfId="2" applyFont="1" applyBorder="1" applyAlignment="1">
      <alignment horizontal="center"/>
    </xf>
    <xf numFmtId="0" fontId="9" fillId="3" borderId="23" xfId="2" applyFont="1" applyFill="1" applyBorder="1"/>
    <xf numFmtId="0" fontId="12" fillId="3" borderId="26" xfId="2" applyFont="1" applyFill="1" applyBorder="1" applyAlignment="1">
      <alignment horizontal="center"/>
    </xf>
    <xf numFmtId="0" fontId="12" fillId="3" borderId="18" xfId="2" applyFont="1" applyFill="1" applyBorder="1" applyAlignment="1">
      <alignment horizontal="center"/>
    </xf>
    <xf numFmtId="0" fontId="9" fillId="2" borderId="52" xfId="2" applyFont="1" applyFill="1" applyBorder="1"/>
    <xf numFmtId="0" fontId="9" fillId="3" borderId="26" xfId="2" applyFont="1" applyFill="1" applyBorder="1" applyAlignment="1">
      <alignment horizontal="center"/>
    </xf>
    <xf numFmtId="0" fontId="11" fillId="2" borderId="25" xfId="2" applyFont="1" applyFill="1" applyBorder="1"/>
    <xf numFmtId="0" fontId="9" fillId="2" borderId="53" xfId="2" applyFont="1" applyFill="1" applyBorder="1" applyAlignment="1">
      <alignment horizontal="center"/>
    </xf>
    <xf numFmtId="0" fontId="12" fillId="2" borderId="33" xfId="2" applyFont="1" applyFill="1" applyBorder="1" applyAlignment="1">
      <alignment horizontal="center" vertical="center"/>
    </xf>
    <xf numFmtId="0" fontId="26" fillId="2" borderId="0" xfId="0" applyFont="1" applyFill="1" applyAlignment="1"/>
    <xf numFmtId="0" fontId="23" fillId="2" borderId="0" xfId="0" applyFont="1" applyFill="1" applyAlignment="1"/>
    <xf numFmtId="0" fontId="23" fillId="0" borderId="0" xfId="0" applyFont="1" applyAlignment="1"/>
    <xf numFmtId="0" fontId="23" fillId="2" borderId="3" xfId="0" applyFont="1" applyFill="1" applyBorder="1" applyAlignment="1"/>
    <xf numFmtId="0" fontId="23" fillId="2" borderId="7" xfId="0" applyFont="1" applyFill="1" applyBorder="1" applyAlignment="1">
      <alignment horizontal="center"/>
    </xf>
    <xf numFmtId="0" fontId="23" fillId="2" borderId="8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/>
    </xf>
    <xf numFmtId="0" fontId="23" fillId="2" borderId="10" xfId="0" applyFont="1" applyFill="1" applyBorder="1" applyAlignment="1">
      <alignment horizontal="center"/>
    </xf>
    <xf numFmtId="0" fontId="23" fillId="0" borderId="9" xfId="0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7" xfId="0" applyFont="1" applyBorder="1" applyAlignment="1" applyProtection="1">
      <alignment horizontal="center"/>
      <protection locked="0"/>
    </xf>
    <xf numFmtId="49" fontId="23" fillId="0" borderId="19" xfId="0" applyNumberFormat="1" applyFont="1" applyBorder="1" applyAlignment="1" applyProtection="1">
      <alignment horizontal="center"/>
      <protection locked="0"/>
    </xf>
    <xf numFmtId="49" fontId="23" fillId="0" borderId="20" xfId="0" applyNumberFormat="1" applyFont="1" applyBorder="1" applyAlignment="1" applyProtection="1">
      <alignment horizontal="center"/>
      <protection locked="0"/>
    </xf>
    <xf numFmtId="49" fontId="23" fillId="0" borderId="0" xfId="0" applyNumberFormat="1" applyFont="1" applyAlignment="1" applyProtection="1">
      <alignment horizontal="center"/>
      <protection locked="0"/>
    </xf>
    <xf numFmtId="179" fontId="23" fillId="0" borderId="20" xfId="0" applyNumberFormat="1" applyFont="1" applyBorder="1" applyAlignment="1" applyProtection="1">
      <alignment horizontal="center"/>
      <protection locked="0"/>
    </xf>
    <xf numFmtId="179" fontId="23" fillId="0" borderId="22" xfId="0" applyNumberFormat="1" applyFont="1" applyBorder="1" applyAlignment="1" applyProtection="1">
      <alignment horizontal="center"/>
      <protection locked="0"/>
    </xf>
    <xf numFmtId="49" fontId="23" fillId="3" borderId="20" xfId="0" applyNumberFormat="1" applyFont="1" applyFill="1" applyBorder="1" applyAlignment="1" applyProtection="1">
      <alignment horizontal="center"/>
      <protection locked="0"/>
    </xf>
    <xf numFmtId="0" fontId="23" fillId="2" borderId="7" xfId="0" applyFont="1" applyFill="1" applyBorder="1" applyAlignment="1" applyProtection="1">
      <alignment horizontal="center"/>
      <protection locked="0"/>
    </xf>
    <xf numFmtId="49" fontId="23" fillId="0" borderId="23" xfId="0" applyNumberFormat="1" applyFont="1" applyBorder="1" applyAlignment="1" applyProtection="1">
      <alignment horizontal="center"/>
      <protection locked="0"/>
    </xf>
    <xf numFmtId="179" fontId="23" fillId="0" borderId="0" xfId="0" applyNumberFormat="1" applyFont="1" applyAlignment="1" applyProtection="1">
      <alignment horizontal="center" shrinkToFit="1"/>
      <protection locked="0"/>
    </xf>
    <xf numFmtId="49" fontId="23" fillId="0" borderId="20" xfId="0" applyNumberFormat="1" applyFont="1" applyBorder="1" applyAlignment="1" applyProtection="1">
      <alignment horizontal="center" shrinkToFit="1"/>
      <protection locked="0"/>
    </xf>
    <xf numFmtId="179" fontId="23" fillId="0" borderId="26" xfId="0" applyNumberFormat="1" applyFont="1" applyBorder="1" applyAlignment="1" applyProtection="1">
      <alignment horizontal="center" shrinkToFit="1"/>
      <protection locked="0"/>
    </xf>
    <xf numFmtId="179" fontId="23" fillId="0" borderId="20" xfId="0" applyNumberFormat="1" applyFont="1" applyBorder="1" applyAlignment="1" applyProtection="1">
      <alignment horizontal="center" shrinkToFit="1"/>
      <protection locked="0"/>
    </xf>
    <xf numFmtId="49" fontId="23" fillId="0" borderId="0" xfId="0" applyNumberFormat="1" applyFont="1" applyAlignment="1" applyProtection="1">
      <alignment horizontal="center" shrinkToFit="1"/>
      <protection locked="0"/>
    </xf>
    <xf numFmtId="179" fontId="23" fillId="0" borderId="22" xfId="0" applyNumberFormat="1" applyFont="1" applyBorder="1" applyAlignment="1" applyProtection="1">
      <alignment horizontal="center" shrinkToFit="1"/>
      <protection locked="0"/>
    </xf>
    <xf numFmtId="0" fontId="23" fillId="2" borderId="14" xfId="0" applyFont="1" applyFill="1" applyBorder="1" applyAlignment="1" applyProtection="1">
      <alignment horizontal="center"/>
      <protection locked="0"/>
    </xf>
    <xf numFmtId="49" fontId="23" fillId="0" borderId="57" xfId="0" applyNumberFormat="1" applyFont="1" applyBorder="1" applyAlignment="1" applyProtection="1">
      <alignment horizontal="center"/>
      <protection locked="0"/>
    </xf>
    <xf numFmtId="49" fontId="23" fillId="0" borderId="16" xfId="0" applyNumberFormat="1" applyFont="1" applyBorder="1" applyAlignment="1" applyProtection="1">
      <alignment horizontal="center"/>
      <protection locked="0"/>
    </xf>
    <xf numFmtId="179" fontId="23" fillId="0" borderId="16" xfId="0" applyNumberFormat="1" applyFont="1" applyBorder="1" applyAlignment="1" applyProtection="1">
      <alignment horizontal="center" shrinkToFit="1"/>
      <protection locked="0"/>
    </xf>
    <xf numFmtId="49" fontId="23" fillId="0" borderId="2" xfId="0" applyNumberFormat="1" applyFont="1" applyBorder="1" applyAlignment="1" applyProtection="1">
      <alignment horizontal="center" shrinkToFit="1"/>
      <protection locked="0"/>
    </xf>
    <xf numFmtId="179" fontId="23" fillId="0" borderId="49" xfId="0" applyNumberFormat="1" applyFont="1" applyBorder="1" applyAlignment="1" applyProtection="1">
      <alignment horizontal="center" shrinkToFit="1"/>
      <protection locked="0"/>
    </xf>
    <xf numFmtId="49" fontId="23" fillId="4" borderId="16" xfId="0" applyNumberFormat="1" applyFont="1" applyFill="1" applyBorder="1" applyAlignment="1" applyProtection="1">
      <alignment horizontal="center"/>
      <protection locked="0"/>
    </xf>
    <xf numFmtId="49" fontId="23" fillId="0" borderId="0" xfId="0" applyNumberFormat="1" applyFont="1" applyAlignment="1"/>
    <xf numFmtId="49" fontId="23" fillId="0" borderId="0" xfId="0" applyNumberFormat="1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/>
    </xf>
    <xf numFmtId="179" fontId="23" fillId="0" borderId="21" xfId="0" applyNumberFormat="1" applyFont="1" applyBorder="1" applyAlignment="1" applyProtection="1">
      <alignment horizontal="center"/>
      <protection locked="0"/>
    </xf>
    <xf numFmtId="179" fontId="23" fillId="0" borderId="32" xfId="0" applyNumberFormat="1" applyFont="1" applyBorder="1" applyAlignment="1" applyProtection="1">
      <alignment horizontal="center" shrinkToFit="1"/>
      <protection locked="0"/>
    </xf>
    <xf numFmtId="0" fontId="23" fillId="2" borderId="24" xfId="0" applyFont="1" applyFill="1" applyBorder="1" applyAlignment="1"/>
    <xf numFmtId="0" fontId="23" fillId="2" borderId="60" xfId="0" applyFont="1" applyFill="1" applyBorder="1" applyAlignment="1">
      <alignment horizontal="center"/>
    </xf>
    <xf numFmtId="0" fontId="23" fillId="2" borderId="33" xfId="0" applyFont="1" applyFill="1" applyBorder="1" applyAlignment="1">
      <alignment horizontal="center"/>
    </xf>
    <xf numFmtId="0" fontId="23" fillId="2" borderId="58" xfId="0" applyFont="1" applyFill="1" applyBorder="1" applyAlignment="1">
      <alignment horizontal="center"/>
    </xf>
    <xf numFmtId="0" fontId="23" fillId="2" borderId="53" xfId="0" applyFont="1" applyFill="1" applyBorder="1" applyAlignment="1">
      <alignment horizontal="center"/>
    </xf>
    <xf numFmtId="0" fontId="23" fillId="2" borderId="34" xfId="0" applyFont="1" applyFill="1" applyBorder="1" applyAlignment="1">
      <alignment horizontal="center"/>
    </xf>
    <xf numFmtId="0" fontId="23" fillId="0" borderId="60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58" xfId="0" applyFont="1" applyBorder="1" applyAlignment="1">
      <alignment horizontal="center"/>
    </xf>
    <xf numFmtId="0" fontId="23" fillId="0" borderId="53" xfId="0" applyFont="1" applyBorder="1" applyAlignment="1">
      <alignment horizontal="center"/>
    </xf>
    <xf numFmtId="0" fontId="30" fillId="2" borderId="0" xfId="0" applyFont="1" applyFill="1">
      <alignment vertical="center"/>
    </xf>
    <xf numFmtId="0" fontId="9" fillId="2" borderId="26" xfId="2" applyFont="1" applyFill="1" applyBorder="1" applyAlignment="1">
      <alignment horizontal="center"/>
    </xf>
    <xf numFmtId="0" fontId="9" fillId="2" borderId="56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16" fillId="2" borderId="48" xfId="0" applyFont="1" applyFill="1" applyBorder="1">
      <alignment vertical="center"/>
    </xf>
    <xf numFmtId="0" fontId="16" fillId="2" borderId="3" xfId="0" applyFont="1" applyFill="1" applyBorder="1">
      <alignment vertical="center"/>
    </xf>
    <xf numFmtId="178" fontId="16" fillId="2" borderId="64" xfId="0" applyNumberFormat="1" applyFont="1" applyFill="1" applyBorder="1" applyAlignment="1"/>
    <xf numFmtId="178" fontId="16" fillId="2" borderId="7" xfId="0" applyNumberFormat="1" applyFont="1" applyFill="1" applyBorder="1" applyAlignment="1"/>
    <xf numFmtId="178" fontId="16" fillId="2" borderId="14" xfId="0" applyNumberFormat="1" applyFont="1" applyFill="1" applyBorder="1" applyAlignment="1"/>
    <xf numFmtId="0" fontId="16" fillId="2" borderId="24" xfId="0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31" fillId="2" borderId="0" xfId="0" applyFont="1" applyFill="1" applyAlignment="1">
      <alignment horizontal="justify" vertical="center"/>
    </xf>
    <xf numFmtId="58" fontId="33" fillId="2" borderId="0" xfId="0" applyNumberFormat="1" applyFont="1" applyFill="1" applyAlignment="1">
      <alignment horizontal="center" vertical="center"/>
    </xf>
    <xf numFmtId="0" fontId="36" fillId="0" borderId="0" xfId="0" applyFont="1">
      <alignment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left" vertical="center"/>
    </xf>
    <xf numFmtId="0" fontId="37" fillId="2" borderId="0" xfId="0" applyFont="1" applyFill="1">
      <alignment vertical="center"/>
    </xf>
    <xf numFmtId="0" fontId="39" fillId="0" borderId="0" xfId="0" applyFont="1">
      <alignment vertical="center"/>
    </xf>
    <xf numFmtId="40" fontId="16" fillId="0" borderId="0" xfId="1" applyNumberFormat="1" applyFont="1">
      <alignment vertical="center"/>
    </xf>
    <xf numFmtId="40" fontId="16" fillId="2" borderId="0" xfId="1" applyNumberFormat="1" applyFont="1" applyFill="1">
      <alignment vertical="center"/>
    </xf>
    <xf numFmtId="0" fontId="40" fillId="0" borderId="34" xfId="0" applyFont="1" applyBorder="1">
      <alignment vertical="center"/>
    </xf>
    <xf numFmtId="0" fontId="0" fillId="0" borderId="34" xfId="0" applyBorder="1">
      <alignment vertical="center"/>
    </xf>
    <xf numFmtId="40" fontId="39" fillId="0" borderId="0" xfId="1" applyNumberFormat="1" applyFont="1" applyFill="1" applyBorder="1">
      <alignment vertical="center"/>
    </xf>
    <xf numFmtId="0" fontId="41" fillId="0" borderId="0" xfId="0" applyFont="1" applyAlignment="1">
      <alignment horizontal="center" vertical="center"/>
    </xf>
    <xf numFmtId="0" fontId="43" fillId="0" borderId="0" xfId="0" applyFont="1" applyAlignment="1">
      <alignment horizontal="centerContinuous" vertical="center"/>
    </xf>
    <xf numFmtId="0" fontId="44" fillId="0" borderId="0" xfId="0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40" fontId="39" fillId="0" borderId="2" xfId="1" applyNumberFormat="1" applyFont="1" applyFill="1" applyBorder="1">
      <alignment vertical="center"/>
    </xf>
    <xf numFmtId="0" fontId="47" fillId="0" borderId="0" xfId="0" applyFont="1">
      <alignment vertical="center"/>
    </xf>
    <xf numFmtId="0" fontId="39" fillId="2" borderId="0" xfId="0" applyFont="1" applyFill="1">
      <alignment vertical="center"/>
    </xf>
    <xf numFmtId="0" fontId="39" fillId="2" borderId="9" xfId="0" applyFont="1" applyFill="1" applyBorder="1" applyAlignment="1">
      <alignment horizontal="center" vertical="center"/>
    </xf>
    <xf numFmtId="0" fontId="39" fillId="2" borderId="35" xfId="0" applyFont="1" applyFill="1" applyBorder="1">
      <alignment vertical="center"/>
    </xf>
    <xf numFmtId="0" fontId="39" fillId="2" borderId="1" xfId="0" applyFont="1" applyFill="1" applyBorder="1">
      <alignment vertical="center"/>
    </xf>
    <xf numFmtId="0" fontId="39" fillId="2" borderId="36" xfId="0" applyFont="1" applyFill="1" applyBorder="1">
      <alignment vertical="center"/>
    </xf>
    <xf numFmtId="0" fontId="39" fillId="2" borderId="30" xfId="0" applyFont="1" applyFill="1" applyBorder="1" applyAlignment="1">
      <alignment horizontal="center" vertical="center"/>
    </xf>
    <xf numFmtId="0" fontId="39" fillId="2" borderId="11" xfId="0" applyFont="1" applyFill="1" applyBorder="1">
      <alignment vertical="center"/>
    </xf>
    <xf numFmtId="0" fontId="39" fillId="2" borderId="12" xfId="0" applyFont="1" applyFill="1" applyBorder="1">
      <alignment vertical="center"/>
    </xf>
    <xf numFmtId="0" fontId="39" fillId="2" borderId="27" xfId="0" applyFont="1" applyFill="1" applyBorder="1">
      <alignment vertical="center"/>
    </xf>
    <xf numFmtId="0" fontId="16" fillId="2" borderId="35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29" fillId="2" borderId="0" xfId="0" applyFont="1" applyFill="1">
      <alignment vertical="center"/>
    </xf>
    <xf numFmtId="0" fontId="39" fillId="2" borderId="26" xfId="0" applyFont="1" applyFill="1" applyBorder="1" applyAlignment="1"/>
    <xf numFmtId="180" fontId="16" fillId="2" borderId="16" xfId="5" applyNumberFormat="1" applyFont="1" applyFill="1" applyBorder="1"/>
    <xf numFmtId="180" fontId="16" fillId="2" borderId="20" xfId="1" applyNumberFormat="1" applyFont="1" applyFill="1" applyBorder="1" applyAlignment="1"/>
    <xf numFmtId="180" fontId="16" fillId="2" borderId="9" xfId="5" applyNumberFormat="1" applyFont="1" applyFill="1" applyBorder="1"/>
    <xf numFmtId="180" fontId="16" fillId="2" borderId="9" xfId="1" applyNumberFormat="1" applyFont="1" applyFill="1" applyBorder="1" applyAlignment="1"/>
    <xf numFmtId="180" fontId="16" fillId="2" borderId="16" xfId="1" applyNumberFormat="1" applyFont="1" applyFill="1" applyBorder="1" applyAlignment="1"/>
    <xf numFmtId="0" fontId="39" fillId="2" borderId="31" xfId="0" applyFont="1" applyFill="1" applyBorder="1" applyAlignment="1"/>
    <xf numFmtId="0" fontId="39" fillId="2" borderId="13" xfId="0" applyFont="1" applyFill="1" applyBorder="1" applyAlignment="1"/>
    <xf numFmtId="0" fontId="17" fillId="2" borderId="0" xfId="0" applyFont="1" applyFill="1" applyAlignment="1">
      <alignment horizontal="right" vertical="center"/>
    </xf>
    <xf numFmtId="178" fontId="16" fillId="3" borderId="7" xfId="0" applyNumberFormat="1" applyFont="1" applyFill="1" applyBorder="1" applyAlignment="1"/>
    <xf numFmtId="180" fontId="16" fillId="3" borderId="20" xfId="5" applyNumberFormat="1" applyFont="1" applyFill="1" applyBorder="1"/>
    <xf numFmtId="0" fontId="39" fillId="3" borderId="31" xfId="0" applyFont="1" applyFill="1" applyBorder="1" applyAlignment="1"/>
    <xf numFmtId="180" fontId="16" fillId="3" borderId="16" xfId="5" applyNumberFormat="1" applyFont="1" applyFill="1" applyBorder="1"/>
    <xf numFmtId="0" fontId="39" fillId="3" borderId="26" xfId="0" applyFont="1" applyFill="1" applyBorder="1" applyAlignment="1"/>
    <xf numFmtId="0" fontId="39" fillId="3" borderId="13" xfId="0" applyFont="1" applyFill="1" applyBorder="1" applyAlignment="1"/>
    <xf numFmtId="178" fontId="16" fillId="3" borderId="14" xfId="0" applyNumberFormat="1" applyFont="1" applyFill="1" applyBorder="1" applyAlignment="1"/>
    <xf numFmtId="0" fontId="16" fillId="2" borderId="44" xfId="0" applyFont="1" applyFill="1" applyBorder="1" applyAlignment="1">
      <alignment horizontal="center" vertical="center" wrapText="1"/>
    </xf>
    <xf numFmtId="0" fontId="16" fillId="2" borderId="43" xfId="0" applyFont="1" applyFill="1" applyBorder="1" applyAlignment="1">
      <alignment horizontal="left" vertical="center" wrapText="1"/>
    </xf>
    <xf numFmtId="0" fontId="16" fillId="2" borderId="11" xfId="0" applyFont="1" applyFill="1" applyBorder="1" applyAlignment="1">
      <alignment horizontal="center" vertical="center" wrapText="1"/>
    </xf>
    <xf numFmtId="0" fontId="9" fillId="0" borderId="26" xfId="2" applyFont="1" applyBorder="1"/>
    <xf numFmtId="0" fontId="39" fillId="2" borderId="18" xfId="0" applyFont="1" applyFill="1" applyBorder="1">
      <alignment vertical="center"/>
    </xf>
    <xf numFmtId="2" fontId="0" fillId="0" borderId="0" xfId="0" applyNumberFormat="1" applyAlignment="1"/>
    <xf numFmtId="180" fontId="16" fillId="2" borderId="21" xfId="1" applyNumberFormat="1" applyFont="1" applyFill="1" applyBorder="1" applyAlignment="1"/>
    <xf numFmtId="0" fontId="39" fillId="2" borderId="18" xfId="0" applyFont="1" applyFill="1" applyBorder="1" applyAlignment="1"/>
    <xf numFmtId="0" fontId="39" fillId="2" borderId="49" xfId="0" applyFont="1" applyFill="1" applyBorder="1" applyAlignment="1"/>
    <xf numFmtId="180" fontId="16" fillId="0" borderId="21" xfId="1" applyNumberFormat="1" applyFont="1" applyBorder="1" applyAlignment="1"/>
    <xf numFmtId="180" fontId="16" fillId="0" borderId="32" xfId="1" applyNumberFormat="1" applyFont="1" applyBorder="1" applyAlignment="1"/>
    <xf numFmtId="180" fontId="16" fillId="0" borderId="35" xfId="1" applyNumberFormat="1" applyFont="1" applyBorder="1" applyAlignment="1"/>
    <xf numFmtId="176" fontId="9" fillId="4" borderId="20" xfId="1" applyNumberFormat="1" applyFont="1" applyFill="1" applyBorder="1" applyAlignment="1" applyProtection="1"/>
    <xf numFmtId="176" fontId="9" fillId="4" borderId="16" xfId="1" applyNumberFormat="1" applyFont="1" applyFill="1" applyBorder="1" applyAlignment="1" applyProtection="1"/>
    <xf numFmtId="176" fontId="9" fillId="4" borderId="9" xfId="1" applyNumberFormat="1" applyFont="1" applyFill="1" applyBorder="1" applyAlignment="1" applyProtection="1"/>
    <xf numFmtId="176" fontId="9" fillId="3" borderId="20" xfId="1" applyNumberFormat="1" applyFont="1" applyFill="1" applyBorder="1" applyAlignment="1" applyProtection="1"/>
    <xf numFmtId="176" fontId="9" fillId="2" borderId="16" xfId="1" applyNumberFormat="1" applyFont="1" applyFill="1" applyBorder="1" applyAlignment="1" applyProtection="1"/>
    <xf numFmtId="176" fontId="9" fillId="2" borderId="20" xfId="1" applyNumberFormat="1" applyFont="1" applyFill="1" applyBorder="1" applyAlignment="1" applyProtection="1"/>
    <xf numFmtId="176" fontId="9" fillId="2" borderId="20" xfId="1" applyNumberFormat="1" applyFont="1" applyFill="1" applyBorder="1" applyAlignment="1"/>
    <xf numFmtId="176" fontId="9" fillId="2" borderId="20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>
      <alignment vertical="center"/>
    </xf>
    <xf numFmtId="176" fontId="9" fillId="2" borderId="16" xfId="1" applyNumberFormat="1" applyFont="1" applyFill="1" applyBorder="1" applyAlignment="1" applyProtection="1">
      <alignment vertical="center"/>
    </xf>
    <xf numFmtId="176" fontId="9" fillId="2" borderId="9" xfId="1" applyNumberFormat="1" applyFont="1" applyFill="1" applyBorder="1" applyAlignment="1" applyProtection="1"/>
    <xf numFmtId="176" fontId="12" fillId="4" borderId="9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 applyProtection="1">
      <alignment horizontal="center"/>
    </xf>
    <xf numFmtId="176" fontId="12" fillId="3" borderId="20" xfId="1" applyNumberFormat="1" applyFont="1" applyFill="1" applyBorder="1" applyAlignment="1" applyProtection="1">
      <alignment horizontal="center"/>
    </xf>
    <xf numFmtId="176" fontId="12" fillId="4" borderId="16" xfId="1" applyNumberFormat="1" applyFont="1" applyFill="1" applyBorder="1" applyAlignment="1" applyProtection="1">
      <alignment horizontal="center"/>
    </xf>
    <xf numFmtId="176" fontId="12" fillId="4" borderId="20" xfId="1" applyNumberFormat="1" applyFont="1" applyFill="1" applyBorder="1" applyAlignment="1">
      <alignment horizontal="center"/>
    </xf>
    <xf numFmtId="176" fontId="12" fillId="4" borderId="9" xfId="1" applyNumberFormat="1" applyFont="1" applyFill="1" applyBorder="1" applyAlignment="1">
      <alignment horizontal="center"/>
    </xf>
    <xf numFmtId="176" fontId="12" fillId="3" borderId="20" xfId="1" applyNumberFormat="1" applyFont="1" applyFill="1" applyBorder="1" applyAlignment="1">
      <alignment horizontal="center"/>
    </xf>
    <xf numFmtId="176" fontId="12" fillId="4" borderId="16" xfId="1" applyNumberFormat="1" applyFont="1" applyFill="1" applyBorder="1" applyAlignment="1">
      <alignment horizontal="center"/>
    </xf>
    <xf numFmtId="176" fontId="12" fillId="3" borderId="16" xfId="1" applyNumberFormat="1" applyFont="1" applyFill="1" applyBorder="1" applyAlignment="1">
      <alignment horizontal="center"/>
    </xf>
    <xf numFmtId="176" fontId="12" fillId="4" borderId="20" xfId="1" applyNumberFormat="1" applyFont="1" applyFill="1" applyBorder="1" applyAlignment="1" applyProtection="1">
      <alignment horizontal="center" vertical="center"/>
    </xf>
    <xf numFmtId="176" fontId="12" fillId="2" borderId="9" xfId="1" applyNumberFormat="1" applyFont="1" applyFill="1" applyBorder="1" applyAlignment="1">
      <alignment horizontal="center"/>
    </xf>
    <xf numFmtId="176" fontId="12" fillId="2" borderId="20" xfId="1" applyNumberFormat="1" applyFont="1" applyFill="1" applyBorder="1" applyAlignment="1">
      <alignment horizontal="center"/>
    </xf>
    <xf numFmtId="176" fontId="12" fillId="2" borderId="16" xfId="1" applyNumberFormat="1" applyFont="1" applyFill="1" applyBorder="1" applyAlignment="1">
      <alignment horizontal="center"/>
    </xf>
    <xf numFmtId="0" fontId="12" fillId="2" borderId="9" xfId="2" applyFont="1" applyFill="1" applyBorder="1" applyAlignment="1">
      <alignment horizontal="center"/>
    </xf>
    <xf numFmtId="0" fontId="12" fillId="2" borderId="20" xfId="2" applyFont="1" applyFill="1" applyBorder="1" applyAlignment="1">
      <alignment horizontal="center"/>
    </xf>
    <xf numFmtId="180" fontId="16" fillId="3" borderId="22" xfId="1" applyNumberFormat="1" applyFont="1" applyFill="1" applyBorder="1" applyAlignment="1"/>
    <xf numFmtId="0" fontId="19" fillId="2" borderId="40" xfId="0" applyFont="1" applyFill="1" applyBorder="1" applyAlignment="1">
      <alignment horizontal="center" vertical="center"/>
    </xf>
    <xf numFmtId="180" fontId="16" fillId="2" borderId="22" xfId="1" applyNumberFormat="1" applyFont="1" applyFill="1" applyBorder="1" applyAlignment="1"/>
    <xf numFmtId="180" fontId="16" fillId="3" borderId="49" xfId="1" applyNumberFormat="1" applyFont="1" applyFill="1" applyBorder="1" applyAlignment="1"/>
    <xf numFmtId="0" fontId="11" fillId="2" borderId="0" xfId="0" applyFont="1" applyFill="1">
      <alignment vertical="center"/>
    </xf>
    <xf numFmtId="0" fontId="0" fillId="2" borderId="36" xfId="0" applyFill="1" applyBorder="1" applyAlignment="1">
      <alignment horizontal="center" vertical="center"/>
    </xf>
    <xf numFmtId="0" fontId="0" fillId="2" borderId="21" xfId="0" applyFill="1" applyBorder="1">
      <alignment vertical="center"/>
    </xf>
    <xf numFmtId="0" fontId="0" fillId="2" borderId="10" xfId="0" applyFill="1" applyBorder="1" applyAlignment="1">
      <alignment horizontal="center" vertical="center"/>
    </xf>
    <xf numFmtId="0" fontId="53" fillId="2" borderId="0" xfId="0" applyFont="1" applyFill="1" applyAlignment="1"/>
    <xf numFmtId="0" fontId="53" fillId="0" borderId="0" xfId="0" applyFont="1" applyAlignment="1"/>
    <xf numFmtId="0" fontId="39" fillId="0" borderId="0" xfId="0" applyFont="1" applyAlignment="1"/>
    <xf numFmtId="0" fontId="39" fillId="0" borderId="2" xfId="0" applyFont="1" applyBorder="1" applyAlignment="1"/>
    <xf numFmtId="176" fontId="39" fillId="0" borderId="0" xfId="1" applyNumberFormat="1" applyFont="1" applyBorder="1" applyAlignment="1"/>
    <xf numFmtId="176" fontId="39" fillId="0" borderId="2" xfId="1" applyNumberFormat="1" applyFont="1" applyBorder="1" applyAlignment="1"/>
    <xf numFmtId="0" fontId="39" fillId="0" borderId="12" xfId="0" applyFont="1" applyBorder="1" applyAlignment="1"/>
    <xf numFmtId="0" fontId="39" fillId="2" borderId="0" xfId="0" applyFont="1" applyFill="1" applyAlignment="1"/>
    <xf numFmtId="0" fontId="40" fillId="0" borderId="34" xfId="0" applyFont="1" applyBorder="1" applyAlignment="1">
      <alignment horizontal="center" vertical="center"/>
    </xf>
    <xf numFmtId="0" fontId="42" fillId="0" borderId="34" xfId="0" applyFont="1" applyBorder="1" applyAlignment="1">
      <alignment horizontal="center" vertical="center"/>
    </xf>
    <xf numFmtId="0" fontId="0" fillId="0" borderId="34" xfId="0" applyBorder="1" applyAlignment="1">
      <alignment horizontal="right" vertical="center"/>
    </xf>
    <xf numFmtId="0" fontId="0" fillId="2" borderId="35" xfId="0" applyFill="1" applyBorder="1" applyAlignment="1">
      <alignment horizontal="center" vertical="center"/>
    </xf>
    <xf numFmtId="178" fontId="39" fillId="2" borderId="64" xfId="0" applyNumberFormat="1" applyFont="1" applyFill="1" applyBorder="1" applyAlignment="1"/>
    <xf numFmtId="178" fontId="39" fillId="2" borderId="7" xfId="0" applyNumberFormat="1" applyFont="1" applyFill="1" applyBorder="1" applyAlignment="1"/>
    <xf numFmtId="0" fontId="47" fillId="0" borderId="0" xfId="0" applyFont="1" applyAlignment="1"/>
    <xf numFmtId="0" fontId="54" fillId="0" borderId="0" xfId="0" applyFont="1" applyAlignment="1">
      <alignment horizontal="right"/>
    </xf>
    <xf numFmtId="0" fontId="54" fillId="0" borderId="3" xfId="0" applyFont="1" applyBorder="1">
      <alignment vertical="center"/>
    </xf>
    <xf numFmtId="0" fontId="54" fillId="0" borderId="48" xfId="0" applyFont="1" applyBorder="1" applyAlignment="1">
      <alignment horizontal="center" vertical="center" wrapText="1"/>
    </xf>
    <xf numFmtId="0" fontId="54" fillId="0" borderId="48" xfId="0" applyFont="1" applyBorder="1">
      <alignment vertical="center"/>
    </xf>
    <xf numFmtId="0" fontId="54" fillId="0" borderId="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 wrapText="1"/>
    </xf>
    <xf numFmtId="0" fontId="54" fillId="0" borderId="24" xfId="0" applyFont="1" applyBorder="1">
      <alignment vertical="center"/>
    </xf>
    <xf numFmtId="0" fontId="54" fillId="0" borderId="34" xfId="0" applyFont="1" applyBorder="1" applyAlignment="1">
      <alignment horizontal="center" vertical="center" wrapText="1"/>
    </xf>
    <xf numFmtId="55" fontId="54" fillId="0" borderId="65" xfId="0" applyNumberFormat="1" applyFont="1" applyBorder="1" applyAlignment="1">
      <alignment horizontal="distributed" vertical="center" justifyLastLine="1"/>
    </xf>
    <xf numFmtId="0" fontId="54" fillId="0" borderId="0" xfId="0" applyFont="1">
      <alignment vertical="center"/>
    </xf>
    <xf numFmtId="0" fontId="54" fillId="0" borderId="62" xfId="0" applyFont="1" applyBorder="1">
      <alignment vertical="center"/>
    </xf>
    <xf numFmtId="178" fontId="54" fillId="2" borderId="0" xfId="0" applyNumberFormat="1" applyFont="1" applyFill="1" applyAlignment="1">
      <alignment horizontal="center"/>
    </xf>
    <xf numFmtId="55" fontId="54" fillId="0" borderId="0" xfId="0" applyNumberFormat="1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55" fontId="54" fillId="0" borderId="57" xfId="0" applyNumberFormat="1" applyFont="1" applyBorder="1" applyAlignment="1">
      <alignment horizontal="distributed" vertical="center" justifyLastLine="1"/>
    </xf>
    <xf numFmtId="55" fontId="54" fillId="0" borderId="72" xfId="0" applyNumberFormat="1" applyFont="1" applyBorder="1" applyAlignment="1">
      <alignment horizontal="distributed" vertical="center" justifyLastLine="1"/>
    </xf>
    <xf numFmtId="55" fontId="54" fillId="0" borderId="23" xfId="0" applyNumberFormat="1" applyFont="1" applyBorder="1" applyAlignment="1">
      <alignment horizontal="distributed" vertical="center" justifyLastLine="1"/>
    </xf>
    <xf numFmtId="55" fontId="54" fillId="0" borderId="50" xfId="0" applyNumberFormat="1" applyFont="1" applyBorder="1" applyAlignment="1">
      <alignment horizontal="distributed" vertical="center" justifyLastLine="1"/>
    </xf>
    <xf numFmtId="0" fontId="54" fillId="0" borderId="59" xfId="0" applyFont="1" applyBorder="1" applyAlignment="1">
      <alignment horizontal="center" vertical="center"/>
    </xf>
    <xf numFmtId="0" fontId="16" fillId="3" borderId="20" xfId="0" applyFont="1" applyFill="1" applyBorder="1">
      <alignment vertical="center"/>
    </xf>
    <xf numFmtId="180" fontId="54" fillId="0" borderId="28" xfId="0" applyNumberFormat="1" applyFont="1" applyBorder="1">
      <alignment vertical="center"/>
    </xf>
    <xf numFmtId="180" fontId="39" fillId="0" borderId="43" xfId="0" applyNumberFormat="1" applyFont="1" applyBorder="1" applyAlignment="1"/>
    <xf numFmtId="180" fontId="54" fillId="0" borderId="30" xfId="7" applyNumberFormat="1" applyFont="1" applyBorder="1" applyAlignment="1"/>
    <xf numFmtId="180" fontId="54" fillId="0" borderId="30" xfId="7" applyNumberFormat="1" applyFont="1" applyBorder="1">
      <alignment vertical="center"/>
    </xf>
    <xf numFmtId="40" fontId="39" fillId="2" borderId="0" xfId="1" applyNumberFormat="1" applyFont="1" applyFill="1" applyBorder="1" applyAlignment="1"/>
    <xf numFmtId="0" fontId="16" fillId="2" borderId="3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40" xfId="0" applyBorder="1" applyAlignment="1">
      <alignment horizontal="center"/>
    </xf>
    <xf numFmtId="0" fontId="9" fillId="2" borderId="55" xfId="2" quotePrefix="1" applyFont="1" applyFill="1" applyBorder="1" applyAlignment="1">
      <alignment horizontal="left"/>
    </xf>
    <xf numFmtId="0" fontId="9" fillId="2" borderId="23" xfId="2" quotePrefix="1" applyFont="1" applyFill="1" applyBorder="1" applyAlignment="1">
      <alignment horizontal="left"/>
    </xf>
    <xf numFmtId="176" fontId="9" fillId="2" borderId="9" xfId="1" applyNumberFormat="1" applyFont="1" applyFill="1" applyBorder="1" applyAlignment="1"/>
    <xf numFmtId="0" fontId="0" fillId="0" borderId="30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180" fontId="0" fillId="2" borderId="21" xfId="1" applyNumberFormat="1" applyFont="1" applyFill="1" applyBorder="1" applyAlignment="1"/>
    <xf numFmtId="180" fontId="0" fillId="2" borderId="20" xfId="1" applyNumberFormat="1" applyFont="1" applyFill="1" applyBorder="1" applyAlignment="1"/>
    <xf numFmtId="183" fontId="0" fillId="2" borderId="0" xfId="1" applyNumberFormat="1" applyFont="1" applyFill="1" applyBorder="1" applyAlignment="1"/>
    <xf numFmtId="183" fontId="0" fillId="2" borderId="20" xfId="1" applyNumberFormat="1" applyFont="1" applyFill="1" applyBorder="1" applyAlignment="1"/>
    <xf numFmtId="0" fontId="0" fillId="2" borderId="0" xfId="0" applyFill="1" applyAlignment="1">
      <alignment horizontal="center"/>
    </xf>
    <xf numFmtId="180" fontId="54" fillId="0" borderId="13" xfId="0" applyNumberFormat="1" applyFont="1" applyBorder="1" applyAlignment="1"/>
    <xf numFmtId="180" fontId="54" fillId="0" borderId="13" xfId="0" applyNumberFormat="1" applyFont="1" applyBorder="1">
      <alignment vertical="center"/>
    </xf>
    <xf numFmtId="0" fontId="54" fillId="0" borderId="67" xfId="0" applyFont="1" applyBorder="1" applyAlignment="1">
      <alignment horizontal="center" vertical="center"/>
    </xf>
    <xf numFmtId="180" fontId="39" fillId="2" borderId="38" xfId="0" applyNumberFormat="1" applyFont="1" applyFill="1" applyBorder="1" applyAlignment="1"/>
    <xf numFmtId="180" fontId="39" fillId="2" borderId="39" xfId="0" applyNumberFormat="1" applyFont="1" applyFill="1" applyBorder="1" applyAlignment="1"/>
    <xf numFmtId="180" fontId="39" fillId="2" borderId="54" xfId="0" applyNumberFormat="1" applyFont="1" applyFill="1" applyBorder="1" applyAlignment="1"/>
    <xf numFmtId="40" fontId="39" fillId="0" borderId="1" xfId="1" applyNumberFormat="1" applyFont="1" applyFill="1" applyBorder="1">
      <alignment vertical="center"/>
    </xf>
    <xf numFmtId="177" fontId="0" fillId="0" borderId="29" xfId="1" applyNumberFormat="1" applyFont="1" applyBorder="1" applyAlignment="1">
      <alignment horizontal="center"/>
    </xf>
    <xf numFmtId="177" fontId="0" fillId="0" borderId="31" xfId="1" applyNumberFormat="1" applyFont="1" applyBorder="1" applyAlignment="1">
      <alignment horizontal="center"/>
    </xf>
    <xf numFmtId="177" fontId="0" fillId="0" borderId="40" xfId="1" applyNumberFormat="1" applyFont="1" applyBorder="1" applyAlignment="1">
      <alignment horizontal="center"/>
    </xf>
    <xf numFmtId="180" fontId="0" fillId="0" borderId="37" xfId="1" applyNumberFormat="1" applyFont="1" applyBorder="1" applyAlignment="1">
      <alignment horizontal="center"/>
    </xf>
    <xf numFmtId="180" fontId="0" fillId="0" borderId="28" xfId="1" applyNumberFormat="1" applyFont="1" applyBorder="1" applyAlignment="1">
      <alignment horizontal="center"/>
    </xf>
    <xf numFmtId="180" fontId="0" fillId="0" borderId="27" xfId="1" applyNumberFormat="1" applyFont="1" applyBorder="1" applyAlignment="1">
      <alignment horizontal="center"/>
    </xf>
    <xf numFmtId="180" fontId="0" fillId="0" borderId="30" xfId="1" applyNumberFormat="1" applyFont="1" applyBorder="1" applyAlignment="1">
      <alignment horizontal="center"/>
    </xf>
    <xf numFmtId="180" fontId="0" fillId="0" borderId="41" xfId="1" applyNumberFormat="1" applyFont="1" applyBorder="1" applyAlignment="1">
      <alignment horizontal="center"/>
    </xf>
    <xf numFmtId="180" fontId="0" fillId="0" borderId="39" xfId="1" applyNumberFormat="1" applyFont="1" applyBorder="1" applyAlignment="1">
      <alignment horizontal="center"/>
    </xf>
    <xf numFmtId="0" fontId="0" fillId="0" borderId="0" xfId="0" applyAlignment="1">
      <alignment wrapText="1"/>
    </xf>
    <xf numFmtId="0" fontId="0" fillId="0" borderId="30" xfId="0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82" fontId="0" fillId="0" borderId="0" xfId="0" applyNumberFormat="1" applyAlignment="1">
      <alignment horizontal="center" vertical="center"/>
    </xf>
    <xf numFmtId="182" fontId="0" fillId="0" borderId="0" xfId="0" applyNumberFormat="1" applyAlignment="1">
      <alignment horizontal="center"/>
    </xf>
    <xf numFmtId="183" fontId="0" fillId="0" borderId="30" xfId="0" applyNumberFormat="1" applyBorder="1" applyAlignment="1">
      <alignment horizontal="center" vertical="center" wrapText="1"/>
    </xf>
    <xf numFmtId="183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/>
    </xf>
    <xf numFmtId="38" fontId="16" fillId="2" borderId="30" xfId="1" applyFont="1" applyFill="1" applyBorder="1" applyAlignment="1">
      <alignment horizontal="center" vertical="center" wrapText="1"/>
    </xf>
    <xf numFmtId="38" fontId="16" fillId="2" borderId="16" xfId="1" applyFont="1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/>
    </xf>
    <xf numFmtId="55" fontId="54" fillId="3" borderId="71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80" fontId="16" fillId="3" borderId="23" xfId="1" applyNumberFormat="1" applyFont="1" applyFill="1" applyBorder="1" applyAlignment="1"/>
    <xf numFmtId="180" fontId="16" fillId="2" borderId="23" xfId="1" applyNumberFormat="1" applyFont="1" applyFill="1" applyBorder="1" applyAlignment="1"/>
    <xf numFmtId="180" fontId="16" fillId="3" borderId="57" xfId="1" applyNumberFormat="1" applyFont="1" applyFill="1" applyBorder="1" applyAlignment="1"/>
    <xf numFmtId="31" fontId="0" fillId="2" borderId="21" xfId="0" applyNumberForma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10" xfId="0" applyFill="1" applyBorder="1">
      <alignment vertical="center"/>
    </xf>
    <xf numFmtId="185" fontId="0" fillId="0" borderId="0" xfId="7" applyNumberFormat="1" applyFont="1" applyAlignment="1"/>
    <xf numFmtId="186" fontId="0" fillId="0" borderId="0" xfId="0" applyNumberFormat="1" applyAlignment="1"/>
    <xf numFmtId="10" fontId="0" fillId="0" borderId="0" xfId="7" applyNumberFormat="1" applyFont="1" applyAlignment="1"/>
    <xf numFmtId="0" fontId="0" fillId="0" borderId="2" xfId="0" applyBorder="1" applyAlignment="1"/>
    <xf numFmtId="0" fontId="39" fillId="0" borderId="1" xfId="0" applyFont="1" applyBorder="1" applyAlignment="1">
      <alignment horizontal="center"/>
    </xf>
    <xf numFmtId="0" fontId="0" fillId="0" borderId="1" xfId="0" applyBorder="1" applyAlignment="1"/>
    <xf numFmtId="181" fontId="0" fillId="0" borderId="1" xfId="1" applyNumberFormat="1" applyFont="1" applyBorder="1" applyAlignment="1"/>
    <xf numFmtId="181" fontId="0" fillId="0" borderId="0" xfId="1" applyNumberFormat="1" applyFont="1" applyBorder="1" applyAlignment="1"/>
    <xf numFmtId="181" fontId="0" fillId="0" borderId="2" xfId="1" applyNumberFormat="1" applyFont="1" applyBorder="1" applyAlignment="1"/>
    <xf numFmtId="187" fontId="0" fillId="0" borderId="0" xfId="0" applyNumberFormat="1" applyAlignment="1"/>
    <xf numFmtId="187" fontId="0" fillId="0" borderId="1" xfId="0" applyNumberFormat="1" applyBorder="1" applyAlignment="1"/>
    <xf numFmtId="187" fontId="0" fillId="0" borderId="2" xfId="0" applyNumberFormat="1" applyBorder="1" applyAlignment="1"/>
    <xf numFmtId="0" fontId="0" fillId="4" borderId="1" xfId="0" applyFill="1" applyBorder="1" applyAlignment="1">
      <alignment horizontal="center"/>
    </xf>
    <xf numFmtId="187" fontId="0" fillId="4" borderId="0" xfId="0" applyNumberFormat="1" applyFill="1" applyAlignment="1"/>
    <xf numFmtId="187" fontId="0" fillId="4" borderId="1" xfId="0" applyNumberFormat="1" applyFill="1" applyBorder="1" applyAlignment="1"/>
    <xf numFmtId="187" fontId="0" fillId="4" borderId="2" xfId="0" applyNumberFormat="1" applyFill="1" applyBorder="1" applyAlignment="1"/>
    <xf numFmtId="181" fontId="0" fillId="4" borderId="0" xfId="1" applyNumberFormat="1" applyFont="1" applyFill="1" applyBorder="1" applyAlignment="1"/>
    <xf numFmtId="181" fontId="0" fillId="4" borderId="2" xfId="1" applyNumberFormat="1" applyFont="1" applyFill="1" applyBorder="1" applyAlignment="1"/>
    <xf numFmtId="181" fontId="0" fillId="4" borderId="1" xfId="1" applyNumberFormat="1" applyFont="1" applyFill="1" applyBorder="1" applyAlignment="1"/>
    <xf numFmtId="0" fontId="0" fillId="2" borderId="0" xfId="0" applyFill="1" applyAlignment="1">
      <alignment wrapText="1"/>
    </xf>
    <xf numFmtId="0" fontId="0" fillId="2" borderId="30" xfId="0" applyFill="1" applyBorder="1" applyAlignment="1">
      <alignment horizontal="center" wrapText="1"/>
    </xf>
    <xf numFmtId="0" fontId="0" fillId="2" borderId="9" xfId="0" applyFill="1" applyBorder="1" applyAlignment="1">
      <alignment horizontal="center" wrapText="1"/>
    </xf>
    <xf numFmtId="182" fontId="0" fillId="2" borderId="1" xfId="0" applyNumberFormat="1" applyFill="1" applyBorder="1" applyAlignment="1">
      <alignment wrapText="1"/>
    </xf>
    <xf numFmtId="182" fontId="0" fillId="2" borderId="9" xfId="0" applyNumberFormat="1" applyFill="1" applyBorder="1" applyAlignment="1">
      <alignment wrapText="1"/>
    </xf>
    <xf numFmtId="182" fontId="0" fillId="2" borderId="20" xfId="0" applyNumberFormat="1" applyFill="1" applyBorder="1" applyAlignment="1">
      <alignment wrapText="1"/>
    </xf>
    <xf numFmtId="0" fontId="0" fillId="2" borderId="16" xfId="0" applyFill="1" applyBorder="1" applyAlignment="1">
      <alignment horizontal="center" wrapText="1"/>
    </xf>
    <xf numFmtId="182" fontId="0" fillId="2" borderId="2" xfId="0" applyNumberFormat="1" applyFill="1" applyBorder="1" applyAlignment="1">
      <alignment wrapText="1"/>
    </xf>
    <xf numFmtId="182" fontId="0" fillId="2" borderId="16" xfId="0" applyNumberFormat="1" applyFill="1" applyBorder="1" applyAlignment="1">
      <alignment wrapText="1"/>
    </xf>
    <xf numFmtId="0" fontId="53" fillId="2" borderId="2" xfId="0" applyFont="1" applyFill="1" applyBorder="1" applyAlignment="1"/>
    <xf numFmtId="0" fontId="0" fillId="2" borderId="0" xfId="0" applyFill="1" applyAlignment="1"/>
    <xf numFmtId="0" fontId="0" fillId="2" borderId="1" xfId="0" applyFill="1" applyBorder="1" applyAlignment="1">
      <alignment horizontal="center" wrapText="1"/>
    </xf>
    <xf numFmtId="189" fontId="5" fillId="2" borderId="0" xfId="0" applyNumberFormat="1" applyFont="1" applyFill="1" applyAlignment="1"/>
    <xf numFmtId="189" fontId="5" fillId="2" borderId="0" xfId="0" applyNumberFormat="1" applyFont="1" applyFill="1" applyAlignment="1">
      <alignment horizontal="right"/>
    </xf>
    <xf numFmtId="0" fontId="16" fillId="2" borderId="0" xfId="0" applyFont="1" applyFill="1" applyAlignment="1">
      <alignment horizontal="center" vertical="center"/>
    </xf>
    <xf numFmtId="0" fontId="0" fillId="2" borderId="0" xfId="0" applyFill="1" applyAlignment="1">
      <alignment horizontal="left"/>
    </xf>
    <xf numFmtId="0" fontId="0" fillId="2" borderId="11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" xfId="0" applyFill="1" applyBorder="1" applyAlignment="1"/>
    <xf numFmtId="180" fontId="0" fillId="2" borderId="30" xfId="1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189" fontId="5" fillId="2" borderId="2" xfId="0" applyNumberFormat="1" applyFont="1" applyFill="1" applyBorder="1" applyAlignment="1"/>
    <xf numFmtId="189" fontId="5" fillId="2" borderId="1" xfId="0" applyNumberFormat="1" applyFont="1" applyFill="1" applyBorder="1" applyAlignment="1"/>
    <xf numFmtId="189" fontId="5" fillId="2" borderId="2" xfId="0" applyNumberFormat="1" applyFont="1" applyFill="1" applyBorder="1" applyAlignment="1">
      <alignment horizontal="right"/>
    </xf>
    <xf numFmtId="189" fontId="5" fillId="2" borderId="1" xfId="0" applyNumberFormat="1" applyFont="1" applyFill="1" applyBorder="1" applyAlignment="1">
      <alignment horizontal="right"/>
    </xf>
    <xf numFmtId="0" fontId="0" fillId="0" borderId="2" xfId="0" applyBorder="1" applyAlignment="1">
      <alignment horizontal="center"/>
    </xf>
    <xf numFmtId="0" fontId="0" fillId="4" borderId="2" xfId="0" applyFill="1" applyBorder="1" applyAlignment="1">
      <alignment horizontal="center"/>
    </xf>
    <xf numFmtId="180" fontId="39" fillId="0" borderId="23" xfId="0" applyNumberFormat="1" applyFont="1" applyBorder="1" applyAlignment="1"/>
    <xf numFmtId="180" fontId="39" fillId="0" borderId="30" xfId="0" applyNumberFormat="1" applyFont="1" applyBorder="1" applyAlignment="1"/>
    <xf numFmtId="0" fontId="54" fillId="0" borderId="70" xfId="0" applyFont="1" applyBorder="1" applyAlignment="1">
      <alignment horizontal="center" vertical="center"/>
    </xf>
    <xf numFmtId="180" fontId="39" fillId="0" borderId="26" xfId="0" applyNumberFormat="1" applyFont="1" applyBorder="1" applyAlignment="1"/>
    <xf numFmtId="17" fontId="17" fillId="0" borderId="0" xfId="0" applyNumberFormat="1" applyFont="1">
      <alignment vertical="center"/>
    </xf>
    <xf numFmtId="182" fontId="0" fillId="2" borderId="32" xfId="0" applyNumberFormat="1" applyFill="1" applyBorder="1" applyAlignment="1">
      <alignment horizontal="center" vertical="center" wrapText="1"/>
    </xf>
    <xf numFmtId="38" fontId="16" fillId="2" borderId="17" xfId="1" applyFont="1" applyFill="1" applyBorder="1" applyAlignment="1">
      <alignment horizontal="center" vertical="center" wrapText="1"/>
    </xf>
    <xf numFmtId="38" fontId="16" fillId="2" borderId="27" xfId="1" applyFont="1" applyFill="1" applyBorder="1" applyAlignment="1">
      <alignment horizontal="center" vertical="center" wrapText="1"/>
    </xf>
    <xf numFmtId="38" fontId="16" fillId="3" borderId="27" xfId="1" applyFont="1" applyFill="1" applyBorder="1" applyAlignment="1">
      <alignment horizontal="center" vertical="center" wrapText="1"/>
    </xf>
    <xf numFmtId="0" fontId="0" fillId="2" borderId="68" xfId="0" applyFill="1" applyBorder="1" applyAlignment="1">
      <alignment horizontal="center" vertical="center" wrapText="1"/>
    </xf>
    <xf numFmtId="0" fontId="0" fillId="2" borderId="73" xfId="0" applyFill="1" applyBorder="1" applyAlignment="1">
      <alignment horizontal="center" vertical="center" wrapText="1"/>
    </xf>
    <xf numFmtId="0" fontId="0" fillId="2" borderId="74" xfId="0" applyFill="1" applyBorder="1" applyAlignment="1">
      <alignment horizontal="center" vertical="center" wrapText="1"/>
    </xf>
    <xf numFmtId="183" fontId="0" fillId="0" borderId="44" xfId="0" applyNumberFormat="1" applyBorder="1" applyAlignment="1">
      <alignment horizontal="center"/>
    </xf>
    <xf numFmtId="183" fontId="0" fillId="0" borderId="11" xfId="0" applyNumberFormat="1" applyBorder="1" applyAlignment="1">
      <alignment horizontal="center"/>
    </xf>
    <xf numFmtId="183" fontId="0" fillId="0" borderId="45" xfId="0" applyNumberFormat="1" applyBorder="1" applyAlignment="1">
      <alignment horizontal="center"/>
    </xf>
    <xf numFmtId="0" fontId="17" fillId="3" borderId="6" xfId="0" applyFont="1" applyFill="1" applyBorder="1">
      <alignment vertical="center"/>
    </xf>
    <xf numFmtId="2" fontId="17" fillId="2" borderId="13" xfId="0" applyNumberFormat="1" applyFont="1" applyFill="1" applyBorder="1">
      <alignment vertical="center"/>
    </xf>
    <xf numFmtId="0" fontId="17" fillId="3" borderId="13" xfId="0" applyFont="1" applyFill="1" applyBorder="1">
      <alignment vertical="center"/>
    </xf>
    <xf numFmtId="2" fontId="0" fillId="0" borderId="13" xfId="0" applyNumberFormat="1" applyBorder="1" applyAlignment="1"/>
    <xf numFmtId="2" fontId="0" fillId="0" borderId="53" xfId="0" applyNumberFormat="1" applyBorder="1" applyAlignment="1"/>
    <xf numFmtId="182" fontId="0" fillId="3" borderId="28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 wrapText="1"/>
    </xf>
    <xf numFmtId="182" fontId="0" fillId="2" borderId="30" xfId="0" applyNumberFormat="1" applyFill="1" applyBorder="1" applyAlignment="1">
      <alignment horizontal="center" vertical="center" wrapText="1"/>
    </xf>
    <xf numFmtId="182" fontId="0" fillId="2" borderId="39" xfId="0" applyNumberForma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191" fontId="7" fillId="2" borderId="21" xfId="9" applyNumberFormat="1" applyFont="1" applyFill="1" applyBorder="1"/>
    <xf numFmtId="38" fontId="0" fillId="2" borderId="0" xfId="1" applyFont="1" applyFill="1" applyBorder="1">
      <alignment vertical="center"/>
    </xf>
    <xf numFmtId="191" fontId="7" fillId="2" borderId="21" xfId="9" applyNumberFormat="1" applyFont="1" applyFill="1" applyBorder="1" applyAlignment="1">
      <alignment horizontal="center"/>
    </xf>
    <xf numFmtId="191" fontId="7" fillId="2" borderId="32" xfId="9" applyNumberFormat="1" applyFont="1" applyFill="1" applyBorder="1"/>
    <xf numFmtId="191" fontId="7" fillId="2" borderId="35" xfId="9" applyNumberFormat="1" applyFont="1" applyFill="1" applyBorder="1"/>
    <xf numFmtId="0" fontId="53" fillId="2" borderId="0" xfId="0" applyFont="1" applyFill="1">
      <alignment vertical="center"/>
    </xf>
    <xf numFmtId="189" fontId="5" fillId="2" borderId="0" xfId="0" quotePrefix="1" applyNumberFormat="1" applyFont="1" applyFill="1" applyAlignment="1">
      <alignment horizontal="center"/>
    </xf>
    <xf numFmtId="38" fontId="0" fillId="2" borderId="1" xfId="1" applyFont="1" applyFill="1" applyBorder="1">
      <alignment vertical="center"/>
    </xf>
    <xf numFmtId="38" fontId="0" fillId="2" borderId="2" xfId="1" applyFont="1" applyFill="1" applyBorder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>
      <alignment vertical="center"/>
    </xf>
    <xf numFmtId="0" fontId="0" fillId="3" borderId="0" xfId="0" applyFill="1">
      <alignment vertical="center"/>
    </xf>
    <xf numFmtId="0" fontId="0" fillId="3" borderId="2" xfId="0" applyFill="1" applyBorder="1">
      <alignment vertical="center"/>
    </xf>
    <xf numFmtId="38" fontId="0" fillId="2" borderId="0" xfId="1" applyFont="1" applyFill="1" applyBorder="1" applyAlignment="1">
      <alignment horizontal="center" vertical="center"/>
    </xf>
    <xf numFmtId="38" fontId="0" fillId="2" borderId="2" xfId="1" applyFont="1" applyFill="1" applyBorder="1" applyAlignment="1">
      <alignment horizontal="center" vertical="center"/>
    </xf>
    <xf numFmtId="55" fontId="39" fillId="2" borderId="2" xfId="0" applyNumberFormat="1" applyFont="1" applyFill="1" applyBorder="1" applyAlignment="1"/>
    <xf numFmtId="0" fontId="16" fillId="2" borderId="52" xfId="0" applyFont="1" applyFill="1" applyBorder="1">
      <alignment vertical="center"/>
    </xf>
    <xf numFmtId="180" fontId="16" fillId="2" borderId="49" xfId="1" applyNumberFormat="1" applyFont="1" applyFill="1" applyBorder="1" applyAlignment="1"/>
    <xf numFmtId="0" fontId="39" fillId="0" borderId="0" xfId="0" applyFont="1" applyAlignment="1">
      <alignment horizontal="center" vertical="center"/>
    </xf>
    <xf numFmtId="180" fontId="16" fillId="2" borderId="57" xfId="1" applyNumberFormat="1" applyFont="1" applyFill="1" applyBorder="1" applyAlignment="1"/>
    <xf numFmtId="40" fontId="39" fillId="2" borderId="0" xfId="1" applyNumberFormat="1" applyFont="1" applyFill="1" applyBorder="1">
      <alignment vertical="center"/>
    </xf>
    <xf numFmtId="2" fontId="0" fillId="0" borderId="2" xfId="0" applyNumberFormat="1" applyBorder="1" applyAlignment="1"/>
    <xf numFmtId="0" fontId="54" fillId="0" borderId="2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 vertical="center" wrapText="1"/>
    </xf>
    <xf numFmtId="181" fontId="0" fillId="0" borderId="30" xfId="0" applyNumberFormat="1" applyBorder="1" applyAlignment="1">
      <alignment horizontal="center"/>
    </xf>
    <xf numFmtId="40" fontId="0" fillId="0" borderId="30" xfId="1" applyNumberFormat="1" applyFont="1" applyBorder="1" applyAlignment="1">
      <alignment horizontal="center" vertical="center" wrapText="1"/>
    </xf>
    <xf numFmtId="40" fontId="0" fillId="0" borderId="30" xfId="1" applyNumberFormat="1" applyFont="1" applyBorder="1" applyAlignment="1">
      <alignment horizontal="center"/>
    </xf>
    <xf numFmtId="183" fontId="0" fillId="0" borderId="30" xfId="0" applyNumberFormat="1" applyBorder="1" applyAlignment="1">
      <alignment horizontal="center"/>
    </xf>
    <xf numFmtId="187" fontId="0" fillId="2" borderId="11" xfId="1" applyNumberFormat="1" applyFont="1" applyFill="1" applyBorder="1" applyAlignment="1">
      <alignment horizontal="center"/>
    </xf>
    <xf numFmtId="187" fontId="0" fillId="2" borderId="30" xfId="1" applyNumberFormat="1" applyFont="1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30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27" xfId="0" applyFill="1" applyBorder="1" applyAlignment="1">
      <alignment horizontal="center" vertical="center"/>
    </xf>
    <xf numFmtId="31" fontId="0" fillId="2" borderId="30" xfId="0" applyNumberFormat="1" applyFill="1" applyBorder="1" applyAlignment="1">
      <alignment horizontal="center" vertical="center"/>
    </xf>
    <xf numFmtId="177" fontId="0" fillId="0" borderId="0" xfId="1" applyNumberFormat="1" applyFont="1" applyBorder="1" applyAlignment="1"/>
    <xf numFmtId="177" fontId="0" fillId="0" borderId="2" xfId="1" applyNumberFormat="1" applyFont="1" applyBorder="1" applyAlignment="1"/>
    <xf numFmtId="180" fontId="16" fillId="2" borderId="0" xfId="5" applyNumberFormat="1" applyFont="1" applyFill="1"/>
    <xf numFmtId="180" fontId="16" fillId="2" borderId="1" xfId="5" applyNumberFormat="1" applyFont="1" applyFill="1" applyBorder="1"/>
    <xf numFmtId="0" fontId="0" fillId="2" borderId="10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180" fontId="39" fillId="0" borderId="15" xfId="0" applyNumberFormat="1" applyFont="1" applyBorder="1" applyAlignment="1"/>
    <xf numFmtId="180" fontId="54" fillId="0" borderId="16" xfId="7" applyNumberFormat="1" applyFont="1" applyBorder="1" applyAlignment="1"/>
    <xf numFmtId="180" fontId="54" fillId="0" borderId="18" xfId="0" applyNumberFormat="1" applyFont="1" applyBorder="1" applyAlignment="1"/>
    <xf numFmtId="180" fontId="39" fillId="0" borderId="75" xfId="0" applyNumberFormat="1" applyFont="1" applyBorder="1" applyAlignment="1"/>
    <xf numFmtId="180" fontId="54" fillId="0" borderId="66" xfId="7" applyNumberFormat="1" applyFont="1" applyBorder="1" applyAlignment="1"/>
    <xf numFmtId="180" fontId="54" fillId="0" borderId="76" xfId="0" applyNumberFormat="1" applyFont="1" applyBorder="1" applyAlignment="1"/>
    <xf numFmtId="180" fontId="39" fillId="2" borderId="0" xfId="1" applyNumberFormat="1" applyFont="1" applyFill="1" applyBorder="1" applyAlignment="1"/>
    <xf numFmtId="180" fontId="16" fillId="3" borderId="23" xfId="5" applyNumberFormat="1" applyFont="1" applyFill="1" applyBorder="1"/>
    <xf numFmtId="180" fontId="39" fillId="2" borderId="22" xfId="1" applyNumberFormat="1" applyFont="1" applyFill="1" applyBorder="1" applyAlignment="1"/>
    <xf numFmtId="0" fontId="0" fillId="2" borderId="9" xfId="0" applyFill="1" applyBorder="1" applyAlignment="1">
      <alignment horizontal="center"/>
    </xf>
    <xf numFmtId="183" fontId="0" fillId="2" borderId="21" xfId="1" applyNumberFormat="1" applyFont="1" applyFill="1" applyBorder="1" applyAlignment="1"/>
    <xf numFmtId="0" fontId="39" fillId="0" borderId="1" xfId="6" applyFont="1" applyBorder="1" applyAlignment="1">
      <alignment horizontal="center" vertical="center"/>
    </xf>
    <xf numFmtId="0" fontId="39" fillId="0" borderId="0" xfId="6" quotePrefix="1" applyFont="1" applyAlignment="1">
      <alignment horizontal="right" vertical="center"/>
    </xf>
    <xf numFmtId="0" fontId="39" fillId="0" borderId="0" xfId="6" applyFont="1" applyAlignment="1">
      <alignment horizontal="right" vertical="center"/>
    </xf>
    <xf numFmtId="0" fontId="39" fillId="2" borderId="0" xfId="6" quotePrefix="1" applyFont="1" applyFill="1" applyAlignment="1">
      <alignment horizontal="right" vertical="center"/>
    </xf>
    <xf numFmtId="0" fontId="39" fillId="0" borderId="1" xfId="6" quotePrefix="1" applyFont="1" applyBorder="1" applyAlignment="1">
      <alignment horizontal="right" vertical="center"/>
    </xf>
    <xf numFmtId="2" fontId="0" fillId="0" borderId="1" xfId="0" applyNumberFormat="1" applyBorder="1" applyAlignment="1"/>
    <xf numFmtId="0" fontId="39" fillId="0" borderId="2" xfId="6" quotePrefix="1" applyFont="1" applyBorder="1" applyAlignment="1">
      <alignment horizontal="right" vertical="center"/>
    </xf>
    <xf numFmtId="0" fontId="0" fillId="0" borderId="11" xfId="0" applyBorder="1" applyAlignment="1"/>
    <xf numFmtId="0" fontId="9" fillId="2" borderId="20" xfId="2" applyFont="1" applyFill="1" applyBorder="1"/>
    <xf numFmtId="180" fontId="39" fillId="2" borderId="20" xfId="5" applyNumberFormat="1" applyFont="1" applyFill="1" applyBorder="1"/>
    <xf numFmtId="176" fontId="9" fillId="2" borderId="16" xfId="1" applyNumberFormat="1" applyFont="1" applyFill="1" applyBorder="1" applyAlignment="1"/>
    <xf numFmtId="0" fontId="12" fillId="2" borderId="16" xfId="2" applyFont="1" applyFill="1" applyBorder="1" applyAlignment="1">
      <alignment horizontal="center"/>
    </xf>
    <xf numFmtId="0" fontId="9" fillId="0" borderId="18" xfId="2" applyFont="1" applyBorder="1"/>
    <xf numFmtId="176" fontId="9" fillId="0" borderId="20" xfId="1" applyNumberFormat="1" applyFont="1" applyBorder="1" applyAlignment="1"/>
    <xf numFmtId="0" fontId="54" fillId="0" borderId="28" xfId="0" applyFont="1" applyBorder="1" applyAlignment="1">
      <alignment horizontal="center" vertical="center"/>
    </xf>
    <xf numFmtId="40" fontId="39" fillId="2" borderId="2" xfId="1" applyNumberFormat="1" applyFont="1" applyFill="1" applyBorder="1">
      <alignment vertical="center"/>
    </xf>
    <xf numFmtId="180" fontId="0" fillId="2" borderId="0" xfId="1" applyNumberFormat="1" applyFont="1" applyFill="1" applyBorder="1" applyAlignment="1"/>
    <xf numFmtId="180" fontId="16" fillId="2" borderId="32" xfId="1" applyNumberFormat="1" applyFont="1" applyFill="1" applyBorder="1" applyAlignment="1"/>
    <xf numFmtId="180" fontId="0" fillId="2" borderId="16" xfId="1" applyNumberFormat="1" applyFont="1" applyFill="1" applyBorder="1" applyAlignment="1"/>
    <xf numFmtId="183" fontId="0" fillId="2" borderId="16" xfId="1" applyNumberFormat="1" applyFont="1" applyFill="1" applyBorder="1" applyAlignment="1"/>
    <xf numFmtId="0" fontId="0" fillId="2" borderId="17" xfId="0" applyFill="1" applyBorder="1" applyAlignment="1">
      <alignment horizontal="center"/>
    </xf>
    <xf numFmtId="180" fontId="16" fillId="2" borderId="1" xfId="1" applyNumberFormat="1" applyFont="1" applyFill="1" applyBorder="1" applyAlignment="1"/>
    <xf numFmtId="180" fontId="0" fillId="2" borderId="1" xfId="1" applyNumberFormat="1" applyFont="1" applyFill="1" applyBorder="1" applyAlignment="1"/>
    <xf numFmtId="183" fontId="0" fillId="2" borderId="1" xfId="1" applyNumberFormat="1" applyFont="1" applyFill="1" applyBorder="1" applyAlignment="1"/>
    <xf numFmtId="180" fontId="16" fillId="2" borderId="2" xfId="1" applyNumberFormat="1" applyFont="1" applyFill="1" applyBorder="1" applyAlignment="1"/>
    <xf numFmtId="180" fontId="0" fillId="2" borderId="2" xfId="1" applyNumberFormat="1" applyFont="1" applyFill="1" applyBorder="1" applyAlignment="1"/>
    <xf numFmtId="183" fontId="0" fillId="2" borderId="2" xfId="1" applyNumberFormat="1" applyFont="1" applyFill="1" applyBorder="1" applyAlignment="1"/>
    <xf numFmtId="180" fontId="0" fillId="2" borderId="9" xfId="1" applyNumberFormat="1" applyFont="1" applyFill="1" applyBorder="1" applyAlignment="1"/>
    <xf numFmtId="183" fontId="0" fillId="2" borderId="9" xfId="1" applyNumberFormat="1" applyFont="1" applyFill="1" applyBorder="1" applyAlignment="1"/>
    <xf numFmtId="38" fontId="0" fillId="4" borderId="0" xfId="1" applyFont="1" applyFill="1" applyBorder="1">
      <alignment vertical="center"/>
    </xf>
    <xf numFmtId="38" fontId="0" fillId="4" borderId="2" xfId="1" applyFont="1" applyFill="1" applyBorder="1">
      <alignment vertical="center"/>
    </xf>
    <xf numFmtId="38" fontId="0" fillId="4" borderId="0" xfId="1" applyFont="1" applyFill="1">
      <alignment vertical="center"/>
    </xf>
    <xf numFmtId="38" fontId="0" fillId="4" borderId="1" xfId="1" applyFont="1" applyFill="1" applyBorder="1">
      <alignment vertical="center"/>
    </xf>
    <xf numFmtId="180" fontId="16" fillId="2" borderId="10" xfId="5" applyNumberFormat="1" applyFont="1" applyFill="1" applyBorder="1"/>
    <xf numFmtId="180" fontId="16" fillId="2" borderId="36" xfId="5" applyNumberFormat="1" applyFont="1" applyFill="1" applyBorder="1"/>
    <xf numFmtId="0" fontId="0" fillId="2" borderId="35" xfId="0" applyFill="1" applyBorder="1" applyAlignment="1">
      <alignment horizontal="center" wrapText="1"/>
    </xf>
    <xf numFmtId="0" fontId="0" fillId="2" borderId="21" xfId="0" applyFill="1" applyBorder="1" applyAlignment="1">
      <alignment horizontal="center" wrapText="1"/>
    </xf>
    <xf numFmtId="0" fontId="0" fillId="2" borderId="32" xfId="0" applyFill="1" applyBorder="1" applyAlignment="1">
      <alignment horizontal="center" wrapText="1"/>
    </xf>
    <xf numFmtId="0" fontId="9" fillId="2" borderId="10" xfId="2" applyFont="1" applyFill="1" applyBorder="1" applyAlignment="1">
      <alignment horizontal="center"/>
    </xf>
    <xf numFmtId="0" fontId="12" fillId="0" borderId="0" xfId="2" applyFont="1"/>
    <xf numFmtId="0" fontId="9" fillId="0" borderId="53" xfId="2" applyFont="1" applyBorder="1" applyAlignment="1">
      <alignment horizontal="center"/>
    </xf>
    <xf numFmtId="38" fontId="9" fillId="2" borderId="0" xfId="1" applyFont="1" applyFill="1" applyBorder="1" applyAlignment="1" applyProtection="1">
      <alignment horizontal="right"/>
    </xf>
    <xf numFmtId="38" fontId="9" fillId="2" borderId="2" xfId="1" applyFont="1" applyFill="1" applyBorder="1" applyAlignment="1" applyProtection="1">
      <alignment horizontal="right"/>
    </xf>
    <xf numFmtId="38" fontId="9" fillId="2" borderId="1" xfId="1" applyFont="1" applyFill="1" applyBorder="1" applyAlignment="1" applyProtection="1">
      <alignment horizontal="right"/>
    </xf>
    <xf numFmtId="38" fontId="9" fillId="2" borderId="0" xfId="1" applyFont="1" applyFill="1" applyBorder="1" applyAlignment="1">
      <alignment horizontal="right"/>
    </xf>
    <xf numFmtId="38" fontId="9" fillId="2" borderId="2" xfId="1" applyFont="1" applyFill="1" applyBorder="1" applyAlignment="1">
      <alignment horizontal="right"/>
    </xf>
    <xf numFmtId="38" fontId="9" fillId="2" borderId="1" xfId="1" applyFont="1" applyFill="1" applyBorder="1" applyAlignment="1">
      <alignment horizontal="right"/>
    </xf>
    <xf numFmtId="38" fontId="9" fillId="0" borderId="1" xfId="1" applyFont="1" applyBorder="1" applyAlignment="1">
      <alignment horizontal="right"/>
    </xf>
    <xf numFmtId="38" fontId="9" fillId="0" borderId="0" xfId="1" applyFont="1" applyBorder="1" applyAlignment="1">
      <alignment horizontal="right"/>
    </xf>
    <xf numFmtId="38" fontId="9" fillId="0" borderId="2" xfId="1" applyFont="1" applyBorder="1" applyAlignment="1">
      <alignment horizontal="right"/>
    </xf>
    <xf numFmtId="38" fontId="9" fillId="2" borderId="0" xfId="1" quotePrefix="1" applyFont="1" applyFill="1" applyBorder="1" applyAlignment="1">
      <alignment horizontal="right"/>
    </xf>
    <xf numFmtId="38" fontId="9" fillId="2" borderId="2" xfId="1" quotePrefix="1" applyFont="1" applyFill="1" applyBorder="1" applyAlignment="1">
      <alignment horizontal="right"/>
    </xf>
    <xf numFmtId="176" fontId="9" fillId="2" borderId="23" xfId="1" applyNumberFormat="1" applyFont="1" applyFill="1" applyBorder="1" applyAlignment="1">
      <alignment horizontal="right"/>
    </xf>
    <xf numFmtId="0" fontId="9" fillId="2" borderId="0" xfId="2" quotePrefix="1" applyFont="1" applyFill="1" applyAlignment="1">
      <alignment horizontal="right"/>
    </xf>
    <xf numFmtId="176" fontId="9" fillId="2" borderId="57" xfId="1" applyNumberFormat="1" applyFont="1" applyFill="1" applyBorder="1" applyAlignment="1">
      <alignment horizontal="right"/>
    </xf>
    <xf numFmtId="0" fontId="9" fillId="2" borderId="2" xfId="2" quotePrefix="1" applyFont="1" applyFill="1" applyBorder="1" applyAlignment="1">
      <alignment horizontal="right"/>
    </xf>
    <xf numFmtId="176" fontId="9" fillId="2" borderId="0" xfId="1" applyNumberFormat="1" applyFont="1" applyFill="1" applyBorder="1" applyAlignment="1">
      <alignment horizontal="right"/>
    </xf>
    <xf numFmtId="176" fontId="9" fillId="2" borderId="2" xfId="1" applyNumberFormat="1" applyFont="1" applyFill="1" applyBorder="1" applyAlignment="1">
      <alignment horizontal="right"/>
    </xf>
    <xf numFmtId="176" fontId="9" fillId="2" borderId="26" xfId="1" applyNumberFormat="1" applyFont="1" applyFill="1" applyBorder="1" applyAlignment="1">
      <alignment horizontal="right"/>
    </xf>
    <xf numFmtId="176" fontId="9" fillId="2" borderId="18" xfId="1" applyNumberFormat="1" applyFont="1" applyFill="1" applyBorder="1" applyAlignment="1">
      <alignment horizontal="right"/>
    </xf>
    <xf numFmtId="180" fontId="39" fillId="2" borderId="16" xfId="5" applyNumberFormat="1" applyFont="1" applyFill="1" applyBorder="1"/>
    <xf numFmtId="0" fontId="39" fillId="0" borderId="27" xfId="6" applyFont="1" applyBorder="1" applyAlignment="1">
      <alignment horizontal="center" vertical="center"/>
    </xf>
    <xf numFmtId="0" fontId="16" fillId="2" borderId="30" xfId="8" applyFont="1" applyFill="1" applyBorder="1" applyAlignment="1">
      <alignment horizontal="center" vertical="center" wrapText="1"/>
    </xf>
    <xf numFmtId="0" fontId="39" fillId="2" borderId="30" xfId="0" applyFont="1" applyFill="1" applyBorder="1" applyAlignment="1">
      <alignment horizontal="justify" vertical="center"/>
    </xf>
    <xf numFmtId="0" fontId="39" fillId="2" borderId="30" xfId="0" applyFont="1" applyFill="1" applyBorder="1" applyAlignment="1">
      <alignment wrapText="1"/>
    </xf>
    <xf numFmtId="0" fontId="39" fillId="2" borderId="30" xfId="0" applyFont="1" applyFill="1" applyBorder="1" applyAlignment="1"/>
    <xf numFmtId="0" fontId="0" fillId="3" borderId="16" xfId="0" applyFill="1" applyBorder="1" applyAlignment="1">
      <alignment horizontal="center"/>
    </xf>
    <xf numFmtId="180" fontId="16" fillId="3" borderId="10" xfId="5" applyNumberFormat="1" applyFont="1" applyFill="1" applyBorder="1"/>
    <xf numFmtId="176" fontId="9" fillId="2" borderId="0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/>
    </xf>
    <xf numFmtId="176" fontId="9" fillId="2" borderId="1" xfId="1" applyNumberFormat="1" applyFont="1" applyFill="1" applyBorder="1" applyAlignment="1" applyProtection="1">
      <alignment horizontal="right"/>
    </xf>
    <xf numFmtId="176" fontId="9" fillId="2" borderId="2" xfId="1" applyNumberFormat="1" applyFont="1" applyFill="1" applyBorder="1" applyAlignment="1" applyProtection="1">
      <alignment horizontal="right" vertical="center"/>
    </xf>
    <xf numFmtId="176" fontId="9" fillId="2" borderId="0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 applyProtection="1">
      <alignment horizontal="right" vertical="center"/>
    </xf>
    <xf numFmtId="176" fontId="9" fillId="2" borderId="1" xfId="1" applyNumberFormat="1" applyFont="1" applyFill="1" applyBorder="1" applyAlignment="1">
      <alignment horizontal="right"/>
    </xf>
    <xf numFmtId="176" fontId="9" fillId="0" borderId="1" xfId="1" applyNumberFormat="1" applyFont="1" applyBorder="1" applyAlignment="1">
      <alignment horizontal="right"/>
    </xf>
    <xf numFmtId="176" fontId="9" fillId="0" borderId="0" xfId="1" applyNumberFormat="1" applyFont="1" applyBorder="1" applyAlignment="1">
      <alignment horizontal="right"/>
    </xf>
    <xf numFmtId="176" fontId="9" fillId="0" borderId="2" xfId="1" applyNumberFormat="1" applyFont="1" applyBorder="1" applyAlignment="1">
      <alignment horizontal="right"/>
    </xf>
    <xf numFmtId="176" fontId="9" fillId="2" borderId="56" xfId="1" applyNumberFormat="1" applyFont="1" applyFill="1" applyBorder="1" applyAlignment="1">
      <alignment horizontal="right"/>
    </xf>
    <xf numFmtId="176" fontId="9" fillId="0" borderId="56" xfId="1" applyNumberFormat="1" applyFont="1" applyBorder="1" applyAlignment="1">
      <alignment horizontal="right"/>
    </xf>
    <xf numFmtId="176" fontId="9" fillId="0" borderId="26" xfId="1" applyNumberFormat="1" applyFont="1" applyBorder="1" applyAlignment="1">
      <alignment horizontal="right"/>
    </xf>
    <xf numFmtId="176" fontId="9" fillId="0" borderId="18" xfId="1" applyNumberFormat="1" applyFont="1" applyBorder="1" applyAlignment="1">
      <alignment horizontal="right"/>
    </xf>
    <xf numFmtId="0" fontId="39" fillId="3" borderId="43" xfId="0" applyFont="1" applyFill="1" applyBorder="1" applyAlignment="1">
      <alignment horizontal="center" vertical="center"/>
    </xf>
    <xf numFmtId="0" fontId="39" fillId="2" borderId="43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180" fontId="16" fillId="0" borderId="23" xfId="1" applyNumberFormat="1" applyFont="1" applyBorder="1" applyAlignment="1"/>
    <xf numFmtId="180" fontId="16" fillId="0" borderId="57" xfId="1" applyNumberFormat="1" applyFont="1" applyBorder="1" applyAlignment="1"/>
    <xf numFmtId="180" fontId="16" fillId="0" borderId="55" xfId="1" applyNumberFormat="1" applyFont="1" applyBorder="1" applyAlignment="1"/>
    <xf numFmtId="180" fontId="39" fillId="2" borderId="26" xfId="1" applyNumberFormat="1" applyFont="1" applyFill="1" applyBorder="1" applyAlignment="1"/>
    <xf numFmtId="180" fontId="39" fillId="2" borderId="9" xfId="5" applyNumberFormat="1" applyFont="1" applyFill="1" applyBorder="1"/>
    <xf numFmtId="0" fontId="39" fillId="2" borderId="31" xfId="0" applyFont="1" applyFill="1" applyBorder="1">
      <alignment vertical="center"/>
    </xf>
    <xf numFmtId="0" fontId="39" fillId="2" borderId="13" xfId="0" applyFont="1" applyFill="1" applyBorder="1">
      <alignment vertical="center"/>
    </xf>
    <xf numFmtId="0" fontId="39" fillId="2" borderId="72" xfId="0" applyFont="1" applyFill="1" applyBorder="1" applyAlignment="1">
      <alignment horizontal="center" vertical="center"/>
    </xf>
    <xf numFmtId="0" fontId="23" fillId="0" borderId="34" xfId="0" applyFont="1" applyBorder="1" applyAlignment="1">
      <alignment horizontal="center"/>
    </xf>
    <xf numFmtId="179" fontId="23" fillId="0" borderId="21" xfId="0" applyNumberFormat="1" applyFont="1" applyBorder="1" applyAlignment="1" applyProtection="1">
      <alignment horizontal="center" shrinkToFit="1"/>
      <protection locked="0"/>
    </xf>
    <xf numFmtId="0" fontId="23" fillId="0" borderId="21" xfId="0" applyFont="1" applyBorder="1" applyAlignment="1"/>
    <xf numFmtId="0" fontId="23" fillId="0" borderId="10" xfId="0" applyFont="1" applyBorder="1" applyAlignment="1"/>
    <xf numFmtId="0" fontId="23" fillId="0" borderId="30" xfId="0" applyFont="1" applyBorder="1" applyAlignment="1">
      <alignment horizontal="center"/>
    </xf>
    <xf numFmtId="0" fontId="23" fillId="0" borderId="27" xfId="0" applyFont="1" applyBorder="1" applyAlignment="1">
      <alignment horizontal="center"/>
    </xf>
    <xf numFmtId="0" fontId="23" fillId="0" borderId="20" xfId="0" applyFont="1" applyBorder="1" applyAlignment="1">
      <alignment horizontal="center"/>
    </xf>
    <xf numFmtId="0" fontId="39" fillId="2" borderId="19" xfId="0" applyFont="1" applyFill="1" applyBorder="1" applyAlignment="1">
      <alignment horizontal="center" vertical="center"/>
    </xf>
    <xf numFmtId="0" fontId="39" fillId="2" borderId="15" xfId="0" applyFont="1" applyFill="1" applyBorder="1" applyAlignment="1">
      <alignment horizontal="center" vertical="center"/>
    </xf>
    <xf numFmtId="0" fontId="39" fillId="2" borderId="8" xfId="0" applyFont="1" applyFill="1" applyBorder="1" applyAlignment="1">
      <alignment horizontal="center" vertical="center"/>
    </xf>
    <xf numFmtId="0" fontId="39" fillId="3" borderId="8" xfId="0" applyFont="1" applyFill="1" applyBorder="1" applyAlignment="1">
      <alignment horizontal="center" vertical="center"/>
    </xf>
    <xf numFmtId="0" fontId="22" fillId="2" borderId="42" xfId="0" applyFont="1" applyFill="1" applyBorder="1">
      <alignment vertical="center"/>
    </xf>
    <xf numFmtId="0" fontId="22" fillId="2" borderId="52" xfId="0" applyFont="1" applyFill="1" applyBorder="1">
      <alignment vertical="center"/>
    </xf>
    <xf numFmtId="180" fontId="16" fillId="3" borderId="22" xfId="5" applyNumberFormat="1" applyFont="1" applyFill="1" applyBorder="1"/>
    <xf numFmtId="180" fontId="16" fillId="0" borderId="22" xfId="1" applyNumberFormat="1" applyFont="1" applyBorder="1" applyAlignment="1"/>
    <xf numFmtId="180" fontId="16" fillId="0" borderId="49" xfId="1" applyNumberFormat="1" applyFont="1" applyBorder="1" applyAlignment="1"/>
    <xf numFmtId="180" fontId="16" fillId="0" borderId="46" xfId="1" applyNumberFormat="1" applyFont="1" applyBorder="1" applyAlignment="1"/>
    <xf numFmtId="180" fontId="39" fillId="2" borderId="23" xfId="1" applyNumberFormat="1" applyFont="1" applyFill="1" applyBorder="1" applyAlignment="1"/>
    <xf numFmtId="180" fontId="39" fillId="2" borderId="15" xfId="1" applyNumberFormat="1" applyFont="1" applyFill="1" applyBorder="1" applyAlignment="1"/>
    <xf numFmtId="180" fontId="16" fillId="2" borderId="19" xfId="1" applyNumberFormat="1" applyFont="1" applyFill="1" applyBorder="1" applyAlignment="1"/>
    <xf numFmtId="0" fontId="16" fillId="2" borderId="25" xfId="0" applyFont="1" applyFill="1" applyBorder="1">
      <alignment vertical="center"/>
    </xf>
    <xf numFmtId="0" fontId="16" fillId="3" borderId="23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180" fontId="16" fillId="2" borderId="55" xfId="1" applyNumberFormat="1" applyFont="1" applyFill="1" applyBorder="1" applyAlignment="1"/>
    <xf numFmtId="180" fontId="16" fillId="2" borderId="46" xfId="1" applyNumberFormat="1" applyFont="1" applyFill="1" applyBorder="1" applyAlignment="1"/>
    <xf numFmtId="180" fontId="16" fillId="2" borderId="15" xfId="1" applyNumberFormat="1" applyFont="1" applyFill="1" applyBorder="1" applyAlignment="1"/>
    <xf numFmtId="0" fontId="16" fillId="2" borderId="7" xfId="0" applyFont="1" applyFill="1" applyBorder="1">
      <alignment vertical="center"/>
    </xf>
    <xf numFmtId="0" fontId="16" fillId="4" borderId="7" xfId="0" applyFont="1" applyFill="1" applyBorder="1" applyAlignment="1">
      <alignment horizontal="center" vertical="center"/>
    </xf>
    <xf numFmtId="0" fontId="16" fillId="4" borderId="64" xfId="0" applyFont="1" applyFill="1" applyBorder="1" applyAlignment="1">
      <alignment horizontal="center" vertical="center"/>
    </xf>
    <xf numFmtId="0" fontId="16" fillId="4" borderId="7" xfId="0" applyFont="1" applyFill="1" applyBorder="1">
      <alignment vertical="center"/>
    </xf>
    <xf numFmtId="0" fontId="16" fillId="4" borderId="14" xfId="0" applyFont="1" applyFill="1" applyBorder="1" applyAlignment="1">
      <alignment horizontal="center" vertical="center"/>
    </xf>
    <xf numFmtId="177" fontId="0" fillId="0" borderId="30" xfId="1" applyNumberFormat="1" applyFont="1" applyBorder="1" applyAlignment="1">
      <alignment horizontal="center" vertical="center" wrapText="1"/>
    </xf>
    <xf numFmtId="177" fontId="0" fillId="0" borderId="30" xfId="1" applyNumberFormat="1" applyFont="1" applyBorder="1" applyAlignment="1">
      <alignment horizontal="center"/>
    </xf>
    <xf numFmtId="180" fontId="16" fillId="0" borderId="23" xfId="1" applyNumberFormat="1" applyFont="1" applyFill="1" applyBorder="1" applyAlignment="1"/>
    <xf numFmtId="180" fontId="16" fillId="0" borderId="22" xfId="1" applyNumberFormat="1" applyFont="1" applyFill="1" applyBorder="1" applyAlignment="1"/>
    <xf numFmtId="180" fontId="39" fillId="2" borderId="49" xfId="1" applyNumberFormat="1" applyFont="1" applyFill="1" applyBorder="1" applyAlignment="1"/>
    <xf numFmtId="180" fontId="39" fillId="2" borderId="56" xfId="1" applyNumberFormat="1" applyFont="1" applyFill="1" applyBorder="1" applyAlignment="1"/>
    <xf numFmtId="180" fontId="39" fillId="2" borderId="8" xfId="1" applyNumberFormat="1" applyFont="1" applyFill="1" applyBorder="1" applyAlignment="1"/>
    <xf numFmtId="180" fontId="39" fillId="2" borderId="19" xfId="1" applyNumberFormat="1" applyFont="1" applyFill="1" applyBorder="1" applyAlignment="1"/>
    <xf numFmtId="0" fontId="0" fillId="2" borderId="11" xfId="0" applyFill="1" applyBorder="1" applyAlignment="1"/>
    <xf numFmtId="0" fontId="0" fillId="2" borderId="27" xfId="0" applyFill="1" applyBorder="1" applyAlignment="1"/>
    <xf numFmtId="0" fontId="0" fillId="2" borderId="30" xfId="0" applyFill="1" applyBorder="1" applyAlignment="1">
      <alignment horizontal="center" vertical="center" shrinkToFit="1"/>
    </xf>
    <xf numFmtId="0" fontId="0" fillId="2" borderId="30" xfId="0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 wrapText="1"/>
    </xf>
    <xf numFmtId="0" fontId="0" fillId="2" borderId="12" xfId="0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/>
    </xf>
    <xf numFmtId="182" fontId="0" fillId="2" borderId="12" xfId="0" applyNumberFormat="1" applyFill="1" applyBorder="1" applyAlignment="1">
      <alignment horizontal="center" vertical="center"/>
    </xf>
    <xf numFmtId="183" fontId="0" fillId="2" borderId="30" xfId="0" applyNumberFormat="1" applyFill="1" applyBorder="1" applyAlignment="1">
      <alignment horizontal="center" vertical="center"/>
    </xf>
    <xf numFmtId="182" fontId="0" fillId="2" borderId="30" xfId="0" applyNumberFormat="1" applyFill="1" applyBorder="1" applyAlignment="1">
      <alignment horizontal="center" vertical="center" shrinkToFit="1"/>
    </xf>
    <xf numFmtId="182" fontId="0" fillId="2" borderId="30" xfId="0" applyNumberFormat="1" applyFill="1" applyBorder="1" applyAlignment="1">
      <alignment horizontal="center" wrapText="1"/>
    </xf>
    <xf numFmtId="183" fontId="0" fillId="2" borderId="30" xfId="0" applyNumberFormat="1" applyFill="1" applyBorder="1" applyAlignment="1">
      <alignment horizontal="center" wrapText="1"/>
    </xf>
    <xf numFmtId="0" fontId="0" fillId="2" borderId="12" xfId="0" applyFill="1" applyBorder="1" applyAlignment="1"/>
    <xf numFmtId="182" fontId="0" fillId="2" borderId="12" xfId="0" applyNumberFormat="1" applyFill="1" applyBorder="1" applyAlignment="1">
      <alignment horizontal="center" vertical="center" shrinkToFit="1"/>
    </xf>
    <xf numFmtId="182" fontId="0" fillId="2" borderId="12" xfId="0" applyNumberFormat="1" applyFill="1" applyBorder="1" applyAlignment="1">
      <alignment horizontal="center" wrapText="1"/>
    </xf>
    <xf numFmtId="0" fontId="0" fillId="2" borderId="11" xfId="0" applyFill="1" applyBorder="1" applyAlignment="1">
      <alignment horizontal="center" wrapText="1"/>
    </xf>
    <xf numFmtId="182" fontId="0" fillId="2" borderId="12" xfId="0" applyNumberFormat="1" applyFill="1" applyBorder="1" applyAlignment="1">
      <alignment horizontal="center" vertical="center" wrapText="1"/>
    </xf>
    <xf numFmtId="182" fontId="0" fillId="2" borderId="16" xfId="0" applyNumberFormat="1" applyFill="1" applyBorder="1" applyAlignment="1">
      <alignment horizontal="center" vertical="center"/>
    </xf>
    <xf numFmtId="182" fontId="0" fillId="2" borderId="2" xfId="0" applyNumberFormat="1" applyFill="1" applyBorder="1" applyAlignment="1">
      <alignment horizontal="center" vertical="center"/>
    </xf>
    <xf numFmtId="183" fontId="0" fillId="2" borderId="16" xfId="0" applyNumberFormat="1" applyFill="1" applyBorder="1" applyAlignment="1">
      <alignment horizontal="center" vertical="center"/>
    </xf>
    <xf numFmtId="182" fontId="54" fillId="2" borderId="30" xfId="0" applyNumberFormat="1" applyFont="1" applyFill="1" applyBorder="1" applyAlignment="1">
      <alignment horizontal="center" vertical="center" wrapText="1"/>
    </xf>
    <xf numFmtId="183" fontId="54" fillId="2" borderId="30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22" fillId="2" borderId="48" xfId="0" applyFont="1" applyFill="1" applyBorder="1">
      <alignment vertical="center"/>
    </xf>
    <xf numFmtId="180" fontId="16" fillId="3" borderId="0" xfId="1" applyNumberFormat="1" applyFont="1" applyFill="1" applyBorder="1" applyAlignment="1"/>
    <xf numFmtId="180" fontId="16" fillId="3" borderId="2" xfId="1" applyNumberFormat="1" applyFont="1" applyFill="1" applyBorder="1" applyAlignment="1"/>
    <xf numFmtId="2" fontId="16" fillId="3" borderId="0" xfId="5" applyNumberFormat="1" applyFont="1" applyFill="1"/>
    <xf numFmtId="180" fontId="16" fillId="3" borderId="0" xfId="5" applyNumberFormat="1" applyFont="1" applyFill="1"/>
    <xf numFmtId="180" fontId="16" fillId="0" borderId="0" xfId="1" applyNumberFormat="1" applyFont="1" applyBorder="1" applyAlignment="1"/>
    <xf numFmtId="180" fontId="16" fillId="0" borderId="2" xfId="1" applyNumberFormat="1" applyFont="1" applyBorder="1" applyAlignment="1"/>
    <xf numFmtId="180" fontId="16" fillId="0" borderId="1" xfId="1" applyNumberFormat="1" applyFont="1" applyBorder="1" applyAlignment="1"/>
    <xf numFmtId="0" fontId="19" fillId="2" borderId="45" xfId="0" applyFont="1" applyFill="1" applyBorder="1" applyAlignment="1">
      <alignment horizontal="center" vertical="center"/>
    </xf>
    <xf numFmtId="2" fontId="16" fillId="3" borderId="21" xfId="5" applyNumberFormat="1" applyFont="1" applyFill="1" applyBorder="1"/>
    <xf numFmtId="180" fontId="16" fillId="3" borderId="21" xfId="5" applyNumberFormat="1" applyFont="1" applyFill="1" applyBorder="1"/>
    <xf numFmtId="180" fontId="16" fillId="3" borderId="21" xfId="1" applyNumberFormat="1" applyFont="1" applyFill="1" applyBorder="1" applyAlignment="1"/>
    <xf numFmtId="180" fontId="16" fillId="3" borderId="32" xfId="1" applyNumberFormat="1" applyFont="1" applyFill="1" applyBorder="1" applyAlignment="1"/>
    <xf numFmtId="180" fontId="16" fillId="2" borderId="35" xfId="1" applyNumberFormat="1" applyFont="1" applyFill="1" applyBorder="1" applyAlignment="1"/>
    <xf numFmtId="180" fontId="39" fillId="2" borderId="1" xfId="1" applyNumberFormat="1" applyFont="1" applyFill="1" applyBorder="1" applyAlignment="1"/>
    <xf numFmtId="180" fontId="39" fillId="2" borderId="21" xfId="1" applyNumberFormat="1" applyFont="1" applyFill="1" applyBorder="1" applyAlignment="1"/>
    <xf numFmtId="180" fontId="39" fillId="2" borderId="32" xfId="1" applyNumberFormat="1" applyFont="1" applyFill="1" applyBorder="1" applyAlignment="1"/>
    <xf numFmtId="180" fontId="16" fillId="2" borderId="10" xfId="1" applyNumberFormat="1" applyFont="1" applyFill="1" applyBorder="1" applyAlignment="1"/>
    <xf numFmtId="0" fontId="9" fillId="2" borderId="0" xfId="2" applyFont="1" applyFill="1" applyAlignment="1">
      <alignment horizontal="center"/>
    </xf>
    <xf numFmtId="0" fontId="9" fillId="2" borderId="1" xfId="2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56" fontId="9" fillId="0" borderId="10" xfId="2" quotePrefix="1" applyNumberFormat="1" applyFont="1" applyBorder="1"/>
    <xf numFmtId="180" fontId="39" fillId="2" borderId="2" xfId="1" applyNumberFormat="1" applyFont="1" applyFill="1" applyBorder="1" applyAlignment="1"/>
    <xf numFmtId="0" fontId="0" fillId="0" borderId="0" xfId="0" applyAlignment="1">
      <alignment vertical="center" wrapText="1"/>
    </xf>
    <xf numFmtId="0" fontId="16" fillId="2" borderId="34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180" fontId="16" fillId="0" borderId="15" xfId="1" applyNumberFormat="1" applyFont="1" applyBorder="1" applyAlignment="1"/>
    <xf numFmtId="0" fontId="39" fillId="2" borderId="56" xfId="0" applyFont="1" applyFill="1" applyBorder="1">
      <alignment vertical="center"/>
    </xf>
    <xf numFmtId="40" fontId="16" fillId="2" borderId="0" xfId="1" applyNumberFormat="1" applyFont="1" applyFill="1" applyBorder="1">
      <alignment vertical="center"/>
    </xf>
    <xf numFmtId="40" fontId="16" fillId="2" borderId="2" xfId="1" applyNumberFormat="1" applyFont="1" applyFill="1" applyBorder="1">
      <alignment vertical="center"/>
    </xf>
    <xf numFmtId="40" fontId="16" fillId="2" borderId="1" xfId="1" applyNumberFormat="1" applyFont="1" applyFill="1" applyBorder="1">
      <alignment vertical="center"/>
    </xf>
    <xf numFmtId="40" fontId="16" fillId="3" borderId="0" xfId="1" applyNumberFormat="1" applyFont="1" applyFill="1" applyBorder="1">
      <alignment vertical="center"/>
    </xf>
    <xf numFmtId="40" fontId="16" fillId="3" borderId="2" xfId="1" applyNumberFormat="1" applyFont="1" applyFill="1" applyBorder="1">
      <alignment vertical="center"/>
    </xf>
    <xf numFmtId="40" fontId="16" fillId="3" borderId="10" xfId="1" applyNumberFormat="1" applyFont="1" applyFill="1" applyBorder="1">
      <alignment vertical="center"/>
    </xf>
    <xf numFmtId="40" fontId="16" fillId="2" borderId="10" xfId="1" applyNumberFormat="1" applyFont="1" applyFill="1" applyBorder="1">
      <alignment vertical="center"/>
    </xf>
    <xf numFmtId="40" fontId="16" fillId="2" borderId="36" xfId="1" applyNumberFormat="1" applyFont="1" applyFill="1" applyBorder="1">
      <alignment vertical="center"/>
    </xf>
    <xf numFmtId="40" fontId="16" fillId="2" borderId="17" xfId="1" applyNumberFormat="1" applyFont="1" applyFill="1" applyBorder="1">
      <alignment vertical="center"/>
    </xf>
    <xf numFmtId="180" fontId="16" fillId="3" borderId="21" xfId="0" applyNumberFormat="1" applyFont="1" applyFill="1" applyBorder="1">
      <alignment vertical="center"/>
    </xf>
    <xf numFmtId="180" fontId="16" fillId="3" borderId="32" xfId="0" applyNumberFormat="1" applyFont="1" applyFill="1" applyBorder="1">
      <alignment vertical="center"/>
    </xf>
    <xf numFmtId="40" fontId="39" fillId="2" borderId="1" xfId="1" applyNumberFormat="1" applyFont="1" applyFill="1" applyBorder="1">
      <alignment vertical="center"/>
    </xf>
    <xf numFmtId="0" fontId="9" fillId="2" borderId="16" xfId="2" applyFont="1" applyFill="1" applyBorder="1"/>
    <xf numFmtId="0" fontId="24" fillId="0" borderId="0" xfId="0" applyFont="1">
      <alignment vertical="center"/>
    </xf>
    <xf numFmtId="0" fontId="25" fillId="0" borderId="0" xfId="0" applyFont="1">
      <alignment vertical="center"/>
    </xf>
    <xf numFmtId="182" fontId="0" fillId="2" borderId="35" xfId="0" applyNumberFormat="1" applyFill="1" applyBorder="1" applyAlignment="1">
      <alignment wrapText="1"/>
    </xf>
    <xf numFmtId="182" fontId="0" fillId="2" borderId="36" xfId="0" applyNumberFormat="1" applyFill="1" applyBorder="1" applyAlignment="1">
      <alignment wrapText="1"/>
    </xf>
    <xf numFmtId="182" fontId="0" fillId="2" borderId="21" xfId="0" applyNumberFormat="1" applyFill="1" applyBorder="1" applyAlignment="1">
      <alignment wrapText="1"/>
    </xf>
    <xf numFmtId="182" fontId="0" fillId="2" borderId="10" xfId="0" applyNumberFormat="1" applyFill="1" applyBorder="1" applyAlignment="1">
      <alignment wrapText="1"/>
    </xf>
    <xf numFmtId="182" fontId="0" fillId="2" borderId="32" xfId="0" applyNumberFormat="1" applyFill="1" applyBorder="1" applyAlignment="1">
      <alignment wrapText="1"/>
    </xf>
    <xf numFmtId="0" fontId="0" fillId="2" borderId="17" xfId="0" applyFill="1" applyBorder="1" applyAlignment="1">
      <alignment vertical="center" wrapText="1"/>
    </xf>
    <xf numFmtId="0" fontId="0" fillId="2" borderId="36" xfId="0" applyFill="1" applyBorder="1" applyAlignment="1">
      <alignment horizontal="center" wrapText="1"/>
    </xf>
    <xf numFmtId="0" fontId="39" fillId="2" borderId="36" xfId="0" applyFont="1" applyFill="1" applyBorder="1" applyAlignment="1">
      <alignment horizontal="center" vertical="center"/>
    </xf>
    <xf numFmtId="180" fontId="16" fillId="2" borderId="21" xfId="5" applyNumberFormat="1" applyFont="1" applyFill="1" applyBorder="1"/>
    <xf numFmtId="180" fontId="16" fillId="2" borderId="35" xfId="5" applyNumberFormat="1" applyFont="1" applyFill="1" applyBorder="1"/>
    <xf numFmtId="180" fontId="16" fillId="2" borderId="36" xfId="1" applyNumberFormat="1" applyFont="1" applyFill="1" applyBorder="1" applyAlignment="1"/>
    <xf numFmtId="0" fontId="25" fillId="2" borderId="0" xfId="0" applyFont="1" applyFill="1">
      <alignment vertical="center"/>
    </xf>
    <xf numFmtId="0" fontId="0" fillId="4" borderId="21" xfId="0" applyFill="1" applyBorder="1">
      <alignment vertical="center"/>
    </xf>
    <xf numFmtId="0" fontId="0" fillId="4" borderId="10" xfId="0" applyFill="1" applyBorder="1" applyAlignment="1">
      <alignment horizontal="center" vertical="center"/>
    </xf>
    <xf numFmtId="31" fontId="0" fillId="4" borderId="21" xfId="0" applyNumberFormat="1" applyFill="1" applyBorder="1" applyAlignment="1">
      <alignment horizontal="center" vertical="center"/>
    </xf>
    <xf numFmtId="180" fontId="0" fillId="2" borderId="35" xfId="1" applyNumberFormat="1" applyFont="1" applyFill="1" applyBorder="1" applyAlignment="1"/>
    <xf numFmtId="40" fontId="0" fillId="0" borderId="1" xfId="1" applyNumberFormat="1" applyFont="1" applyFill="1" applyBorder="1" applyAlignment="1"/>
    <xf numFmtId="40" fontId="0" fillId="0" borderId="0" xfId="1" applyNumberFormat="1" applyFont="1" applyFill="1" applyBorder="1" applyAlignment="1"/>
    <xf numFmtId="40" fontId="0" fillId="2" borderId="0" xfId="1" applyNumberFormat="1" applyFont="1" applyFill="1" applyBorder="1" applyAlignment="1"/>
    <xf numFmtId="40" fontId="0" fillId="2" borderId="1" xfId="1" applyNumberFormat="1" applyFont="1" applyFill="1" applyBorder="1" applyAlignment="1"/>
    <xf numFmtId="40" fontId="0" fillId="2" borderId="2" xfId="1" applyNumberFormat="1" applyFont="1" applyFill="1" applyBorder="1" applyAlignment="1"/>
    <xf numFmtId="176" fontId="9" fillId="4" borderId="59" xfId="1" applyNumberFormat="1" applyFont="1" applyFill="1" applyBorder="1" applyAlignment="1" applyProtection="1"/>
    <xf numFmtId="176" fontId="9" fillId="4" borderId="48" xfId="1" applyNumberFormat="1" applyFont="1" applyFill="1" applyBorder="1" applyAlignment="1" applyProtection="1"/>
    <xf numFmtId="176" fontId="12" fillId="4" borderId="59" xfId="1" applyNumberFormat="1" applyFont="1" applyFill="1" applyBorder="1" applyAlignment="1" applyProtection="1">
      <alignment horizontal="center"/>
    </xf>
    <xf numFmtId="0" fontId="12" fillId="0" borderId="52" xfId="2" applyFont="1" applyBorder="1" applyAlignment="1">
      <alignment horizontal="center"/>
    </xf>
    <xf numFmtId="180" fontId="16" fillId="3" borderId="3" xfId="1" applyNumberFormat="1" applyFont="1" applyFill="1" applyBorder="1" applyAlignment="1"/>
    <xf numFmtId="0" fontId="39" fillId="0" borderId="10" xfId="6" quotePrefix="1" applyFont="1" applyBorder="1" applyAlignment="1">
      <alignment horizontal="right" vertical="center"/>
    </xf>
    <xf numFmtId="0" fontId="39" fillId="0" borderId="17" xfId="6" quotePrefix="1" applyFont="1" applyBorder="1" applyAlignment="1">
      <alignment horizontal="right" vertical="center"/>
    </xf>
    <xf numFmtId="0" fontId="39" fillId="0" borderId="10" xfId="6" applyFont="1" applyBorder="1" applyAlignment="1">
      <alignment horizontal="right" vertical="center"/>
    </xf>
    <xf numFmtId="0" fontId="39" fillId="2" borderId="10" xfId="6" quotePrefix="1" applyFont="1" applyFill="1" applyBorder="1" applyAlignment="1">
      <alignment horizontal="right" vertical="center"/>
    </xf>
    <xf numFmtId="49" fontId="23" fillId="7" borderId="38" xfId="0" applyNumberFormat="1" applyFont="1" applyFill="1" applyBorder="1" applyAlignment="1" applyProtection="1">
      <alignment horizontal="center"/>
      <protection locked="0"/>
    </xf>
    <xf numFmtId="49" fontId="23" fillId="7" borderId="39" xfId="0" applyNumberFormat="1" applyFont="1" applyFill="1" applyBorder="1" applyAlignment="1" applyProtection="1">
      <alignment horizontal="center"/>
      <protection locked="0"/>
    </xf>
    <xf numFmtId="179" fontId="23" fillId="7" borderId="39" xfId="0" applyNumberFormat="1" applyFont="1" applyFill="1" applyBorder="1" applyAlignment="1" applyProtection="1">
      <alignment horizontal="center" shrinkToFit="1"/>
      <protection locked="0"/>
    </xf>
    <xf numFmtId="49" fontId="23" fillId="7" borderId="39" xfId="0" applyNumberFormat="1" applyFont="1" applyFill="1" applyBorder="1" applyAlignment="1" applyProtection="1">
      <alignment horizontal="center" shrinkToFit="1"/>
      <protection locked="0"/>
    </xf>
    <xf numFmtId="179" fontId="23" fillId="7" borderId="40" xfId="0" applyNumberFormat="1" applyFont="1" applyFill="1" applyBorder="1" applyAlignment="1" applyProtection="1">
      <alignment horizontal="center" shrinkToFit="1"/>
      <protection locked="0"/>
    </xf>
    <xf numFmtId="179" fontId="23" fillId="7" borderId="45" xfId="0" applyNumberFormat="1" applyFont="1" applyFill="1" applyBorder="1" applyAlignment="1" applyProtection="1">
      <alignment horizontal="center" shrinkToFit="1"/>
      <protection locked="0"/>
    </xf>
    <xf numFmtId="0" fontId="23" fillId="7" borderId="30" xfId="0" applyFont="1" applyFill="1" applyBorder="1" applyAlignment="1">
      <alignment horizontal="center"/>
    </xf>
    <xf numFmtId="0" fontId="23" fillId="7" borderId="27" xfId="0" applyFont="1" applyFill="1" applyBorder="1" applyAlignment="1">
      <alignment horizontal="center"/>
    </xf>
    <xf numFmtId="0" fontId="9" fillId="2" borderId="35" xfId="2" applyFont="1" applyFill="1" applyBorder="1"/>
    <xf numFmtId="0" fontId="9" fillId="2" borderId="21" xfId="2" applyFont="1" applyFill="1" applyBorder="1"/>
    <xf numFmtId="0" fontId="9" fillId="2" borderId="36" xfId="2" applyFont="1" applyFill="1" applyBorder="1" applyAlignment="1">
      <alignment horizontal="center"/>
    </xf>
    <xf numFmtId="0" fontId="12" fillId="2" borderId="21" xfId="2" applyFont="1" applyFill="1" applyBorder="1" applyAlignment="1">
      <alignment horizontal="center"/>
    </xf>
    <xf numFmtId="0" fontId="9" fillId="0" borderId="21" xfId="2" applyFont="1" applyBorder="1" applyAlignment="1">
      <alignment horizontal="center"/>
    </xf>
    <xf numFmtId="0" fontId="9" fillId="0" borderId="10" xfId="2" applyFont="1" applyBorder="1" applyAlignment="1">
      <alignment horizontal="center"/>
    </xf>
    <xf numFmtId="0" fontId="9" fillId="0" borderId="35" xfId="2" applyFont="1" applyBorder="1" applyAlignment="1">
      <alignment horizontal="center"/>
    </xf>
    <xf numFmtId="0" fontId="9" fillId="0" borderId="36" xfId="2" applyFont="1" applyBorder="1" applyAlignment="1">
      <alignment horizontal="center"/>
    </xf>
    <xf numFmtId="0" fontId="9" fillId="2" borderId="21" xfId="2" applyFont="1" applyFill="1" applyBorder="1" applyAlignment="1">
      <alignment horizontal="center"/>
    </xf>
    <xf numFmtId="176" fontId="9" fillId="0" borderId="21" xfId="2" applyNumberFormat="1" applyFont="1" applyBorder="1"/>
    <xf numFmtId="176" fontId="9" fillId="0" borderId="10" xfId="2" applyNumberFormat="1" applyFont="1" applyBorder="1"/>
    <xf numFmtId="176" fontId="9" fillId="0" borderId="35" xfId="2" applyNumberFormat="1" applyFont="1" applyBorder="1"/>
    <xf numFmtId="176" fontId="9" fillId="0" borderId="36" xfId="2" applyNumberFormat="1" applyFont="1" applyBorder="1"/>
    <xf numFmtId="38" fontId="9" fillId="2" borderId="36" xfId="1" applyFont="1" applyFill="1" applyBorder="1" applyAlignment="1"/>
    <xf numFmtId="38" fontId="9" fillId="2" borderId="10" xfId="1" applyFont="1" applyFill="1" applyBorder="1" applyAlignment="1"/>
    <xf numFmtId="0" fontId="9" fillId="2" borderId="32" xfId="2" applyFont="1" applyFill="1" applyBorder="1"/>
    <xf numFmtId="0" fontId="9" fillId="2" borderId="21" xfId="2" applyFont="1" applyFill="1" applyBorder="1" applyAlignment="1">
      <alignment horizontal="left"/>
    </xf>
    <xf numFmtId="176" fontId="9" fillId="2" borderId="36" xfId="2" applyNumberFormat="1" applyFont="1" applyFill="1" applyBorder="1"/>
    <xf numFmtId="176" fontId="9" fillId="2" borderId="10" xfId="1" applyNumberFormat="1" applyFont="1" applyFill="1" applyBorder="1" applyAlignment="1"/>
    <xf numFmtId="0" fontId="12" fillId="2" borderId="35" xfId="2" applyFont="1" applyFill="1" applyBorder="1"/>
    <xf numFmtId="0" fontId="12" fillId="2" borderId="36" xfId="2" applyFont="1" applyFill="1" applyBorder="1"/>
    <xf numFmtId="0" fontId="12" fillId="2" borderId="10" xfId="2" applyFont="1" applyFill="1" applyBorder="1"/>
    <xf numFmtId="0" fontId="12" fillId="2" borderId="21" xfId="2" applyFont="1" applyFill="1" applyBorder="1"/>
    <xf numFmtId="0" fontId="12" fillId="2" borderId="1" xfId="2" applyFont="1" applyFill="1" applyBorder="1"/>
    <xf numFmtId="0" fontId="12" fillId="2" borderId="1" xfId="2" quotePrefix="1" applyFont="1" applyFill="1" applyBorder="1" applyAlignment="1">
      <alignment horizontal="left"/>
    </xf>
    <xf numFmtId="0" fontId="12" fillId="2" borderId="32" xfId="2" applyFont="1" applyFill="1" applyBorder="1"/>
    <xf numFmtId="0" fontId="12" fillId="2" borderId="17" xfId="2" applyFont="1" applyFill="1" applyBorder="1"/>
    <xf numFmtId="0" fontId="12" fillId="2" borderId="2" xfId="2" applyFont="1" applyFill="1" applyBorder="1" applyAlignment="1">
      <alignment horizontal="center"/>
    </xf>
    <xf numFmtId="0" fontId="12" fillId="2" borderId="2" xfId="2" quotePrefix="1" applyFont="1" applyFill="1" applyBorder="1" applyAlignment="1">
      <alignment horizontal="center"/>
    </xf>
    <xf numFmtId="0" fontId="12" fillId="2" borderId="17" xfId="2" applyFont="1" applyFill="1" applyBorder="1" applyAlignment="1">
      <alignment horizontal="center"/>
    </xf>
    <xf numFmtId="176" fontId="9" fillId="4" borderId="36" xfId="2" applyNumberFormat="1" applyFont="1" applyFill="1" applyBorder="1"/>
    <xf numFmtId="176" fontId="9" fillId="4" borderId="10" xfId="2" applyNumberFormat="1" applyFont="1" applyFill="1" applyBorder="1"/>
    <xf numFmtId="176" fontId="9" fillId="2" borderId="10" xfId="2" applyNumberFormat="1" applyFont="1" applyFill="1" applyBorder="1"/>
    <xf numFmtId="178" fontId="16" fillId="7" borderId="7" xfId="0" applyNumberFormat="1" applyFont="1" applyFill="1" applyBorder="1" applyAlignment="1"/>
    <xf numFmtId="40" fontId="16" fillId="7" borderId="0" xfId="1" applyNumberFormat="1" applyFont="1" applyFill="1" applyBorder="1">
      <alignment vertical="center"/>
    </xf>
    <xf numFmtId="180" fontId="16" fillId="7" borderId="21" xfId="5" applyNumberFormat="1" applyFont="1" applyFill="1" applyBorder="1"/>
    <xf numFmtId="180" fontId="16" fillId="7" borderId="20" xfId="1" applyNumberFormat="1" applyFont="1" applyFill="1" applyBorder="1" applyAlignment="1"/>
    <xf numFmtId="180" fontId="16" fillId="7" borderId="0" xfId="1" applyNumberFormat="1" applyFont="1" applyFill="1" applyBorder="1" applyAlignment="1"/>
    <xf numFmtId="180" fontId="16" fillId="7" borderId="10" xfId="1" applyNumberFormat="1" applyFont="1" applyFill="1" applyBorder="1" applyAlignment="1"/>
    <xf numFmtId="0" fontId="39" fillId="7" borderId="30" xfId="0" applyFont="1" applyFill="1" applyBorder="1" applyAlignment="1">
      <alignment horizontal="center" vertical="center"/>
    </xf>
    <xf numFmtId="0" fontId="39" fillId="7" borderId="13" xfId="0" applyFont="1" applyFill="1" applyBorder="1">
      <alignment vertical="center"/>
    </xf>
    <xf numFmtId="0" fontId="16" fillId="7" borderId="7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9" fillId="0" borderId="2" xfId="2" applyFont="1" applyBorder="1"/>
    <xf numFmtId="0" fontId="9" fillId="0" borderId="17" xfId="2" applyFont="1" applyBorder="1"/>
    <xf numFmtId="40" fontId="9" fillId="2" borderId="0" xfId="1" applyNumberFormat="1" applyFont="1" applyFill="1" applyBorder="1" applyAlignment="1"/>
    <xf numFmtId="177" fontId="9" fillId="2" borderId="0" xfId="1" applyNumberFormat="1" applyFont="1" applyFill="1" applyBorder="1" applyAlignment="1"/>
    <xf numFmtId="56" fontId="9" fillId="2" borderId="10" xfId="2" quotePrefix="1" applyNumberFormat="1" applyFont="1" applyFill="1" applyBorder="1"/>
    <xf numFmtId="0" fontId="9" fillId="2" borderId="32" xfId="2" applyFont="1" applyFill="1" applyBorder="1" applyAlignment="1">
      <alignment horizontal="left"/>
    </xf>
    <xf numFmtId="0" fontId="9" fillId="2" borderId="35" xfId="2" applyFont="1" applyFill="1" applyBorder="1" applyAlignment="1">
      <alignment horizontal="center"/>
    </xf>
    <xf numFmtId="177" fontId="9" fillId="2" borderId="1" xfId="1" applyNumberFormat="1" applyFont="1" applyFill="1" applyBorder="1" applyAlignment="1"/>
    <xf numFmtId="180" fontId="39" fillId="2" borderId="18" xfId="1" applyNumberFormat="1" applyFont="1" applyFill="1" applyBorder="1" applyAlignment="1"/>
    <xf numFmtId="0" fontId="0" fillId="0" borderId="30" xfId="0" applyBorder="1" applyAlignment="1">
      <alignment horizontal="center" wrapText="1"/>
    </xf>
    <xf numFmtId="0" fontId="9" fillId="2" borderId="2" xfId="2" applyFont="1" applyFill="1" applyBorder="1" applyAlignment="1">
      <alignment horizontal="center"/>
    </xf>
    <xf numFmtId="176" fontId="9" fillId="2" borderId="2" xfId="2" applyNumberFormat="1" applyFont="1" applyFill="1" applyBorder="1"/>
    <xf numFmtId="176" fontId="9" fillId="2" borderId="17" xfId="2" applyNumberFormat="1" applyFont="1" applyFill="1" applyBorder="1"/>
    <xf numFmtId="0" fontId="9" fillId="2" borderId="0" xfId="2" applyFont="1" applyFill="1" applyAlignment="1">
      <alignment horizontal="left"/>
    </xf>
    <xf numFmtId="0" fontId="54" fillId="2" borderId="0" xfId="0" applyFont="1" applyFill="1">
      <alignment vertical="center"/>
    </xf>
    <xf numFmtId="0" fontId="54" fillId="2" borderId="48" xfId="0" applyFont="1" applyFill="1" applyBorder="1">
      <alignment vertical="center"/>
    </xf>
    <xf numFmtId="0" fontId="54" fillId="2" borderId="52" xfId="0" applyFont="1" applyFill="1" applyBorder="1">
      <alignment vertical="center"/>
    </xf>
    <xf numFmtId="0" fontId="54" fillId="2" borderId="42" xfId="0" applyFont="1" applyFill="1" applyBorder="1">
      <alignment vertical="center"/>
    </xf>
    <xf numFmtId="0" fontId="54" fillId="2" borderId="26" xfId="0" applyFont="1" applyFill="1" applyBorder="1">
      <alignment vertical="center"/>
    </xf>
    <xf numFmtId="0" fontId="54" fillId="2" borderId="23" xfId="0" applyFont="1" applyFill="1" applyBorder="1">
      <alignment vertical="center"/>
    </xf>
    <xf numFmtId="0" fontId="54" fillId="4" borderId="0" xfId="0" applyFont="1" applyFill="1">
      <alignment vertical="center"/>
    </xf>
    <xf numFmtId="0" fontId="54" fillId="2" borderId="2" xfId="0" applyFont="1" applyFill="1" applyBorder="1">
      <alignment vertical="center"/>
    </xf>
    <xf numFmtId="0" fontId="54" fillId="2" borderId="18" xfId="0" applyFont="1" applyFill="1" applyBorder="1">
      <alignment vertical="center"/>
    </xf>
    <xf numFmtId="0" fontId="54" fillId="2" borderId="57" xfId="0" applyFont="1" applyFill="1" applyBorder="1">
      <alignment vertical="center"/>
    </xf>
    <xf numFmtId="0" fontId="54" fillId="2" borderId="34" xfId="0" applyFont="1" applyFill="1" applyBorder="1" applyAlignment="1">
      <alignment horizontal="center" vertical="center"/>
    </xf>
    <xf numFmtId="0" fontId="54" fillId="2" borderId="53" xfId="0" applyFont="1" applyFill="1" applyBorder="1" applyAlignment="1">
      <alignment horizontal="center" vertical="center"/>
    </xf>
    <xf numFmtId="0" fontId="54" fillId="2" borderId="25" xfId="0" applyFont="1" applyFill="1" applyBorder="1" applyAlignment="1">
      <alignment horizontal="center" vertical="center"/>
    </xf>
    <xf numFmtId="176" fontId="54" fillId="2" borderId="0" xfId="1" applyNumberFormat="1" applyFont="1" applyFill="1" applyBorder="1" applyAlignment="1">
      <alignment horizontal="right" vertical="center"/>
    </xf>
    <xf numFmtId="38" fontId="54" fillId="2" borderId="0" xfId="1" applyFont="1" applyFill="1" applyBorder="1" applyAlignment="1">
      <alignment horizontal="right" vertical="center"/>
    </xf>
    <xf numFmtId="40" fontId="54" fillId="2" borderId="0" xfId="1" applyNumberFormat="1" applyFont="1" applyFill="1" applyBorder="1" applyAlignment="1">
      <alignment horizontal="right" vertical="center"/>
    </xf>
    <xf numFmtId="177" fontId="54" fillId="2" borderId="0" xfId="1" applyNumberFormat="1" applyFont="1" applyFill="1" applyBorder="1" applyAlignment="1">
      <alignment horizontal="right" vertical="center"/>
    </xf>
    <xf numFmtId="176" fontId="54" fillId="2" borderId="23" xfId="1" applyNumberFormat="1" applyFont="1" applyFill="1" applyBorder="1" applyAlignment="1">
      <alignment horizontal="right" vertical="center"/>
    </xf>
    <xf numFmtId="176" fontId="54" fillId="2" borderId="2" xfId="1" applyNumberFormat="1" applyFont="1" applyFill="1" applyBorder="1" applyAlignment="1">
      <alignment horizontal="right" vertical="center"/>
    </xf>
    <xf numFmtId="38" fontId="54" fillId="2" borderId="2" xfId="1" applyFont="1" applyFill="1" applyBorder="1" applyAlignment="1">
      <alignment horizontal="right" vertical="center"/>
    </xf>
    <xf numFmtId="40" fontId="54" fillId="2" borderId="2" xfId="1" applyNumberFormat="1" applyFont="1" applyFill="1" applyBorder="1" applyAlignment="1">
      <alignment horizontal="right" vertical="center"/>
    </xf>
    <xf numFmtId="177" fontId="54" fillId="2" borderId="2" xfId="1" applyNumberFormat="1" applyFont="1" applyFill="1" applyBorder="1" applyAlignment="1">
      <alignment horizontal="right" vertical="center"/>
    </xf>
    <xf numFmtId="176" fontId="54" fillId="2" borderId="57" xfId="1" applyNumberFormat="1" applyFont="1" applyFill="1" applyBorder="1" applyAlignment="1">
      <alignment horizontal="right" vertical="center"/>
    </xf>
    <xf numFmtId="176" fontId="54" fillId="0" borderId="0" xfId="1" applyNumberFormat="1" applyFont="1" applyBorder="1">
      <alignment vertical="center"/>
    </xf>
    <xf numFmtId="38" fontId="54" fillId="0" borderId="0" xfId="1" applyFont="1" applyBorder="1">
      <alignment vertical="center"/>
    </xf>
    <xf numFmtId="40" fontId="54" fillId="0" borderId="0" xfId="1" applyNumberFormat="1" applyFont="1" applyBorder="1">
      <alignment vertical="center"/>
    </xf>
    <xf numFmtId="177" fontId="54" fillId="0" borderId="0" xfId="1" applyNumberFormat="1" applyFont="1" applyBorder="1">
      <alignment vertical="center"/>
    </xf>
    <xf numFmtId="176" fontId="54" fillId="0" borderId="23" xfId="1" applyNumberFormat="1" applyFont="1" applyBorder="1">
      <alignment vertical="center"/>
    </xf>
    <xf numFmtId="176" fontId="54" fillId="0" borderId="2" xfId="1" applyNumberFormat="1" applyFont="1" applyBorder="1">
      <alignment vertical="center"/>
    </xf>
    <xf numFmtId="38" fontId="54" fillId="0" borderId="2" xfId="1" applyFont="1" applyBorder="1">
      <alignment vertical="center"/>
    </xf>
    <xf numFmtId="40" fontId="54" fillId="0" borderId="2" xfId="1" applyNumberFormat="1" applyFont="1" applyBorder="1">
      <alignment vertical="center"/>
    </xf>
    <xf numFmtId="177" fontId="54" fillId="0" borderId="2" xfId="1" applyNumberFormat="1" applyFont="1" applyBorder="1">
      <alignment vertical="center"/>
    </xf>
    <xf numFmtId="176" fontId="54" fillId="0" borderId="57" xfId="1" applyNumberFormat="1" applyFont="1" applyBorder="1">
      <alignment vertical="center"/>
    </xf>
    <xf numFmtId="176" fontId="54" fillId="0" borderId="1" xfId="1" applyNumberFormat="1" applyFont="1" applyBorder="1">
      <alignment vertical="center"/>
    </xf>
    <xf numFmtId="38" fontId="54" fillId="0" borderId="1" xfId="1" applyFont="1" applyBorder="1">
      <alignment vertical="center"/>
    </xf>
    <xf numFmtId="40" fontId="54" fillId="0" borderId="1" xfId="1" applyNumberFormat="1" applyFont="1" applyBorder="1">
      <alignment vertical="center"/>
    </xf>
    <xf numFmtId="177" fontId="54" fillId="0" borderId="1" xfId="1" applyNumberFormat="1" applyFont="1" applyBorder="1">
      <alignment vertical="center"/>
    </xf>
    <xf numFmtId="176" fontId="54" fillId="0" borderId="55" xfId="1" applyNumberFormat="1" applyFont="1" applyBorder="1">
      <alignment vertical="center"/>
    </xf>
    <xf numFmtId="38" fontId="54" fillId="3" borderId="0" xfId="1" applyFont="1" applyFill="1" applyBorder="1">
      <alignment vertical="center"/>
    </xf>
    <xf numFmtId="176" fontId="54" fillId="3" borderId="0" xfId="1" applyNumberFormat="1" applyFont="1" applyFill="1" applyBorder="1">
      <alignment vertical="center"/>
    </xf>
    <xf numFmtId="176" fontId="9" fillId="0" borderId="0" xfId="1" applyNumberFormat="1" applyFont="1" applyBorder="1">
      <alignment vertical="center"/>
    </xf>
    <xf numFmtId="38" fontId="9" fillId="3" borderId="0" xfId="1" applyFont="1" applyFill="1" applyBorder="1">
      <alignment vertical="center"/>
    </xf>
    <xf numFmtId="38" fontId="9" fillId="0" borderId="0" xfId="1" applyFont="1" applyBorder="1">
      <alignment vertical="center"/>
    </xf>
    <xf numFmtId="40" fontId="9" fillId="0" borderId="0" xfId="1" applyNumberFormat="1" applyFont="1" applyBorder="1">
      <alignment vertical="center"/>
    </xf>
    <xf numFmtId="177" fontId="9" fillId="0" borderId="0" xfId="1" applyNumberFormat="1" applyFont="1" applyBorder="1">
      <alignment vertical="center"/>
    </xf>
    <xf numFmtId="0" fontId="9" fillId="0" borderId="0" xfId="0" applyFont="1">
      <alignment vertical="center"/>
    </xf>
    <xf numFmtId="176" fontId="9" fillId="0" borderId="23" xfId="1" applyNumberFormat="1" applyFont="1" applyBorder="1">
      <alignment vertical="center"/>
    </xf>
    <xf numFmtId="176" fontId="9" fillId="3" borderId="0" xfId="1" applyNumberFormat="1" applyFont="1" applyFill="1" applyBorder="1">
      <alignment vertical="center"/>
    </xf>
    <xf numFmtId="176" fontId="54" fillId="0" borderId="34" xfId="1" applyNumberFormat="1" applyFont="1" applyBorder="1">
      <alignment vertical="center"/>
    </xf>
    <xf numFmtId="38" fontId="54" fillId="0" borderId="34" xfId="1" applyFont="1" applyBorder="1">
      <alignment vertical="center"/>
    </xf>
    <xf numFmtId="177" fontId="54" fillId="0" borderId="34" xfId="1" applyNumberFormat="1" applyFont="1" applyBorder="1">
      <alignment vertical="center"/>
    </xf>
    <xf numFmtId="176" fontId="54" fillId="0" borderId="25" xfId="1" applyNumberFormat="1" applyFont="1" applyBorder="1">
      <alignment vertical="center"/>
    </xf>
    <xf numFmtId="176" fontId="54" fillId="0" borderId="48" xfId="1" applyNumberFormat="1" applyFont="1" applyBorder="1">
      <alignment vertical="center"/>
    </xf>
    <xf numFmtId="38" fontId="54" fillId="0" borderId="48" xfId="1" applyFont="1" applyBorder="1">
      <alignment vertical="center"/>
    </xf>
    <xf numFmtId="177" fontId="54" fillId="0" borderId="48" xfId="1" applyNumberFormat="1" applyFont="1" applyBorder="1">
      <alignment vertical="center"/>
    </xf>
    <xf numFmtId="176" fontId="54" fillId="0" borderId="42" xfId="1" applyNumberFormat="1" applyFont="1" applyBorder="1">
      <alignment vertical="center"/>
    </xf>
    <xf numFmtId="38" fontId="54" fillId="3" borderId="1" xfId="1" applyFont="1" applyFill="1" applyBorder="1">
      <alignment vertical="center"/>
    </xf>
    <xf numFmtId="176" fontId="54" fillId="3" borderId="1" xfId="1" applyNumberFormat="1" applyFont="1" applyFill="1" applyBorder="1">
      <alignment vertical="center"/>
    </xf>
    <xf numFmtId="176" fontId="54" fillId="2" borderId="0" xfId="1" applyNumberFormat="1" applyFont="1" applyFill="1" applyBorder="1">
      <alignment vertical="center"/>
    </xf>
    <xf numFmtId="177" fontId="54" fillId="2" borderId="0" xfId="1" applyNumberFormat="1" applyFont="1" applyFill="1" applyBorder="1">
      <alignment vertical="center"/>
    </xf>
    <xf numFmtId="176" fontId="54" fillId="3" borderId="2" xfId="1" applyNumberFormat="1" applyFont="1" applyFill="1" applyBorder="1">
      <alignment vertical="center"/>
    </xf>
    <xf numFmtId="38" fontId="54" fillId="3" borderId="2" xfId="1" applyFont="1" applyFill="1" applyBorder="1">
      <alignment vertical="center"/>
    </xf>
    <xf numFmtId="0" fontId="54" fillId="0" borderId="2" xfId="0" applyFont="1" applyBorder="1">
      <alignment vertical="center"/>
    </xf>
    <xf numFmtId="38" fontId="54" fillId="0" borderId="0" xfId="1" applyFont="1">
      <alignment vertical="center"/>
    </xf>
    <xf numFmtId="40" fontId="54" fillId="0" borderId="0" xfId="0" applyNumberFormat="1" applyFont="1">
      <alignment vertical="center"/>
    </xf>
    <xf numFmtId="38" fontId="54" fillId="2" borderId="0" xfId="1" applyFont="1" applyFill="1">
      <alignment vertical="center"/>
    </xf>
    <xf numFmtId="0" fontId="54" fillId="2" borderId="1" xfId="0" applyFont="1" applyFill="1" applyBorder="1">
      <alignment vertical="center"/>
    </xf>
    <xf numFmtId="0" fontId="54" fillId="2" borderId="36" xfId="0" applyFont="1" applyFill="1" applyBorder="1">
      <alignment vertical="center"/>
    </xf>
    <xf numFmtId="0" fontId="54" fillId="2" borderId="10" xfId="0" applyFont="1" applyFill="1" applyBorder="1">
      <alignment vertical="center"/>
    </xf>
    <xf numFmtId="0" fontId="54" fillId="2" borderId="0" xfId="0" applyFont="1" applyFill="1" applyAlignment="1">
      <alignment horizontal="center" vertical="center"/>
    </xf>
    <xf numFmtId="0" fontId="54" fillId="2" borderId="2" xfId="0" applyFont="1" applyFill="1" applyBorder="1" applyAlignment="1">
      <alignment horizontal="center" vertical="center"/>
    </xf>
    <xf numFmtId="0" fontId="54" fillId="2" borderId="17" xfId="0" applyFont="1" applyFill="1" applyBorder="1" applyAlignment="1">
      <alignment horizontal="center" vertical="center"/>
    </xf>
    <xf numFmtId="38" fontId="54" fillId="2" borderId="2" xfId="0" applyNumberFormat="1" applyFont="1" applyFill="1" applyBorder="1">
      <alignment vertical="center"/>
    </xf>
    <xf numFmtId="177" fontId="9" fillId="2" borderId="2" xfId="2" applyNumberFormat="1" applyFont="1" applyFill="1" applyBorder="1"/>
    <xf numFmtId="0" fontId="9" fillId="2" borderId="32" xfId="2" applyFont="1" applyFill="1" applyBorder="1" applyAlignment="1">
      <alignment horizontal="center"/>
    </xf>
    <xf numFmtId="176" fontId="9" fillId="2" borderId="17" xfId="1" applyNumberFormat="1" applyFont="1" applyFill="1" applyBorder="1" applyAlignment="1"/>
    <xf numFmtId="0" fontId="55" fillId="2" borderId="48" xfId="0" applyFont="1" applyFill="1" applyBorder="1">
      <alignment vertical="center"/>
    </xf>
    <xf numFmtId="0" fontId="55" fillId="2" borderId="0" xfId="0" applyFont="1" applyFill="1">
      <alignment vertical="center"/>
    </xf>
    <xf numFmtId="176" fontId="54" fillId="2" borderId="26" xfId="1" applyNumberFormat="1" applyFont="1" applyFill="1" applyBorder="1" applyAlignment="1">
      <alignment horizontal="right" vertical="center"/>
    </xf>
    <xf numFmtId="176" fontId="54" fillId="2" borderId="18" xfId="1" applyNumberFormat="1" applyFont="1" applyFill="1" applyBorder="1" applyAlignment="1">
      <alignment horizontal="right" vertical="center"/>
    </xf>
    <xf numFmtId="176" fontId="54" fillId="0" borderId="26" xfId="1" applyNumberFormat="1" applyFont="1" applyBorder="1">
      <alignment vertical="center"/>
    </xf>
    <xf numFmtId="176" fontId="54" fillId="0" borderId="18" xfId="1" applyNumberFormat="1" applyFont="1" applyBorder="1">
      <alignment vertical="center"/>
    </xf>
    <xf numFmtId="176" fontId="54" fillId="0" borderId="56" xfId="1" applyNumberFormat="1" applyFont="1" applyBorder="1">
      <alignment vertical="center"/>
    </xf>
    <xf numFmtId="4" fontId="54" fillId="2" borderId="0" xfId="0" applyNumberFormat="1" applyFont="1" applyFill="1">
      <alignment vertical="center"/>
    </xf>
    <xf numFmtId="176" fontId="54" fillId="2" borderId="2" xfId="1" applyNumberFormat="1" applyFont="1" applyFill="1" applyBorder="1">
      <alignment vertical="center"/>
    </xf>
    <xf numFmtId="4" fontId="54" fillId="2" borderId="2" xfId="0" applyNumberFormat="1" applyFont="1" applyFill="1" applyBorder="1">
      <alignment vertical="center"/>
    </xf>
    <xf numFmtId="176" fontId="54" fillId="2" borderId="1" xfId="1" applyNumberFormat="1" applyFont="1" applyFill="1" applyBorder="1">
      <alignment vertical="center"/>
    </xf>
    <xf numFmtId="176" fontId="9" fillId="2" borderId="0" xfId="1" applyNumberFormat="1" applyFont="1" applyFill="1" applyBorder="1">
      <alignment vertical="center"/>
    </xf>
    <xf numFmtId="176" fontId="9" fillId="0" borderId="26" xfId="1" applyNumberFormat="1" applyFont="1" applyBorder="1">
      <alignment vertical="center"/>
    </xf>
    <xf numFmtId="176" fontId="54" fillId="2" borderId="34" xfId="1" applyNumberFormat="1" applyFont="1" applyFill="1" applyBorder="1">
      <alignment vertical="center"/>
    </xf>
    <xf numFmtId="176" fontId="54" fillId="0" borderId="53" xfId="1" applyNumberFormat="1" applyFont="1" applyBorder="1">
      <alignment vertical="center"/>
    </xf>
    <xf numFmtId="176" fontId="54" fillId="0" borderId="52" xfId="1" applyNumberFormat="1" applyFont="1" applyBorder="1">
      <alignment vertical="center"/>
    </xf>
    <xf numFmtId="0" fontId="54" fillId="2" borderId="35" xfId="0" applyFont="1" applyFill="1" applyBorder="1">
      <alignment vertical="center"/>
    </xf>
    <xf numFmtId="0" fontId="54" fillId="2" borderId="21" xfId="0" applyFont="1" applyFill="1" applyBorder="1">
      <alignment vertical="center"/>
    </xf>
    <xf numFmtId="0" fontId="54" fillId="2" borderId="21" xfId="0" applyFont="1" applyFill="1" applyBorder="1" applyAlignment="1">
      <alignment horizontal="center" vertical="center"/>
    </xf>
    <xf numFmtId="0" fontId="54" fillId="2" borderId="32" xfId="0" applyFont="1" applyFill="1" applyBorder="1" applyAlignment="1">
      <alignment horizontal="center" vertical="center"/>
    </xf>
    <xf numFmtId="0" fontId="54" fillId="0" borderId="1" xfId="0" applyFont="1" applyBorder="1">
      <alignment vertical="center"/>
    </xf>
    <xf numFmtId="0" fontId="54" fillId="0" borderId="36" xfId="0" applyFont="1" applyBorder="1">
      <alignment vertical="center"/>
    </xf>
    <xf numFmtId="0" fontId="54" fillId="0" borderId="10" xfId="0" applyFont="1" applyBorder="1">
      <alignment vertical="center"/>
    </xf>
    <xf numFmtId="38" fontId="54" fillId="0" borderId="2" xfId="0" applyNumberFormat="1" applyFont="1" applyBorder="1">
      <alignment vertical="center"/>
    </xf>
    <xf numFmtId="0" fontId="54" fillId="0" borderId="17" xfId="0" applyFont="1" applyBorder="1">
      <alignment vertical="center"/>
    </xf>
    <xf numFmtId="38" fontId="54" fillId="2" borderId="0" xfId="1" applyFont="1" applyFill="1" applyBorder="1">
      <alignment vertical="center"/>
    </xf>
    <xf numFmtId="38" fontId="9" fillId="0" borderId="10" xfId="1" applyFont="1" applyBorder="1" applyAlignment="1"/>
    <xf numFmtId="38" fontId="54" fillId="0" borderId="17" xfId="0" applyNumberFormat="1" applyFont="1" applyBorder="1">
      <alignment vertical="center"/>
    </xf>
    <xf numFmtId="0" fontId="0" fillId="2" borderId="36" xfId="0" applyFill="1" applyBorder="1">
      <alignment vertical="center"/>
    </xf>
    <xf numFmtId="31" fontId="0" fillId="2" borderId="9" xfId="0" applyNumberFormat="1" applyFill="1" applyBorder="1" applyAlignment="1">
      <alignment horizontal="center" vertical="center"/>
    </xf>
    <xf numFmtId="31" fontId="0" fillId="2" borderId="20" xfId="0" applyNumberFormat="1" applyFill="1" applyBorder="1" applyAlignment="1">
      <alignment horizontal="center" vertical="center"/>
    </xf>
    <xf numFmtId="0" fontId="0" fillId="2" borderId="32" xfId="0" applyFill="1" applyBorder="1">
      <alignment vertical="center"/>
    </xf>
    <xf numFmtId="0" fontId="0" fillId="2" borderId="17" xfId="0" applyFill="1" applyBorder="1">
      <alignment vertical="center"/>
    </xf>
    <xf numFmtId="180" fontId="16" fillId="2" borderId="32" xfId="5" applyNumberFormat="1" applyFont="1" applyFill="1" applyBorder="1"/>
    <xf numFmtId="180" fontId="16" fillId="2" borderId="17" xfId="1" applyNumberFormat="1" applyFont="1" applyFill="1" applyBorder="1" applyAlignment="1"/>
    <xf numFmtId="0" fontId="0" fillId="0" borderId="2" xfId="0" applyBorder="1">
      <alignment vertical="center"/>
    </xf>
    <xf numFmtId="0" fontId="39" fillId="0" borderId="12" xfId="6" applyFont="1" applyBorder="1" applyAlignment="1">
      <alignment horizontal="center" vertical="center"/>
    </xf>
    <xf numFmtId="0" fontId="39" fillId="7" borderId="0" xfId="0" applyFont="1" applyFill="1">
      <alignment vertical="center"/>
    </xf>
    <xf numFmtId="178" fontId="16" fillId="7" borderId="14" xfId="0" applyNumberFormat="1" applyFont="1" applyFill="1" applyBorder="1" applyAlignment="1"/>
    <xf numFmtId="40" fontId="16" fillId="7" borderId="2" xfId="1" applyNumberFormat="1" applyFont="1" applyFill="1" applyBorder="1">
      <alignment vertical="center"/>
    </xf>
    <xf numFmtId="180" fontId="16" fillId="7" borderId="32" xfId="5" applyNumberFormat="1" applyFont="1" applyFill="1" applyBorder="1"/>
    <xf numFmtId="180" fontId="16" fillId="7" borderId="16" xfId="1" applyNumberFormat="1" applyFont="1" applyFill="1" applyBorder="1" applyAlignment="1"/>
    <xf numFmtId="180" fontId="16" fillId="7" borderId="2" xfId="1" applyNumberFormat="1" applyFont="1" applyFill="1" applyBorder="1" applyAlignment="1"/>
    <xf numFmtId="180" fontId="16" fillId="7" borderId="17" xfId="1" applyNumberFormat="1" applyFont="1" applyFill="1" applyBorder="1" applyAlignment="1"/>
    <xf numFmtId="0" fontId="39" fillId="7" borderId="17" xfId="0" applyFont="1" applyFill="1" applyBorder="1" applyAlignment="1">
      <alignment horizontal="center" vertical="center"/>
    </xf>
    <xf numFmtId="0" fontId="39" fillId="7" borderId="18" xfId="0" applyFont="1" applyFill="1" applyBorder="1">
      <alignment vertical="center"/>
    </xf>
    <xf numFmtId="0" fontId="16" fillId="7" borderId="14" xfId="0" applyFont="1" applyFill="1" applyBorder="1" applyAlignment="1">
      <alignment horizontal="center" vertical="center"/>
    </xf>
    <xf numFmtId="40" fontId="16" fillId="7" borderId="35" xfId="1" applyNumberFormat="1" applyFont="1" applyFill="1" applyBorder="1">
      <alignment vertical="center"/>
    </xf>
    <xf numFmtId="180" fontId="16" fillId="7" borderId="1" xfId="1" applyNumberFormat="1" applyFont="1" applyFill="1" applyBorder="1" applyAlignment="1"/>
    <xf numFmtId="0" fontId="39" fillId="7" borderId="1" xfId="0" applyFont="1" applyFill="1" applyBorder="1">
      <alignment vertical="center"/>
    </xf>
    <xf numFmtId="40" fontId="16" fillId="7" borderId="21" xfId="1" applyNumberFormat="1" applyFont="1" applyFill="1" applyBorder="1">
      <alignment vertical="center"/>
    </xf>
    <xf numFmtId="40" fontId="16" fillId="7" borderId="32" xfId="1" applyNumberFormat="1" applyFont="1" applyFill="1" applyBorder="1">
      <alignment vertical="center"/>
    </xf>
    <xf numFmtId="0" fontId="39" fillId="7" borderId="2" xfId="0" applyFont="1" applyFill="1" applyBorder="1">
      <alignment vertical="center"/>
    </xf>
    <xf numFmtId="180" fontId="16" fillId="7" borderId="9" xfId="5" applyNumberFormat="1" applyFont="1" applyFill="1" applyBorder="1"/>
    <xf numFmtId="180" fontId="16" fillId="7" borderId="20" xfId="5" applyNumberFormat="1" applyFont="1" applyFill="1" applyBorder="1"/>
    <xf numFmtId="180" fontId="16" fillId="7" borderId="16" xfId="5" applyNumberFormat="1" applyFont="1" applyFill="1" applyBorder="1"/>
    <xf numFmtId="180" fontId="16" fillId="7" borderId="9" xfId="1" applyNumberFormat="1" applyFont="1" applyFill="1" applyBorder="1" applyAlignment="1"/>
    <xf numFmtId="0" fontId="39" fillId="7" borderId="9" xfId="0" applyFont="1" applyFill="1" applyBorder="1" applyAlignment="1">
      <alignment horizontal="center" vertical="center"/>
    </xf>
    <xf numFmtId="0" fontId="39" fillId="7" borderId="20" xfId="0" applyFont="1" applyFill="1" applyBorder="1" applyAlignment="1">
      <alignment horizontal="center" vertical="center"/>
    </xf>
    <xf numFmtId="0" fontId="39" fillId="7" borderId="16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7" borderId="20" xfId="0" applyFont="1" applyFill="1" applyBorder="1" applyAlignment="1">
      <alignment horizontal="center" vertical="center"/>
    </xf>
    <xf numFmtId="0" fontId="16" fillId="7" borderId="16" xfId="0" applyFont="1" applyFill="1" applyBorder="1" applyAlignment="1">
      <alignment horizontal="center" vertical="center"/>
    </xf>
    <xf numFmtId="0" fontId="16" fillId="7" borderId="26" xfId="0" applyFont="1" applyFill="1" applyBorder="1" applyAlignment="1">
      <alignment horizontal="center" vertical="center"/>
    </xf>
    <xf numFmtId="0" fontId="39" fillId="7" borderId="27" xfId="0" applyFont="1" applyFill="1" applyBorder="1">
      <alignment vertical="center"/>
    </xf>
    <xf numFmtId="178" fontId="39" fillId="7" borderId="9" xfId="0" applyNumberFormat="1" applyFont="1" applyFill="1" applyBorder="1" applyAlignment="1"/>
    <xf numFmtId="178" fontId="39" fillId="7" borderId="20" xfId="0" applyNumberFormat="1" applyFont="1" applyFill="1" applyBorder="1" applyAlignment="1"/>
    <xf numFmtId="178" fontId="16" fillId="7" borderId="20" xfId="0" applyNumberFormat="1" applyFont="1" applyFill="1" applyBorder="1" applyAlignment="1"/>
    <xf numFmtId="178" fontId="16" fillId="7" borderId="16" xfId="0" applyNumberFormat="1" applyFont="1" applyFill="1" applyBorder="1" applyAlignment="1"/>
    <xf numFmtId="180" fontId="39" fillId="2" borderId="10" xfId="1" applyNumberFormat="1" applyFont="1" applyFill="1" applyBorder="1" applyAlignment="1"/>
    <xf numFmtId="180" fontId="39" fillId="2" borderId="17" xfId="1" applyNumberFormat="1" applyFont="1" applyFill="1" applyBorder="1" applyAlignment="1"/>
    <xf numFmtId="180" fontId="39" fillId="2" borderId="36" xfId="1" applyNumberFormat="1" applyFont="1" applyFill="1" applyBorder="1" applyAlignment="1"/>
    <xf numFmtId="180" fontId="16" fillId="3" borderId="59" xfId="1" applyNumberFormat="1" applyFont="1" applyFill="1" applyBorder="1" applyAlignment="1"/>
    <xf numFmtId="0" fontId="39" fillId="0" borderId="36" xfId="6" quotePrefix="1" applyFont="1" applyBorder="1" applyAlignment="1">
      <alignment horizontal="right" vertical="center"/>
    </xf>
    <xf numFmtId="180" fontId="16" fillId="2" borderId="26" xfId="1" applyNumberFormat="1" applyFont="1" applyFill="1" applyBorder="1" applyAlignment="1"/>
    <xf numFmtId="0" fontId="13" fillId="0" borderId="0" xfId="0" applyFont="1" applyAlignment="1">
      <alignment horizontal="center"/>
    </xf>
    <xf numFmtId="0" fontId="46" fillId="0" borderId="0" xfId="0" applyFont="1" applyAlignment="1">
      <alignment horizontal="center" vertical="center"/>
    </xf>
    <xf numFmtId="55" fontId="54" fillId="4" borderId="74" xfId="0" applyNumberFormat="1" applyFont="1" applyFill="1" applyBorder="1" applyAlignment="1">
      <alignment horizontal="distributed" vertical="center" justifyLastLine="1"/>
    </xf>
    <xf numFmtId="38" fontId="9" fillId="4" borderId="0" xfId="1" applyFont="1" applyFill="1" applyBorder="1" applyAlignment="1"/>
    <xf numFmtId="55" fontId="0" fillId="0" borderId="30" xfId="0" applyNumberFormat="1" applyBorder="1" applyAlignment="1">
      <alignment horizontal="center" wrapText="1"/>
    </xf>
    <xf numFmtId="176" fontId="12" fillId="7" borderId="20" xfId="1" applyNumberFormat="1" applyFont="1" applyFill="1" applyBorder="1" applyAlignment="1" applyProtection="1">
      <alignment horizontal="center"/>
    </xf>
    <xf numFmtId="176" fontId="12" fillId="7" borderId="20" xfId="1" applyNumberFormat="1" applyFont="1" applyFill="1" applyBorder="1" applyAlignment="1">
      <alignment horizontal="center"/>
    </xf>
    <xf numFmtId="176" fontId="12" fillId="7" borderId="9" xfId="1" applyNumberFormat="1" applyFont="1" applyFill="1" applyBorder="1" applyAlignment="1">
      <alignment horizontal="center"/>
    </xf>
    <xf numFmtId="176" fontId="12" fillId="7" borderId="16" xfId="1" applyNumberFormat="1" applyFont="1" applyFill="1" applyBorder="1" applyAlignment="1">
      <alignment horizontal="center"/>
    </xf>
    <xf numFmtId="49" fontId="23" fillId="4" borderId="39" xfId="0" applyNumberFormat="1" applyFont="1" applyFill="1" applyBorder="1" applyAlignment="1" applyProtection="1">
      <alignment horizontal="center"/>
      <protection locked="0"/>
    </xf>
    <xf numFmtId="179" fontId="23" fillId="4" borderId="39" xfId="0" applyNumberFormat="1" applyFont="1" applyFill="1" applyBorder="1" applyAlignment="1" applyProtection="1">
      <alignment horizontal="center" shrinkToFit="1"/>
      <protection locked="0"/>
    </xf>
    <xf numFmtId="0" fontId="23" fillId="4" borderId="24" xfId="0" applyFont="1" applyFill="1" applyBorder="1" applyAlignment="1" applyProtection="1">
      <alignment horizontal="center"/>
      <protection locked="0"/>
    </xf>
    <xf numFmtId="38" fontId="54" fillId="2" borderId="0" xfId="0" applyNumberFormat="1" applyFont="1" applyFill="1">
      <alignment vertical="center"/>
    </xf>
    <xf numFmtId="38" fontId="54" fillId="2" borderId="10" xfId="0" applyNumberFormat="1" applyFont="1" applyFill="1" applyBorder="1">
      <alignment vertical="center"/>
    </xf>
    <xf numFmtId="176" fontId="9" fillId="4" borderId="12" xfId="2" applyNumberFormat="1" applyFont="1" applyFill="1" applyBorder="1"/>
    <xf numFmtId="176" fontId="9" fillId="4" borderId="27" xfId="2" applyNumberFormat="1" applyFont="1" applyFill="1" applyBorder="1"/>
    <xf numFmtId="176" fontId="9" fillId="4" borderId="11" xfId="2" applyNumberFormat="1" applyFont="1" applyFill="1" applyBorder="1"/>
    <xf numFmtId="0" fontId="16" fillId="4" borderId="0" xfId="0" applyFont="1" applyFill="1">
      <alignment vertical="center"/>
    </xf>
    <xf numFmtId="0" fontId="9" fillId="4" borderId="23" xfId="2" applyFont="1" applyFill="1" applyBorder="1"/>
    <xf numFmtId="0" fontId="9" fillId="4" borderId="26" xfId="2" applyFont="1" applyFill="1" applyBorder="1" applyAlignment="1">
      <alignment horizontal="center"/>
    </xf>
    <xf numFmtId="178" fontId="16" fillId="2" borderId="24" xfId="0" applyNumberFormat="1" applyFont="1" applyFill="1" applyBorder="1" applyAlignment="1"/>
    <xf numFmtId="31" fontId="0" fillId="2" borderId="16" xfId="0" applyNumberFormat="1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6" fillId="2" borderId="52" xfId="2" applyFont="1" applyFill="1" applyBorder="1"/>
    <xf numFmtId="2" fontId="54" fillId="0" borderId="0" xfId="0" applyNumberFormat="1" applyFont="1" applyAlignment="1"/>
    <xf numFmtId="0" fontId="55" fillId="0" borderId="0" xfId="0" applyFont="1" applyAlignment="1">
      <alignment horizontal="right"/>
    </xf>
    <xf numFmtId="2" fontId="54" fillId="4" borderId="34" xfId="0" applyNumberFormat="1" applyFont="1" applyFill="1" applyBorder="1" applyAlignment="1"/>
    <xf numFmtId="0" fontId="54" fillId="3" borderId="54" xfId="0" applyFont="1" applyFill="1" applyBorder="1" applyAlignment="1">
      <alignment horizontal="center" vertical="center"/>
    </xf>
    <xf numFmtId="0" fontId="54" fillId="3" borderId="39" xfId="0" applyFont="1" applyFill="1" applyBorder="1" applyAlignment="1">
      <alignment horizontal="center" vertical="center"/>
    </xf>
    <xf numFmtId="180" fontId="16" fillId="2" borderId="18" xfId="1" applyNumberFormat="1" applyFont="1" applyFill="1" applyBorder="1" applyAlignment="1"/>
    <xf numFmtId="180" fontId="16" fillId="2" borderId="8" xfId="1" applyNumberFormat="1" applyFont="1" applyFill="1" applyBorder="1" applyAlignment="1"/>
    <xf numFmtId="180" fontId="16" fillId="3" borderId="42" xfId="1" applyNumberFormat="1" applyFont="1" applyFill="1" applyBorder="1" applyAlignment="1"/>
    <xf numFmtId="183" fontId="0" fillId="2" borderId="10" xfId="1" applyNumberFormat="1" applyFont="1" applyFill="1" applyBorder="1" applyAlignment="1"/>
    <xf numFmtId="40" fontId="0" fillId="2" borderId="21" xfId="1" applyNumberFormat="1" applyFont="1" applyFill="1" applyBorder="1" applyAlignment="1"/>
    <xf numFmtId="40" fontId="0" fillId="2" borderId="32" xfId="1" applyNumberFormat="1" applyFont="1" applyFill="1" applyBorder="1" applyAlignment="1"/>
    <xf numFmtId="176" fontId="39" fillId="0" borderId="12" xfId="1" applyNumberFormat="1" applyFont="1" applyBorder="1" applyAlignment="1"/>
    <xf numFmtId="183" fontId="0" fillId="2" borderId="36" xfId="1" applyNumberFormat="1" applyFont="1" applyFill="1" applyBorder="1" applyAlignment="1"/>
    <xf numFmtId="180" fontId="0" fillId="2" borderId="30" xfId="7" applyNumberFormat="1" applyFont="1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180" fontId="0" fillId="4" borderId="30" xfId="7" applyNumberFormat="1" applyFont="1" applyFill="1" applyBorder="1" applyAlignment="1">
      <alignment horizontal="center"/>
    </xf>
    <xf numFmtId="38" fontId="54" fillId="0" borderId="12" xfId="0" applyNumberFormat="1" applyFont="1" applyBorder="1">
      <alignment vertical="center"/>
    </xf>
    <xf numFmtId="38" fontId="54" fillId="0" borderId="27" xfId="0" applyNumberFormat="1" applyFont="1" applyBorder="1">
      <alignment vertical="center"/>
    </xf>
    <xf numFmtId="183" fontId="0" fillId="2" borderId="17" xfId="1" applyNumberFormat="1" applyFont="1" applyFill="1" applyBorder="1" applyAlignment="1"/>
    <xf numFmtId="182" fontId="54" fillId="0" borderId="0" xfId="0" quotePrefix="1" applyNumberFormat="1" applyFont="1">
      <alignment vertical="center"/>
    </xf>
    <xf numFmtId="0" fontId="54" fillId="0" borderId="71" xfId="0" applyFont="1" applyBorder="1" applyAlignment="1">
      <alignment horizontal="center" vertical="center"/>
    </xf>
    <xf numFmtId="40" fontId="54" fillId="0" borderId="71" xfId="0" applyNumberFormat="1" applyFont="1" applyBorder="1" applyAlignment="1">
      <alignment horizontal="center" vertical="center"/>
    </xf>
    <xf numFmtId="40" fontId="54" fillId="0" borderId="14" xfId="0" applyNumberFormat="1" applyFont="1" applyBorder="1" applyAlignment="1">
      <alignment horizontal="center" vertical="center"/>
    </xf>
    <xf numFmtId="40" fontId="54" fillId="0" borderId="73" xfId="0" applyNumberFormat="1" applyFont="1" applyBorder="1" applyAlignment="1">
      <alignment horizontal="center" vertical="center"/>
    </xf>
    <xf numFmtId="40" fontId="54" fillId="0" borderId="74" xfId="0" applyNumberFormat="1" applyFont="1" applyBorder="1" applyAlignment="1">
      <alignment horizontal="center" vertical="center"/>
    </xf>
    <xf numFmtId="0" fontId="54" fillId="3" borderId="70" xfId="0" applyFont="1" applyFill="1" applyBorder="1" applyAlignment="1">
      <alignment horizontal="center" vertical="center"/>
    </xf>
    <xf numFmtId="0" fontId="54" fillId="3" borderId="52" xfId="0" applyFont="1" applyFill="1" applyBorder="1" applyAlignment="1">
      <alignment horizontal="center" vertical="center"/>
    </xf>
    <xf numFmtId="182" fontId="54" fillId="0" borderId="43" xfId="0" quotePrefix="1" applyNumberFormat="1" applyFont="1" applyBorder="1" applyAlignment="1">
      <alignment horizontal="center" vertical="center"/>
    </xf>
    <xf numFmtId="0" fontId="54" fillId="7" borderId="75" xfId="0" applyFont="1" applyFill="1" applyBorder="1">
      <alignment vertical="center"/>
    </xf>
    <xf numFmtId="14" fontId="0" fillId="0" borderId="0" xfId="0" applyNumberFormat="1" applyAlignment="1">
      <alignment horizontal="center"/>
    </xf>
    <xf numFmtId="0" fontId="0" fillId="8" borderId="27" xfId="0" applyFill="1" applyBorder="1" applyAlignment="1">
      <alignment horizontal="center" vertical="center"/>
    </xf>
    <xf numFmtId="182" fontId="0" fillId="8" borderId="27" xfId="0" applyNumberFormat="1" applyFill="1" applyBorder="1" applyAlignment="1">
      <alignment horizontal="center" vertical="center"/>
    </xf>
    <xf numFmtId="0" fontId="0" fillId="0" borderId="16" xfId="0" applyBorder="1" applyAlignment="1">
      <alignment horizontal="center"/>
    </xf>
    <xf numFmtId="182" fontId="0" fillId="2" borderId="0" xfId="0" applyNumberFormat="1" applyFill="1" applyAlignment="1">
      <alignment wrapText="1"/>
    </xf>
    <xf numFmtId="182" fontId="0" fillId="8" borderId="30" xfId="0" applyNumberFormat="1" applyFill="1" applyBorder="1" applyAlignment="1">
      <alignment horizontal="center" vertical="center"/>
    </xf>
    <xf numFmtId="0" fontId="0" fillId="0" borderId="30" xfId="0" applyBorder="1" applyAlignment="1"/>
    <xf numFmtId="182" fontId="54" fillId="0" borderId="38" xfId="0" quotePrefix="1" applyNumberFormat="1" applyFont="1" applyBorder="1" applyAlignment="1">
      <alignment horizontal="center" vertical="center"/>
    </xf>
    <xf numFmtId="0" fontId="54" fillId="7" borderId="77" xfId="0" applyFont="1" applyFill="1" applyBorder="1">
      <alignment vertical="center"/>
    </xf>
    <xf numFmtId="182" fontId="54" fillId="0" borderId="13" xfId="0" quotePrefix="1" applyNumberFormat="1" applyFont="1" applyBorder="1" applyAlignment="1">
      <alignment horizontal="center" vertical="center"/>
    </xf>
    <xf numFmtId="182" fontId="54" fillId="0" borderId="54" xfId="0" quotePrefix="1" applyNumberFormat="1" applyFont="1" applyBorder="1" applyAlignment="1">
      <alignment horizontal="center" vertical="center"/>
    </xf>
    <xf numFmtId="180" fontId="39" fillId="2" borderId="46" xfId="1" applyNumberFormat="1" applyFont="1" applyFill="1" applyBorder="1" applyAlignment="1"/>
    <xf numFmtId="55" fontId="54" fillId="2" borderId="3" xfId="0" applyNumberFormat="1" applyFont="1" applyFill="1" applyBorder="1" applyAlignment="1">
      <alignment horizontal="distributed" vertical="center" justifyLastLine="1"/>
    </xf>
    <xf numFmtId="2" fontId="54" fillId="2" borderId="4" xfId="0" applyNumberFormat="1" applyFont="1" applyFill="1" applyBorder="1" applyAlignment="1"/>
    <xf numFmtId="180" fontId="54" fillId="4" borderId="33" xfId="0" applyNumberFormat="1" applyFont="1" applyFill="1" applyBorder="1">
      <alignment vertical="center"/>
    </xf>
    <xf numFmtId="0" fontId="39" fillId="0" borderId="0" xfId="6" applyFont="1" applyAlignment="1">
      <alignment horizontal="center" vertical="center"/>
    </xf>
    <xf numFmtId="10" fontId="0" fillId="0" borderId="30" xfId="11" applyNumberFormat="1" applyFont="1" applyBorder="1" applyAlignment="1">
      <alignment horizontal="center"/>
    </xf>
    <xf numFmtId="0" fontId="62" fillId="2" borderId="30" xfId="0" applyFont="1" applyFill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178" fontId="0" fillId="2" borderId="30" xfId="0" applyNumberFormat="1" applyFill="1" applyBorder="1" applyAlignment="1">
      <alignment horizontal="center"/>
    </xf>
    <xf numFmtId="55" fontId="25" fillId="2" borderId="0" xfId="0" applyNumberFormat="1" applyFont="1" applyFill="1" applyAlignment="1"/>
    <xf numFmtId="0" fontId="39" fillId="2" borderId="26" xfId="0" applyFont="1" applyFill="1" applyBorder="1">
      <alignment vertical="center"/>
    </xf>
    <xf numFmtId="0" fontId="9" fillId="0" borderId="21" xfId="2" applyFont="1" applyBorder="1"/>
    <xf numFmtId="0" fontId="39" fillId="2" borderId="46" xfId="0" applyFont="1" applyFill="1" applyBorder="1">
      <alignment vertical="center"/>
    </xf>
    <xf numFmtId="0" fontId="39" fillId="2" borderId="22" xfId="0" applyFont="1" applyFill="1" applyBorder="1">
      <alignment vertical="center"/>
    </xf>
    <xf numFmtId="180" fontId="16" fillId="0" borderId="10" xfId="1" applyNumberFormat="1" applyFont="1" applyBorder="1" applyAlignment="1"/>
    <xf numFmtId="176" fontId="54" fillId="2" borderId="48" xfId="1" applyNumberFormat="1" applyFont="1" applyFill="1" applyBorder="1">
      <alignment vertical="center"/>
    </xf>
    <xf numFmtId="49" fontId="23" fillId="4" borderId="39" xfId="0" applyNumberFormat="1" applyFont="1" applyFill="1" applyBorder="1" applyAlignment="1" applyProtection="1">
      <alignment horizontal="center" shrinkToFit="1"/>
      <protection locked="0"/>
    </xf>
    <xf numFmtId="179" fontId="23" fillId="4" borderId="40" xfId="0" applyNumberFormat="1" applyFont="1" applyFill="1" applyBorder="1" applyAlignment="1" applyProtection="1">
      <alignment horizontal="center" shrinkToFit="1"/>
      <protection locked="0"/>
    </xf>
    <xf numFmtId="49" fontId="23" fillId="4" borderId="38" xfId="0" applyNumberFormat="1" applyFont="1" applyFill="1" applyBorder="1" applyAlignment="1" applyProtection="1">
      <alignment horizontal="center"/>
      <protection locked="0"/>
    </xf>
    <xf numFmtId="0" fontId="9" fillId="2" borderId="3" xfId="2" applyFont="1" applyFill="1" applyBorder="1" applyAlignment="1">
      <alignment horizontal="center"/>
    </xf>
    <xf numFmtId="0" fontId="23" fillId="2" borderId="7" xfId="2" applyFont="1" applyFill="1" applyBorder="1" applyAlignment="1">
      <alignment horizontal="center"/>
    </xf>
    <xf numFmtId="0" fontId="9" fillId="2" borderId="24" xfId="2" applyFont="1" applyFill="1" applyBorder="1" applyAlignment="1">
      <alignment horizontal="center"/>
    </xf>
    <xf numFmtId="176" fontId="0" fillId="0" borderId="20" xfId="1" applyNumberFormat="1" applyFont="1" applyBorder="1" applyAlignment="1">
      <alignment vertical="center"/>
    </xf>
    <xf numFmtId="0" fontId="12" fillId="2" borderId="7" xfId="2" applyFont="1" applyFill="1" applyBorder="1" applyAlignment="1">
      <alignment horizontal="center"/>
    </xf>
    <xf numFmtId="176" fontId="0" fillId="0" borderId="16" xfId="1" applyNumberFormat="1" applyFont="1" applyBorder="1" applyAlignment="1">
      <alignment vertical="center"/>
    </xf>
    <xf numFmtId="0" fontId="12" fillId="2" borderId="14" xfId="2" applyFont="1" applyFill="1" applyBorder="1" applyAlignment="1">
      <alignment horizontal="center"/>
    </xf>
    <xf numFmtId="0" fontId="12" fillId="2" borderId="64" xfId="2" applyFont="1" applyFill="1" applyBorder="1" applyAlignment="1">
      <alignment horizontal="center"/>
    </xf>
    <xf numFmtId="176" fontId="0" fillId="0" borderId="9" xfId="1" applyNumberFormat="1" applyFont="1" applyBorder="1" applyAlignment="1">
      <alignment vertical="center"/>
    </xf>
    <xf numFmtId="0" fontId="9" fillId="0" borderId="42" xfId="2" applyFont="1" applyBorder="1"/>
    <xf numFmtId="0" fontId="9" fillId="0" borderId="52" xfId="2" applyFont="1" applyBorder="1" applyAlignment="1">
      <alignment horizontal="center"/>
    </xf>
    <xf numFmtId="0" fontId="0" fillId="0" borderId="26" xfId="0" applyBorder="1">
      <alignment vertical="center"/>
    </xf>
    <xf numFmtId="0" fontId="0" fillId="0" borderId="0" xfId="2" applyFont="1"/>
    <xf numFmtId="0" fontId="0" fillId="0" borderId="56" xfId="0" applyBorder="1">
      <alignment vertical="center"/>
    </xf>
    <xf numFmtId="0" fontId="0" fillId="0" borderId="18" xfId="0" applyBorder="1">
      <alignment vertical="center"/>
    </xf>
    <xf numFmtId="0" fontId="0" fillId="0" borderId="7" xfId="0" applyBorder="1">
      <alignment vertical="center"/>
    </xf>
    <xf numFmtId="0" fontId="9" fillId="2" borderId="64" xfId="2" applyFont="1" applyFill="1" applyBorder="1"/>
    <xf numFmtId="0" fontId="9" fillId="2" borderId="7" xfId="2" applyFont="1" applyFill="1" applyBorder="1"/>
    <xf numFmtId="0" fontId="9" fillId="2" borderId="14" xfId="2" applyFont="1" applyFill="1" applyBorder="1"/>
    <xf numFmtId="176" fontId="0" fillId="0" borderId="0" xfId="1" applyNumberFormat="1" applyFont="1" applyBorder="1" applyAlignment="1">
      <alignment vertical="center"/>
    </xf>
    <xf numFmtId="0" fontId="0" fillId="2" borderId="7" xfId="0" applyFill="1" applyBorder="1">
      <alignment vertical="center"/>
    </xf>
    <xf numFmtId="0" fontId="25" fillId="2" borderId="20" xfId="0" applyFont="1" applyFill="1" applyBorder="1">
      <alignment vertical="center"/>
    </xf>
    <xf numFmtId="176" fontId="0" fillId="0" borderId="2" xfId="1" applyNumberFormat="1" applyFont="1" applyBorder="1" applyAlignment="1">
      <alignment vertical="center"/>
    </xf>
    <xf numFmtId="0" fontId="0" fillId="2" borderId="16" xfId="0" applyFill="1" applyBorder="1">
      <alignment vertical="center"/>
    </xf>
    <xf numFmtId="0" fontId="0" fillId="2" borderId="14" xfId="0" applyFill="1" applyBorder="1">
      <alignment vertical="center"/>
    </xf>
    <xf numFmtId="176" fontId="0" fillId="0" borderId="1" xfId="1" applyNumberFormat="1" applyFont="1" applyBorder="1" applyAlignment="1">
      <alignment vertical="center"/>
    </xf>
    <xf numFmtId="0" fontId="0" fillId="2" borderId="9" xfId="0" applyFill="1" applyBorder="1">
      <alignment vertical="center"/>
    </xf>
    <xf numFmtId="0" fontId="0" fillId="2" borderId="64" xfId="0" applyFill="1" applyBorder="1">
      <alignment vertical="center"/>
    </xf>
    <xf numFmtId="0" fontId="0" fillId="2" borderId="20" xfId="0" applyFill="1" applyBorder="1">
      <alignment vertical="center"/>
    </xf>
    <xf numFmtId="0" fontId="0" fillId="0" borderId="20" xfId="0" applyBorder="1">
      <alignment vertical="center"/>
    </xf>
    <xf numFmtId="0" fontId="0" fillId="0" borderId="46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9" xfId="0" applyBorder="1">
      <alignment vertical="center"/>
    </xf>
    <xf numFmtId="0" fontId="0" fillId="0" borderId="32" xfId="0" applyBorder="1">
      <alignment vertical="center"/>
    </xf>
    <xf numFmtId="0" fontId="0" fillId="0" borderId="14" xfId="0" applyBorder="1">
      <alignment vertical="center"/>
    </xf>
    <xf numFmtId="0" fontId="12" fillId="2" borderId="26" xfId="2" applyFont="1" applyFill="1" applyBorder="1" applyAlignment="1">
      <alignment horizontal="center"/>
    </xf>
    <xf numFmtId="176" fontId="0" fillId="4" borderId="0" xfId="1" applyNumberFormat="1" applyFont="1" applyFill="1" applyBorder="1" applyAlignment="1">
      <alignment vertical="center"/>
    </xf>
    <xf numFmtId="176" fontId="0" fillId="4" borderId="20" xfId="1" applyNumberFormat="1" applyFont="1" applyFill="1" applyBorder="1" applyAlignment="1">
      <alignment vertical="center"/>
    </xf>
    <xf numFmtId="0" fontId="0" fillId="4" borderId="20" xfId="0" applyFill="1" applyBorder="1">
      <alignment vertical="center"/>
    </xf>
    <xf numFmtId="0" fontId="0" fillId="4" borderId="26" xfId="0" applyFill="1" applyBorder="1">
      <alignment vertical="center"/>
    </xf>
    <xf numFmtId="38" fontId="0" fillId="7" borderId="1" xfId="1" applyFont="1" applyFill="1" applyBorder="1">
      <alignment vertical="center"/>
    </xf>
    <xf numFmtId="38" fontId="0" fillId="7" borderId="0" xfId="1" applyFont="1" applyFill="1">
      <alignment vertical="center"/>
    </xf>
    <xf numFmtId="38" fontId="0" fillId="7" borderId="0" xfId="1" applyFont="1" applyFill="1" applyBorder="1">
      <alignment vertical="center"/>
    </xf>
    <xf numFmtId="38" fontId="0" fillId="7" borderId="2" xfId="1" applyFont="1" applyFill="1" applyBorder="1">
      <alignment vertical="center"/>
    </xf>
    <xf numFmtId="0" fontId="54" fillId="7" borderId="0" xfId="0" applyFont="1" applyFill="1">
      <alignment vertical="center"/>
    </xf>
    <xf numFmtId="0" fontId="54" fillId="7" borderId="2" xfId="0" applyFont="1" applyFill="1" applyBorder="1">
      <alignment vertical="center"/>
    </xf>
    <xf numFmtId="0" fontId="54" fillId="7" borderId="34" xfId="0" applyFont="1" applyFill="1" applyBorder="1" applyAlignment="1">
      <alignment horizontal="center" vertical="center"/>
    </xf>
    <xf numFmtId="176" fontId="54" fillId="7" borderId="0" xfId="1" applyNumberFormat="1" applyFont="1" applyFill="1" applyBorder="1" applyAlignment="1">
      <alignment horizontal="right" vertical="center"/>
    </xf>
    <xf numFmtId="176" fontId="54" fillId="7" borderId="2" xfId="1" applyNumberFormat="1" applyFont="1" applyFill="1" applyBorder="1" applyAlignment="1">
      <alignment horizontal="right" vertical="center"/>
    </xf>
    <xf numFmtId="176" fontId="54" fillId="7" borderId="0" xfId="1" applyNumberFormat="1" applyFont="1" applyFill="1" applyBorder="1">
      <alignment vertical="center"/>
    </xf>
    <xf numFmtId="176" fontId="54" fillId="7" borderId="2" xfId="1" applyNumberFormat="1" applyFont="1" applyFill="1" applyBorder="1">
      <alignment vertical="center"/>
    </xf>
    <xf numFmtId="176" fontId="54" fillId="7" borderId="1" xfId="1" applyNumberFormat="1" applyFont="1" applyFill="1" applyBorder="1">
      <alignment vertical="center"/>
    </xf>
    <xf numFmtId="176" fontId="9" fillId="7" borderId="0" xfId="1" applyNumberFormat="1" applyFont="1" applyFill="1" applyBorder="1">
      <alignment vertical="center"/>
    </xf>
    <xf numFmtId="38" fontId="54" fillId="7" borderId="0" xfId="1" applyFont="1" applyFill="1" applyBorder="1" applyAlignment="1">
      <alignment horizontal="right" vertical="center"/>
    </xf>
    <xf numFmtId="38" fontId="54" fillId="7" borderId="2" xfId="1" applyFont="1" applyFill="1" applyBorder="1" applyAlignment="1">
      <alignment horizontal="right" vertical="center"/>
    </xf>
    <xf numFmtId="38" fontId="54" fillId="7" borderId="0" xfId="1" applyFont="1" applyFill="1" applyBorder="1">
      <alignment vertical="center"/>
    </xf>
    <xf numFmtId="38" fontId="54" fillId="7" borderId="2" xfId="1" applyFont="1" applyFill="1" applyBorder="1">
      <alignment vertical="center"/>
    </xf>
    <xf numFmtId="38" fontId="54" fillId="7" borderId="1" xfId="1" applyFont="1" applyFill="1" applyBorder="1">
      <alignment vertical="center"/>
    </xf>
    <xf numFmtId="38" fontId="9" fillId="7" borderId="0" xfId="1" applyFont="1" applyFill="1" applyBorder="1">
      <alignment vertical="center"/>
    </xf>
    <xf numFmtId="38" fontId="54" fillId="7" borderId="36" xfId="1" applyFont="1" applyFill="1" applyBorder="1">
      <alignment vertical="center"/>
    </xf>
    <xf numFmtId="38" fontId="54" fillId="7" borderId="10" xfId="1" applyFont="1" applyFill="1" applyBorder="1">
      <alignment vertical="center"/>
    </xf>
    <xf numFmtId="38" fontId="54" fillId="7" borderId="17" xfId="1" applyFont="1" applyFill="1" applyBorder="1">
      <alignment vertical="center"/>
    </xf>
    <xf numFmtId="0" fontId="0" fillId="0" borderId="10" xfId="0" applyBorder="1">
      <alignment vertical="center"/>
    </xf>
    <xf numFmtId="0" fontId="54" fillId="2" borderId="32" xfId="0" applyFont="1" applyFill="1" applyBorder="1">
      <alignment vertical="center"/>
    </xf>
    <xf numFmtId="0" fontId="0" fillId="0" borderId="17" xfId="0" applyBorder="1">
      <alignment vertical="center"/>
    </xf>
    <xf numFmtId="0" fontId="0" fillId="4" borderId="0" xfId="0" applyFill="1">
      <alignment vertical="center"/>
    </xf>
    <xf numFmtId="0" fontId="54" fillId="7" borderId="35" xfId="0" applyFont="1" applyFill="1" applyBorder="1">
      <alignment vertical="center"/>
    </xf>
    <xf numFmtId="0" fontId="54" fillId="7" borderId="1" xfId="0" applyFont="1" applyFill="1" applyBorder="1">
      <alignment vertical="center"/>
    </xf>
    <xf numFmtId="0" fontId="54" fillId="7" borderId="36" xfId="0" applyFont="1" applyFill="1" applyBorder="1">
      <alignment vertical="center"/>
    </xf>
    <xf numFmtId="0" fontId="54" fillId="7" borderId="21" xfId="0" applyFont="1" applyFill="1" applyBorder="1">
      <alignment vertical="center"/>
    </xf>
    <xf numFmtId="0" fontId="54" fillId="7" borderId="10" xfId="0" applyFont="1" applyFill="1" applyBorder="1">
      <alignment vertical="center"/>
    </xf>
    <xf numFmtId="0" fontId="54" fillId="7" borderId="32" xfId="0" applyFont="1" applyFill="1" applyBorder="1">
      <alignment vertical="center"/>
    </xf>
    <xf numFmtId="0" fontId="54" fillId="7" borderId="17" xfId="0" applyFont="1" applyFill="1" applyBorder="1">
      <alignment vertical="center"/>
    </xf>
    <xf numFmtId="0" fontId="54" fillId="7" borderId="51" xfId="0" applyFont="1" applyFill="1" applyBorder="1" applyAlignment="1">
      <alignment horizontal="center" vertical="center"/>
    </xf>
    <xf numFmtId="0" fontId="54" fillId="7" borderId="58" xfId="0" applyFont="1" applyFill="1" applyBorder="1" applyAlignment="1">
      <alignment horizontal="center" vertical="center"/>
    </xf>
    <xf numFmtId="176" fontId="54" fillId="7" borderId="21" xfId="1" applyNumberFormat="1" applyFont="1" applyFill="1" applyBorder="1" applyAlignment="1">
      <alignment horizontal="right" vertical="center"/>
    </xf>
    <xf numFmtId="38" fontId="54" fillId="7" borderId="10" xfId="1" applyFont="1" applyFill="1" applyBorder="1" applyAlignment="1">
      <alignment horizontal="right" vertical="center"/>
    </xf>
    <xf numFmtId="176" fontId="54" fillId="7" borderId="32" xfId="1" applyNumberFormat="1" applyFont="1" applyFill="1" applyBorder="1" applyAlignment="1">
      <alignment horizontal="right" vertical="center"/>
    </xf>
    <xf numFmtId="38" fontId="54" fillId="7" borderId="17" xfId="1" applyFont="1" applyFill="1" applyBorder="1" applyAlignment="1">
      <alignment horizontal="right" vertical="center"/>
    </xf>
    <xf numFmtId="176" fontId="54" fillId="7" borderId="21" xfId="1" applyNumberFormat="1" applyFont="1" applyFill="1" applyBorder="1">
      <alignment vertical="center"/>
    </xf>
    <xf numFmtId="176" fontId="54" fillId="7" borderId="32" xfId="1" applyNumberFormat="1" applyFont="1" applyFill="1" applyBorder="1">
      <alignment vertical="center"/>
    </xf>
    <xf numFmtId="176" fontId="54" fillId="7" borderId="35" xfId="1" applyNumberFormat="1" applyFont="1" applyFill="1" applyBorder="1">
      <alignment vertical="center"/>
    </xf>
    <xf numFmtId="176" fontId="9" fillId="7" borderId="21" xfId="1" applyNumberFormat="1" applyFont="1" applyFill="1" applyBorder="1">
      <alignment vertical="center"/>
    </xf>
    <xf numFmtId="38" fontId="9" fillId="7" borderId="10" xfId="1" applyFont="1" applyFill="1" applyBorder="1">
      <alignment vertical="center"/>
    </xf>
    <xf numFmtId="176" fontId="9" fillId="2" borderId="35" xfId="2" applyNumberFormat="1" applyFont="1" applyFill="1" applyBorder="1"/>
    <xf numFmtId="176" fontId="9" fillId="2" borderId="21" xfId="2" applyNumberFormat="1" applyFont="1" applyFill="1" applyBorder="1"/>
    <xf numFmtId="176" fontId="9" fillId="2" borderId="21" xfId="1" applyNumberFormat="1" applyFont="1" applyFill="1" applyBorder="1" applyAlignment="1"/>
    <xf numFmtId="38" fontId="9" fillId="2" borderId="35" xfId="1" applyFont="1" applyFill="1" applyBorder="1" applyAlignment="1"/>
    <xf numFmtId="38" fontId="9" fillId="2" borderId="21" xfId="1" applyFont="1" applyFill="1" applyBorder="1" applyAlignment="1"/>
    <xf numFmtId="0" fontId="54" fillId="0" borderId="11" xfId="0" applyFont="1" applyBorder="1">
      <alignment vertical="center"/>
    </xf>
    <xf numFmtId="40" fontId="0" fillId="0" borderId="1" xfId="1" applyNumberFormat="1" applyFont="1" applyBorder="1">
      <alignment vertical="center"/>
    </xf>
    <xf numFmtId="40" fontId="0" fillId="0" borderId="0" xfId="1" applyNumberFormat="1" applyFont="1" applyBorder="1">
      <alignment vertical="center"/>
    </xf>
    <xf numFmtId="40" fontId="0" fillId="0" borderId="2" xfId="1" applyNumberFormat="1" applyFont="1" applyBorder="1">
      <alignment vertical="center"/>
    </xf>
    <xf numFmtId="40" fontId="0" fillId="7" borderId="0" xfId="1" applyNumberFormat="1" applyFont="1" applyFill="1" applyBorder="1">
      <alignment vertical="center"/>
    </xf>
    <xf numFmtId="40" fontId="0" fillId="7" borderId="2" xfId="1" applyNumberFormat="1" applyFont="1" applyFill="1" applyBorder="1">
      <alignment vertical="center"/>
    </xf>
    <xf numFmtId="2" fontId="0" fillId="0" borderId="0" xfId="0" applyNumberFormat="1">
      <alignment vertical="center"/>
    </xf>
    <xf numFmtId="40" fontId="9" fillId="0" borderId="56" xfId="1" applyNumberFormat="1" applyFont="1" applyBorder="1" applyAlignment="1"/>
    <xf numFmtId="40" fontId="9" fillId="0" borderId="18" xfId="1" applyNumberFormat="1" applyFont="1" applyBorder="1" applyAlignment="1"/>
    <xf numFmtId="0" fontId="0" fillId="4" borderId="48" xfId="0" applyFill="1" applyBorder="1">
      <alignment vertical="center"/>
    </xf>
    <xf numFmtId="0" fontId="0" fillId="4" borderId="52" xfId="0" applyFill="1" applyBorder="1">
      <alignment vertical="center"/>
    </xf>
    <xf numFmtId="38" fontId="0" fillId="0" borderId="56" xfId="1" applyFont="1" applyBorder="1">
      <alignment vertical="center"/>
    </xf>
    <xf numFmtId="38" fontId="0" fillId="0" borderId="26" xfId="1" applyFont="1" applyBorder="1">
      <alignment vertical="center"/>
    </xf>
    <xf numFmtId="38" fontId="0" fillId="0" borderId="18" xfId="1" applyFont="1" applyBorder="1">
      <alignment vertical="center"/>
    </xf>
    <xf numFmtId="38" fontId="9" fillId="0" borderId="26" xfId="1" applyFont="1" applyBorder="1">
      <alignment vertical="center"/>
    </xf>
    <xf numFmtId="0" fontId="54" fillId="2" borderId="69" xfId="0" applyFont="1" applyFill="1" applyBorder="1" applyAlignment="1">
      <alignment horizontal="center" vertical="center"/>
    </xf>
    <xf numFmtId="0" fontId="54" fillId="4" borderId="69" xfId="0" applyFont="1" applyFill="1" applyBorder="1" applyAlignment="1">
      <alignment horizontal="center" vertical="center"/>
    </xf>
    <xf numFmtId="0" fontId="54" fillId="4" borderId="54" xfId="0" applyFont="1" applyFill="1" applyBorder="1" applyAlignment="1">
      <alignment horizontal="center" vertical="center"/>
    </xf>
    <xf numFmtId="0" fontId="54" fillId="2" borderId="50" xfId="0" applyFont="1" applyFill="1" applyBorder="1" applyAlignment="1">
      <alignment horizontal="center" vertical="center"/>
    </xf>
    <xf numFmtId="176" fontId="54" fillId="2" borderId="42" xfId="1" applyNumberFormat="1" applyFont="1" applyFill="1" applyBorder="1" applyAlignment="1">
      <alignment horizontal="right" vertical="center"/>
    </xf>
    <xf numFmtId="176" fontId="54" fillId="2" borderId="48" xfId="1" applyNumberFormat="1" applyFont="1" applyFill="1" applyBorder="1" applyAlignment="1">
      <alignment horizontal="right" vertical="center"/>
    </xf>
    <xf numFmtId="38" fontId="54" fillId="2" borderId="48" xfId="1" applyFont="1" applyFill="1" applyBorder="1" applyAlignment="1">
      <alignment horizontal="right" vertical="center"/>
    </xf>
    <xf numFmtId="177" fontId="54" fillId="2" borderId="48" xfId="1" applyNumberFormat="1" applyFont="1" applyFill="1" applyBorder="1" applyAlignment="1">
      <alignment horizontal="right" vertical="center"/>
    </xf>
    <xf numFmtId="176" fontId="54" fillId="2" borderId="52" xfId="1" applyNumberFormat="1" applyFont="1" applyFill="1" applyBorder="1" applyAlignment="1">
      <alignment horizontal="right" vertical="center"/>
    </xf>
    <xf numFmtId="0" fontId="0" fillId="0" borderId="1" xfId="0" applyBorder="1">
      <alignment vertical="center"/>
    </xf>
    <xf numFmtId="0" fontId="0" fillId="0" borderId="36" xfId="0" applyBorder="1">
      <alignment vertical="center"/>
    </xf>
    <xf numFmtId="56" fontId="9" fillId="2" borderId="0" xfId="2" quotePrefix="1" applyNumberFormat="1" applyFont="1" applyFill="1"/>
    <xf numFmtId="0" fontId="9" fillId="0" borderId="32" xfId="2" applyFont="1" applyBorder="1"/>
    <xf numFmtId="176" fontId="9" fillId="2" borderId="32" xfId="2" applyNumberFormat="1" applyFont="1" applyFill="1" applyBorder="1"/>
    <xf numFmtId="38" fontId="9" fillId="2" borderId="2" xfId="1" applyFont="1" applyFill="1" applyBorder="1" applyAlignment="1"/>
    <xf numFmtId="40" fontId="9" fillId="2" borderId="2" xfId="2" applyNumberFormat="1" applyFont="1" applyFill="1" applyBorder="1"/>
    <xf numFmtId="38" fontId="9" fillId="2" borderId="17" xfId="1" applyFont="1" applyFill="1" applyBorder="1" applyAlignment="1"/>
    <xf numFmtId="0" fontId="9" fillId="2" borderId="10" xfId="2" applyFont="1" applyFill="1" applyBorder="1"/>
    <xf numFmtId="38" fontId="54" fillId="0" borderId="10" xfId="0" applyNumberFormat="1" applyFont="1" applyBorder="1">
      <alignment vertical="center"/>
    </xf>
    <xf numFmtId="176" fontId="0" fillId="0" borderId="23" xfId="1" applyNumberFormat="1" applyFont="1" applyBorder="1" applyAlignment="1">
      <alignment vertical="center"/>
    </xf>
    <xf numFmtId="176" fontId="0" fillId="0" borderId="57" xfId="1" applyNumberFormat="1" applyFont="1" applyBorder="1" applyAlignment="1">
      <alignment vertical="center"/>
    </xf>
    <xf numFmtId="176" fontId="0" fillId="0" borderId="55" xfId="1" applyNumberFormat="1" applyFont="1" applyBorder="1" applyAlignment="1">
      <alignment vertical="center"/>
    </xf>
    <xf numFmtId="176" fontId="0" fillId="4" borderId="23" xfId="1" applyNumberFormat="1" applyFont="1" applyFill="1" applyBorder="1" applyAlignment="1">
      <alignment vertical="center"/>
    </xf>
    <xf numFmtId="0" fontId="0" fillId="7" borderId="0" xfId="0" applyFill="1">
      <alignment vertical="center"/>
    </xf>
    <xf numFmtId="0" fontId="0" fillId="7" borderId="1" xfId="0" applyFill="1" applyBorder="1">
      <alignment vertical="center"/>
    </xf>
    <xf numFmtId="0" fontId="0" fillId="7" borderId="2" xfId="0" applyFill="1" applyBorder="1">
      <alignment vertical="center"/>
    </xf>
    <xf numFmtId="0" fontId="0" fillId="4" borderId="7" xfId="0" applyFill="1" applyBorder="1">
      <alignment vertical="center"/>
    </xf>
    <xf numFmtId="2" fontId="16" fillId="3" borderId="59" xfId="5" applyNumberFormat="1" applyFont="1" applyFill="1" applyBorder="1"/>
    <xf numFmtId="2" fontId="16" fillId="3" borderId="42" xfId="5" applyNumberFormat="1" applyFont="1" applyFill="1" applyBorder="1"/>
    <xf numFmtId="2" fontId="16" fillId="3" borderId="67" xfId="5" applyNumberFormat="1" applyFont="1" applyFill="1" applyBorder="1"/>
    <xf numFmtId="2" fontId="16" fillId="3" borderId="48" xfId="5" applyNumberFormat="1" applyFont="1" applyFill="1" applyBorder="1"/>
    <xf numFmtId="180" fontId="39" fillId="2" borderId="35" xfId="1" applyNumberFormat="1" applyFont="1" applyFill="1" applyBorder="1" applyAlignment="1"/>
    <xf numFmtId="180" fontId="16" fillId="0" borderId="0" xfId="1" applyNumberFormat="1" applyFont="1" applyFill="1" applyBorder="1" applyAlignment="1"/>
    <xf numFmtId="2" fontId="16" fillId="3" borderId="61" xfId="5" applyNumberFormat="1" applyFont="1" applyFill="1" applyBorder="1"/>
    <xf numFmtId="180" fontId="16" fillId="0" borderId="21" xfId="1" applyNumberFormat="1" applyFont="1" applyFill="1" applyBorder="1" applyAlignment="1"/>
    <xf numFmtId="0" fontId="53" fillId="0" borderId="0" xfId="0" applyFont="1">
      <alignment vertical="center"/>
    </xf>
    <xf numFmtId="0" fontId="0" fillId="0" borderId="35" xfId="0" applyBorder="1">
      <alignment vertical="center"/>
    </xf>
    <xf numFmtId="0" fontId="0" fillId="0" borderId="21" xfId="0" applyBorder="1" applyAlignment="1">
      <alignment horizontal="right" vertical="center"/>
    </xf>
    <xf numFmtId="0" fontId="0" fillId="0" borderId="16" xfId="0" applyBorder="1">
      <alignment vertical="center"/>
    </xf>
    <xf numFmtId="0" fontId="0" fillId="0" borderId="32" xfId="0" applyBorder="1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20" xfId="0" applyFill="1" applyBorder="1" applyAlignment="1">
      <alignment horizontal="center" vertical="center"/>
    </xf>
    <xf numFmtId="0" fontId="54" fillId="5" borderId="0" xfId="0" applyFont="1" applyFill="1">
      <alignment vertical="center"/>
    </xf>
    <xf numFmtId="0" fontId="65" fillId="5" borderId="0" xfId="0" applyFont="1" applyFill="1" applyAlignment="1">
      <alignment horizontal="left" vertical="center"/>
    </xf>
    <xf numFmtId="0" fontId="55" fillId="5" borderId="0" xfId="0" applyFont="1" applyFill="1" applyAlignment="1">
      <alignment horizontal="right" vertical="center"/>
    </xf>
    <xf numFmtId="0" fontId="55" fillId="5" borderId="0" xfId="0" applyFont="1" applyFill="1">
      <alignment vertical="center"/>
    </xf>
    <xf numFmtId="0" fontId="68" fillId="5" borderId="48" xfId="0" applyFont="1" applyFill="1" applyBorder="1" applyAlignment="1">
      <alignment horizontal="right" vertical="center"/>
    </xf>
    <xf numFmtId="0" fontId="68" fillId="5" borderId="52" xfId="0" applyFont="1" applyFill="1" applyBorder="1" applyAlignment="1">
      <alignment horizontal="right" vertical="center"/>
    </xf>
    <xf numFmtId="0" fontId="54" fillId="5" borderId="48" xfId="0" applyFont="1" applyFill="1" applyBorder="1" applyAlignment="1">
      <alignment horizontal="center" vertical="center"/>
    </xf>
    <xf numFmtId="0" fontId="69" fillId="5" borderId="3" xfId="0" quotePrefix="1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right" vertical="center"/>
    </xf>
    <xf numFmtId="0" fontId="55" fillId="5" borderId="39" xfId="0" applyFont="1" applyFill="1" applyBorder="1" applyAlignment="1" applyProtection="1">
      <alignment horizontal="center" vertical="center"/>
      <protection locked="0"/>
    </xf>
    <xf numFmtId="0" fontId="55" fillId="5" borderId="39" xfId="0" quotePrefix="1" applyFont="1" applyFill="1" applyBorder="1" applyAlignment="1" applyProtection="1">
      <alignment horizontal="center" vertical="center"/>
      <protection locked="0"/>
    </xf>
    <xf numFmtId="0" fontId="55" fillId="5" borderId="45" xfId="0" quotePrefix="1" applyFont="1" applyFill="1" applyBorder="1" applyAlignment="1" applyProtection="1">
      <alignment horizontal="center" vertical="center"/>
      <protection locked="0"/>
    </xf>
    <xf numFmtId="0" fontId="55" fillId="2" borderId="45" xfId="0" applyFont="1" applyFill="1" applyBorder="1" applyAlignment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locked="0"/>
    </xf>
    <xf numFmtId="0" fontId="55" fillId="5" borderId="20" xfId="0" applyFont="1" applyFill="1" applyBorder="1" applyAlignment="1">
      <alignment horizontal="center" vertical="center"/>
    </xf>
    <xf numFmtId="0" fontId="64" fillId="5" borderId="7" xfId="0" applyFont="1" applyFill="1" applyBorder="1">
      <alignment vertical="center"/>
    </xf>
    <xf numFmtId="189" fontId="55" fillId="5" borderId="2" xfId="0" applyNumberFormat="1" applyFont="1" applyFill="1" applyBorder="1" applyAlignment="1">
      <alignment vertical="center" shrinkToFit="1"/>
    </xf>
    <xf numFmtId="189" fontId="55" fillId="2" borderId="2" xfId="0" applyNumberFormat="1" applyFont="1" applyFill="1" applyBorder="1" applyAlignment="1">
      <alignment vertical="center" shrinkToFit="1"/>
    </xf>
    <xf numFmtId="0" fontId="68" fillId="5" borderId="23" xfId="0" applyFont="1" applyFill="1" applyBorder="1" applyAlignment="1">
      <alignment horizontal="centerContinuous"/>
    </xf>
    <xf numFmtId="0" fontId="68" fillId="5" borderId="20" xfId="0" applyFont="1" applyFill="1" applyBorder="1" applyAlignment="1">
      <alignment horizontal="distributed"/>
    </xf>
    <xf numFmtId="188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>
      <alignment vertical="center"/>
    </xf>
    <xf numFmtId="176" fontId="55" fillId="5" borderId="0" xfId="14" applyNumberFormat="1" applyFont="1" applyFill="1" applyBorder="1">
      <alignment vertical="center"/>
    </xf>
    <xf numFmtId="176" fontId="55" fillId="5" borderId="1" xfId="14" applyNumberFormat="1" applyFont="1" applyFill="1" applyBorder="1">
      <alignment vertical="center"/>
    </xf>
    <xf numFmtId="56" fontId="54" fillId="5" borderId="0" xfId="0" applyNumberFormat="1" applyFont="1" applyFill="1">
      <alignment vertical="center"/>
    </xf>
    <xf numFmtId="0" fontId="68" fillId="5" borderId="16" xfId="0" applyFont="1" applyFill="1" applyBorder="1" applyAlignment="1">
      <alignment horizontal="distributed"/>
    </xf>
    <xf numFmtId="181" fontId="55" fillId="2" borderId="2" xfId="0" applyNumberFormat="1" applyFont="1" applyFill="1" applyBorder="1" applyAlignment="1">
      <alignment vertical="center" shrinkToFit="1"/>
    </xf>
    <xf numFmtId="188" fontId="55" fillId="5" borderId="2" xfId="14" quotePrefix="1" applyNumberFormat="1" applyFont="1" applyFill="1" applyBorder="1" applyAlignment="1">
      <alignment vertical="center"/>
    </xf>
    <xf numFmtId="0" fontId="68" fillId="5" borderId="57" xfId="0" applyFont="1" applyFill="1" applyBorder="1" applyAlignment="1">
      <alignment horizontal="centerContinuous"/>
    </xf>
    <xf numFmtId="188" fontId="55" fillId="5" borderId="0" xfId="14" applyNumberFormat="1" applyFont="1" applyFill="1" applyBorder="1" applyAlignment="1">
      <alignment vertical="center"/>
    </xf>
    <xf numFmtId="0" fontId="68" fillId="5" borderId="20" xfId="0" quotePrefix="1" applyFont="1" applyFill="1" applyBorder="1" applyAlignment="1">
      <alignment horizontal="distributed" wrapText="1"/>
    </xf>
    <xf numFmtId="176" fontId="55" fillId="5" borderId="1" xfId="14" applyNumberFormat="1" applyFont="1" applyFill="1" applyBorder="1" applyAlignment="1">
      <alignment horizontal="right" vertical="center"/>
    </xf>
    <xf numFmtId="176" fontId="55" fillId="5" borderId="0" xfId="14" applyNumberFormat="1" applyFont="1" applyFill="1" applyBorder="1" applyAlignment="1">
      <alignment horizontal="right" vertical="center"/>
    </xf>
    <xf numFmtId="181" fontId="55" fillId="2" borderId="0" xfId="14" applyNumberFormat="1" applyFont="1" applyFill="1" applyBorder="1" applyAlignment="1">
      <alignment horizontal="right" vertical="center"/>
    </xf>
    <xf numFmtId="181" fontId="55" fillId="2" borderId="2" xfId="14" quotePrefix="1" applyNumberFormat="1" applyFont="1" applyFill="1" applyBorder="1" applyAlignment="1">
      <alignment vertical="center"/>
    </xf>
    <xf numFmtId="188" fontId="54" fillId="0" borderId="0" xfId="0" applyNumberFormat="1" applyFont="1">
      <alignment vertical="center"/>
    </xf>
    <xf numFmtId="0" fontId="68" fillId="5" borderId="16" xfId="0" applyFont="1" applyFill="1" applyBorder="1" applyAlignment="1">
      <alignment horizontal="center" wrapText="1"/>
    </xf>
    <xf numFmtId="0" fontId="55" fillId="0" borderId="2" xfId="0" applyFont="1" applyBorder="1">
      <alignment vertical="center"/>
    </xf>
    <xf numFmtId="181" fontId="55" fillId="2" borderId="2" xfId="0" applyNumberFormat="1" applyFont="1" applyFill="1" applyBorder="1">
      <alignment vertical="center"/>
    </xf>
    <xf numFmtId="0" fontId="68" fillId="5" borderId="23" xfId="0" applyFont="1" applyFill="1" applyBorder="1" applyAlignment="1">
      <alignment horizontal="center"/>
    </xf>
    <xf numFmtId="0" fontId="68" fillId="5" borderId="20" xfId="0" quotePrefix="1" applyFont="1" applyFill="1" applyBorder="1" applyAlignment="1">
      <alignment horizontal="center"/>
    </xf>
    <xf numFmtId="56" fontId="55" fillId="5" borderId="0" xfId="0" applyNumberFormat="1" applyFont="1" applyFill="1">
      <alignment vertical="center"/>
    </xf>
    <xf numFmtId="0" fontId="68" fillId="5" borderId="18" xfId="0" applyFont="1" applyFill="1" applyBorder="1" applyAlignment="1">
      <alignment horizontal="distributed"/>
    </xf>
    <xf numFmtId="188" fontId="55" fillId="2" borderId="2" xfId="14" quotePrefix="1" applyNumberFormat="1" applyFont="1" applyFill="1" applyBorder="1" applyAlignment="1">
      <alignment vertical="center"/>
    </xf>
    <xf numFmtId="188" fontId="55" fillId="5" borderId="1" xfId="14" quotePrefix="1" applyNumberFormat="1" applyFont="1" applyFill="1" applyBorder="1" applyAlignment="1">
      <alignment vertical="center"/>
    </xf>
    <xf numFmtId="0" fontId="68" fillId="5" borderId="7" xfId="0" quotePrefix="1" applyFont="1" applyFill="1" applyBorder="1" applyAlignment="1">
      <alignment horizontal="left"/>
    </xf>
    <xf numFmtId="0" fontId="68" fillId="5" borderId="20" xfId="0" quotePrefix="1" applyFont="1" applyFill="1" applyBorder="1" applyAlignment="1">
      <alignment horizontal="distributed"/>
    </xf>
    <xf numFmtId="0" fontId="68" fillId="5" borderId="26" xfId="0" quotePrefix="1" applyFont="1" applyFill="1" applyBorder="1" applyAlignment="1">
      <alignment horizontal="distributed"/>
    </xf>
    <xf numFmtId="176" fontId="54" fillId="0" borderId="0" xfId="0" applyNumberFormat="1" applyFont="1">
      <alignment vertical="center"/>
    </xf>
    <xf numFmtId="0" fontId="55" fillId="0" borderId="12" xfId="0" applyFont="1" applyBorder="1">
      <alignment vertical="center"/>
    </xf>
    <xf numFmtId="0" fontId="68" fillId="5" borderId="22" xfId="0" applyFont="1" applyFill="1" applyBorder="1" applyAlignment="1">
      <alignment horizontal="distributed"/>
    </xf>
    <xf numFmtId="188" fontId="55" fillId="5" borderId="0" xfId="14" applyNumberFormat="1" applyFont="1" applyFill="1" applyBorder="1" applyAlignment="1">
      <alignment horizontal="center" vertical="center"/>
    </xf>
    <xf numFmtId="176" fontId="55" fillId="0" borderId="0" xfId="14" applyNumberFormat="1" applyFont="1" applyFill="1" applyBorder="1">
      <alignment vertical="center"/>
    </xf>
    <xf numFmtId="188" fontId="55" fillId="5" borderId="2" xfId="14" applyNumberFormat="1" applyFont="1" applyFill="1" applyBorder="1" applyAlignment="1">
      <alignment vertical="center"/>
    </xf>
    <xf numFmtId="38" fontId="55" fillId="5" borderId="1" xfId="14" applyFont="1" applyFill="1" applyBorder="1">
      <alignment vertical="center"/>
    </xf>
    <xf numFmtId="0" fontId="68" fillId="5" borderId="14" xfId="0" quotePrefix="1" applyFont="1" applyFill="1" applyBorder="1" applyAlignment="1">
      <alignment horizontal="left" vertical="center" wrapText="1"/>
    </xf>
    <xf numFmtId="189" fontId="55" fillId="7" borderId="1" xfId="0" applyNumberFormat="1" applyFont="1" applyFill="1" applyBorder="1" applyAlignment="1">
      <alignment vertical="center" shrinkToFit="1"/>
    </xf>
    <xf numFmtId="189" fontId="55" fillId="2" borderId="1" xfId="0" applyNumberFormat="1" applyFont="1" applyFill="1" applyBorder="1" applyAlignment="1">
      <alignment vertical="center" shrinkToFit="1"/>
    </xf>
    <xf numFmtId="0" fontId="68" fillId="5" borderId="7" xfId="0" quotePrefix="1" applyFont="1" applyFill="1" applyBorder="1" applyAlignment="1">
      <alignment horizontal="left" vertical="center" wrapText="1"/>
    </xf>
    <xf numFmtId="189" fontId="55" fillId="7" borderId="2" xfId="0" applyNumberFormat="1" applyFont="1" applyFill="1" applyBorder="1" applyAlignment="1">
      <alignment vertical="center" shrinkToFit="1"/>
    </xf>
    <xf numFmtId="176" fontId="55" fillId="7" borderId="2" xfId="14" applyNumberFormat="1" applyFont="1" applyFill="1" applyBorder="1" applyAlignment="1" applyProtection="1">
      <alignment horizontal="right" vertical="center"/>
      <protection locked="0"/>
    </xf>
    <xf numFmtId="0" fontId="68" fillId="5" borderId="26" xfId="0" applyFont="1" applyFill="1" applyBorder="1" applyAlignment="1">
      <alignment horizontal="distributed"/>
    </xf>
    <xf numFmtId="176" fontId="55" fillId="0" borderId="0" xfId="14" applyNumberFormat="1" applyFont="1" applyBorder="1">
      <alignment vertical="center"/>
    </xf>
    <xf numFmtId="181" fontId="55" fillId="2" borderId="0" xfId="14" applyNumberFormat="1" applyFont="1" applyFill="1" applyBorder="1">
      <alignment vertical="center"/>
    </xf>
    <xf numFmtId="0" fontId="68" fillId="5" borderId="26" xfId="0" quotePrefix="1" applyFont="1" applyFill="1" applyBorder="1" applyAlignment="1">
      <alignment horizontal="left"/>
    </xf>
    <xf numFmtId="180" fontId="55" fillId="2" borderId="0" xfId="14" applyNumberFormat="1" applyFont="1" applyFill="1" applyBorder="1">
      <alignment vertical="center"/>
    </xf>
    <xf numFmtId="181" fontId="55" fillId="2" borderId="1" xfId="14" applyNumberFormat="1" applyFont="1" applyFill="1" applyBorder="1">
      <alignment vertical="center"/>
    </xf>
    <xf numFmtId="0" fontId="55" fillId="5" borderId="64" xfId="0" quotePrefix="1" applyFont="1" applyFill="1" applyBorder="1" applyAlignment="1">
      <alignment horizontal="left" vertical="center" wrapText="1"/>
    </xf>
    <xf numFmtId="0" fontId="68" fillId="5" borderId="16" xfId="0" quotePrefix="1" applyFont="1" applyFill="1" applyBorder="1" applyAlignment="1">
      <alignment horizontal="distributed"/>
    </xf>
    <xf numFmtId="38" fontId="55" fillId="5" borderId="0" xfId="14" quotePrefix="1" applyFont="1" applyFill="1" applyBorder="1" applyAlignment="1">
      <alignment vertical="center"/>
    </xf>
    <xf numFmtId="38" fontId="55" fillId="5" borderId="0" xfId="14" applyFont="1" applyFill="1" applyBorder="1" applyAlignment="1">
      <alignment vertical="center"/>
    </xf>
    <xf numFmtId="38" fontId="55" fillId="0" borderId="0" xfId="14" applyFont="1" applyBorder="1">
      <alignment vertical="center"/>
    </xf>
    <xf numFmtId="38" fontId="55" fillId="0" borderId="1" xfId="14" applyFont="1" applyFill="1" applyBorder="1" applyAlignment="1">
      <alignment vertical="center"/>
    </xf>
    <xf numFmtId="38" fontId="55" fillId="0" borderId="1" xfId="14" applyFont="1" applyFill="1" applyBorder="1">
      <alignment vertical="center"/>
    </xf>
    <xf numFmtId="0" fontId="55" fillId="5" borderId="7" xfId="0" applyFont="1" applyFill="1" applyBorder="1" applyAlignment="1">
      <alignment horizontal="left" wrapText="1"/>
    </xf>
    <xf numFmtId="38" fontId="55" fillId="5" borderId="0" xfId="14" applyFont="1" applyFill="1" applyBorder="1">
      <alignment vertical="center"/>
    </xf>
    <xf numFmtId="38" fontId="55" fillId="0" borderId="0" xfId="14" applyFont="1" applyFill="1" applyBorder="1">
      <alignment vertical="center"/>
    </xf>
    <xf numFmtId="0" fontId="68" fillId="5" borderId="21" xfId="0" quotePrefix="1" applyFont="1" applyFill="1" applyBorder="1" applyAlignment="1">
      <alignment horizontal="distributed"/>
    </xf>
    <xf numFmtId="40" fontId="55" fillId="2" borderId="69" xfId="14" applyNumberFormat="1" applyFont="1" applyFill="1" applyBorder="1">
      <alignment vertical="center"/>
    </xf>
    <xf numFmtId="38" fontId="55" fillId="2" borderId="0" xfId="14" applyFont="1" applyFill="1" applyBorder="1">
      <alignment vertical="center"/>
    </xf>
    <xf numFmtId="0" fontId="68" fillId="5" borderId="46" xfId="0" applyFont="1" applyFill="1" applyBorder="1" applyAlignment="1">
      <alignment horizontal="distributed"/>
    </xf>
    <xf numFmtId="38" fontId="55" fillId="5" borderId="1" xfId="14" applyFont="1" applyFill="1" applyBorder="1" applyAlignment="1">
      <alignment horizontal="right" vertical="center"/>
    </xf>
    <xf numFmtId="184" fontId="55" fillId="2" borderId="2" xfId="0" applyNumberFormat="1" applyFont="1" applyFill="1" applyBorder="1" applyAlignment="1">
      <alignment vertical="center" shrinkToFit="1"/>
    </xf>
    <xf numFmtId="38" fontId="55" fillId="5" borderId="0" xfId="14" applyFont="1" applyFill="1" applyBorder="1" applyAlignment="1">
      <alignment horizontal="right" vertical="center"/>
    </xf>
    <xf numFmtId="180" fontId="55" fillId="2" borderId="34" xfId="0" applyNumberFormat="1" applyFont="1" applyFill="1" applyBorder="1" applyAlignment="1">
      <alignment vertical="center" shrinkToFit="1"/>
    </xf>
    <xf numFmtId="0" fontId="55" fillId="0" borderId="0" xfId="0" applyFont="1" applyAlignment="1">
      <alignment horizontal="right" vertical="center"/>
    </xf>
    <xf numFmtId="2" fontId="54" fillId="0" borderId="0" xfId="0" applyNumberFormat="1" applyFont="1">
      <alignment vertical="center"/>
    </xf>
    <xf numFmtId="2" fontId="54" fillId="0" borderId="0" xfId="14" applyNumberFormat="1" applyFont="1" applyFill="1">
      <alignment vertical="center"/>
    </xf>
    <xf numFmtId="2" fontId="54" fillId="0" borderId="0" xfId="14" applyNumberFormat="1" applyFont="1" applyFill="1" applyBorder="1">
      <alignment vertical="center"/>
    </xf>
    <xf numFmtId="2" fontId="55" fillId="0" borderId="0" xfId="14" applyNumberFormat="1" applyFont="1" applyFill="1">
      <alignment vertical="center"/>
    </xf>
    <xf numFmtId="0" fontId="55" fillId="5" borderId="41" xfId="0" applyFont="1" applyFill="1" applyBorder="1" applyAlignment="1" applyProtection="1">
      <alignment horizontal="center" vertical="center"/>
      <protection locked="0"/>
    </xf>
    <xf numFmtId="0" fontId="55" fillId="2" borderId="34" xfId="0" applyFont="1" applyFill="1" applyBorder="1" applyAlignment="1">
      <alignment horizontal="center" vertical="center"/>
    </xf>
    <xf numFmtId="0" fontId="55" fillId="2" borderId="39" xfId="0" applyFont="1" applyFill="1" applyBorder="1" applyAlignment="1">
      <alignment horizontal="center" vertical="center"/>
    </xf>
    <xf numFmtId="0" fontId="55" fillId="5" borderId="59" xfId="0" applyFont="1" applyFill="1" applyBorder="1" applyAlignment="1">
      <alignment horizontal="center" vertical="center"/>
    </xf>
    <xf numFmtId="0" fontId="55" fillId="5" borderId="52" xfId="0" applyFont="1" applyFill="1" applyBorder="1" applyAlignment="1">
      <alignment vertical="center" shrinkToFit="1"/>
    </xf>
    <xf numFmtId="176" fontId="55" fillId="2" borderId="48" xfId="14" applyNumberFormat="1" applyFont="1" applyFill="1" applyBorder="1" applyAlignment="1">
      <alignment vertical="center" shrinkToFit="1"/>
    </xf>
    <xf numFmtId="0" fontId="54" fillId="5" borderId="0" xfId="0" applyFont="1" applyFill="1" applyAlignment="1">
      <alignment horizontal="center" vertical="center"/>
    </xf>
    <xf numFmtId="0" fontId="55" fillId="5" borderId="18" xfId="0" applyFont="1" applyFill="1" applyBorder="1" applyAlignment="1">
      <alignment vertical="center" shrinkToFit="1"/>
    </xf>
    <xf numFmtId="0" fontId="55" fillId="5" borderId="26" xfId="0" applyFont="1" applyFill="1" applyBorder="1" applyAlignment="1">
      <alignment vertical="center" shrinkToFit="1"/>
    </xf>
    <xf numFmtId="176" fontId="55" fillId="2" borderId="0" xfId="14" applyNumberFormat="1" applyFont="1" applyFill="1" applyBorder="1" applyAlignment="1">
      <alignment vertical="center" shrinkToFit="1"/>
    </xf>
    <xf numFmtId="0" fontId="68" fillId="5" borderId="7" xfId="0" applyFont="1" applyFill="1" applyBorder="1">
      <alignment vertical="center"/>
    </xf>
    <xf numFmtId="0" fontId="55" fillId="4" borderId="16" xfId="0" applyFont="1" applyFill="1" applyBorder="1" applyAlignment="1">
      <alignment horizontal="center" vertical="center" shrinkToFit="1"/>
    </xf>
    <xf numFmtId="0" fontId="55" fillId="5" borderId="7" xfId="0" applyFont="1" applyFill="1" applyBorder="1" applyAlignment="1">
      <alignment vertical="center" shrinkToFit="1"/>
    </xf>
    <xf numFmtId="188" fontId="55" fillId="0" borderId="0" xfId="14" quotePrefix="1" applyNumberFormat="1" applyFont="1" applyFill="1" applyBorder="1" applyAlignment="1">
      <alignment vertical="center"/>
    </xf>
    <xf numFmtId="176" fontId="55" fillId="0" borderId="0" xfId="14" applyNumberFormat="1" applyFont="1" applyFill="1" applyBorder="1" applyAlignment="1">
      <alignment vertical="center"/>
    </xf>
    <xf numFmtId="181" fontId="55" fillId="2" borderId="1" xfId="0" applyNumberFormat="1" applyFont="1" applyFill="1" applyBorder="1">
      <alignment vertical="center"/>
    </xf>
    <xf numFmtId="0" fontId="64" fillId="5" borderId="64" xfId="0" quotePrefix="1" applyFont="1" applyFill="1" applyBorder="1" applyAlignment="1">
      <alignment horizontal="left" vertical="center" wrapText="1"/>
    </xf>
    <xf numFmtId="0" fontId="68" fillId="5" borderId="49" xfId="0" quotePrefix="1" applyFont="1" applyFill="1" applyBorder="1" applyAlignment="1">
      <alignment horizontal="distributed"/>
    </xf>
    <xf numFmtId="181" fontId="55" fillId="5" borderId="2" xfId="0" applyNumberFormat="1" applyFont="1" applyFill="1" applyBorder="1">
      <alignment vertical="center"/>
    </xf>
    <xf numFmtId="0" fontId="68" fillId="5" borderId="18" xfId="0" quotePrefix="1" applyFont="1" applyFill="1" applyBorder="1" applyAlignment="1">
      <alignment horizontal="distributed"/>
    </xf>
    <xf numFmtId="0" fontId="68" fillId="5" borderId="14" xfId="0" applyFont="1" applyFill="1" applyBorder="1" applyAlignment="1">
      <alignment horizontal="distributed" vertical="center" wrapText="1"/>
    </xf>
    <xf numFmtId="176" fontId="55" fillId="2" borderId="0" xfId="14" applyNumberFormat="1" applyFont="1" applyFill="1" applyBorder="1" applyAlignment="1">
      <alignment horizontal="right" vertical="center"/>
    </xf>
    <xf numFmtId="181" fontId="55" fillId="2" borderId="1" xfId="14" applyNumberFormat="1" applyFont="1" applyFill="1" applyBorder="1" applyAlignment="1">
      <alignment horizontal="right" vertical="center"/>
    </xf>
    <xf numFmtId="0" fontId="64" fillId="5" borderId="7" xfId="0" quotePrefix="1" applyFont="1" applyFill="1" applyBorder="1" applyAlignment="1">
      <alignment horizontal="left" vertical="center" wrapText="1"/>
    </xf>
    <xf numFmtId="177" fontId="54" fillId="0" borderId="0" xfId="0" applyNumberFormat="1" applyFont="1">
      <alignment vertical="center"/>
    </xf>
    <xf numFmtId="192" fontId="54" fillId="0" borderId="0" xfId="0" applyNumberFormat="1" applyFont="1">
      <alignment vertical="center"/>
    </xf>
    <xf numFmtId="0" fontId="68" fillId="5" borderId="20" xfId="0" quotePrefix="1" applyFont="1" applyFill="1" applyBorder="1" applyAlignment="1">
      <alignment horizontal="center" wrapText="1"/>
    </xf>
    <xf numFmtId="176" fontId="55" fillId="5" borderId="0" xfId="14" quotePrefix="1" applyNumberFormat="1" applyFont="1" applyFill="1" applyBorder="1" applyAlignment="1">
      <alignment vertical="center"/>
    </xf>
    <xf numFmtId="176" fontId="55" fillId="5" borderId="0" xfId="14" applyNumberFormat="1" applyFont="1" applyFill="1" applyBorder="1" applyAlignment="1" applyProtection="1">
      <alignment horizontal="right" vertical="center"/>
      <protection locked="0"/>
    </xf>
    <xf numFmtId="0" fontId="64" fillId="5" borderId="7" xfId="0" quotePrefix="1" applyFont="1" applyFill="1" applyBorder="1" applyAlignment="1">
      <alignment horizontal="left" vertical="center"/>
    </xf>
    <xf numFmtId="0" fontId="68" fillId="5" borderId="7" xfId="0" quotePrefix="1" applyFont="1" applyFill="1" applyBorder="1" applyAlignment="1">
      <alignment horizontal="left" vertical="center"/>
    </xf>
    <xf numFmtId="0" fontId="68" fillId="5" borderId="25" xfId="0" applyFont="1" applyFill="1" applyBorder="1" applyAlignment="1">
      <alignment horizontal="center"/>
    </xf>
    <xf numFmtId="176" fontId="55" fillId="7" borderId="2" xfId="14" applyNumberFormat="1" applyFont="1" applyFill="1" applyBorder="1" applyAlignment="1">
      <alignment horizontal="right" vertical="center"/>
    </xf>
    <xf numFmtId="176" fontId="55" fillId="5" borderId="2" xfId="14" applyNumberFormat="1" applyFont="1" applyFill="1" applyBorder="1" applyAlignment="1" applyProtection="1">
      <alignment horizontal="right" vertical="center"/>
      <protection locked="0"/>
    </xf>
    <xf numFmtId="0" fontId="55" fillId="5" borderId="14" xfId="0" quotePrefix="1" applyFont="1" applyFill="1" applyBorder="1" applyAlignment="1">
      <alignment horizontal="left" vertical="center" wrapText="1"/>
    </xf>
    <xf numFmtId="176" fontId="55" fillId="5" borderId="1" xfId="14" applyNumberFormat="1" applyFont="1" applyFill="1" applyBorder="1" applyAlignment="1" applyProtection="1">
      <alignment horizontal="right" vertical="center"/>
      <protection locked="0"/>
    </xf>
    <xf numFmtId="176" fontId="55" fillId="0" borderId="0" xfId="14" applyNumberFormat="1" applyFont="1" applyFill="1" applyBorder="1" applyAlignment="1">
      <alignment horizontal="right" vertical="center"/>
    </xf>
    <xf numFmtId="38" fontId="55" fillId="5" borderId="0" xfId="14" applyFont="1" applyFill="1" applyBorder="1" applyAlignment="1" applyProtection="1">
      <alignment horizontal="right" vertical="center"/>
      <protection locked="0"/>
    </xf>
    <xf numFmtId="0" fontId="68" fillId="5" borderId="22" xfId="0" quotePrefix="1" applyFont="1" applyFill="1" applyBorder="1" applyAlignment="1">
      <alignment horizontal="center" vertical="center" shrinkToFit="1"/>
    </xf>
    <xf numFmtId="0" fontId="55" fillId="5" borderId="33" xfId="0" applyFont="1" applyFill="1" applyBorder="1" applyAlignment="1">
      <alignment horizontal="center" vertical="center"/>
    </xf>
    <xf numFmtId="189" fontId="55" fillId="5" borderId="34" xfId="0" applyNumberFormat="1" applyFont="1" applyFill="1" applyBorder="1" applyAlignment="1">
      <alignment vertical="center" shrinkToFit="1"/>
    </xf>
    <xf numFmtId="189" fontId="55" fillId="2" borderId="34" xfId="0" applyNumberFormat="1" applyFont="1" applyFill="1" applyBorder="1" applyAlignment="1">
      <alignment vertical="center" shrinkToFit="1"/>
    </xf>
    <xf numFmtId="0" fontId="55" fillId="5" borderId="7" xfId="0" applyFont="1" applyFill="1" applyBorder="1">
      <alignment vertical="center"/>
    </xf>
    <xf numFmtId="0" fontId="68" fillId="5" borderId="33" xfId="0" applyFont="1" applyFill="1" applyBorder="1" applyAlignment="1">
      <alignment horizontal="center" vertical="center"/>
    </xf>
    <xf numFmtId="0" fontId="68" fillId="5" borderId="53" xfId="0" applyFont="1" applyFill="1" applyBorder="1" applyAlignment="1">
      <alignment horizontal="center" vertical="center" shrinkToFit="1"/>
    </xf>
    <xf numFmtId="0" fontId="64" fillId="0" borderId="0" xfId="0" applyFont="1">
      <alignment vertical="center"/>
    </xf>
    <xf numFmtId="194" fontId="55" fillId="0" borderId="0" xfId="0" applyNumberFormat="1" applyFont="1" applyAlignment="1">
      <alignment horizontal="right" vertical="center"/>
    </xf>
    <xf numFmtId="38" fontId="68" fillId="0" borderId="0" xfId="14" applyFont="1" applyFill="1">
      <alignment vertical="center"/>
    </xf>
    <xf numFmtId="0" fontId="71" fillId="0" borderId="0" xfId="0" applyFont="1">
      <alignment vertical="center"/>
    </xf>
    <xf numFmtId="38" fontId="68" fillId="0" borderId="1" xfId="14" applyFont="1" applyFill="1" applyBorder="1">
      <alignment vertical="center"/>
    </xf>
    <xf numFmtId="38" fontId="64" fillId="0" borderId="0" xfId="14" applyFont="1" applyFill="1">
      <alignment vertical="center"/>
    </xf>
    <xf numFmtId="38" fontId="64" fillId="0" borderId="0" xfId="14" applyFont="1" applyFill="1" applyAlignment="1">
      <alignment horizontal="right" vertical="center"/>
    </xf>
    <xf numFmtId="38" fontId="64" fillId="4" borderId="0" xfId="14" applyFont="1" applyFill="1">
      <alignment vertical="center"/>
    </xf>
    <xf numFmtId="38" fontId="64" fillId="0" borderId="0" xfId="14" applyFont="1">
      <alignment vertical="center"/>
    </xf>
    <xf numFmtId="4" fontId="54" fillId="0" borderId="0" xfId="0" applyNumberFormat="1" applyFont="1">
      <alignment vertical="center"/>
    </xf>
    <xf numFmtId="0" fontId="55" fillId="5" borderId="1" xfId="0" quotePrefix="1" applyFont="1" applyFill="1" applyBorder="1" applyAlignment="1">
      <alignment horizontal="center"/>
    </xf>
    <xf numFmtId="0" fontId="55" fillId="5" borderId="2" xfId="0" quotePrefix="1" applyFont="1" applyFill="1" applyBorder="1" applyAlignment="1">
      <alignment horizontal="center"/>
    </xf>
    <xf numFmtId="176" fontId="54" fillId="0" borderId="0" xfId="14" applyNumberFormat="1" applyFont="1" applyFill="1" applyBorder="1">
      <alignment vertical="center"/>
    </xf>
    <xf numFmtId="3" fontId="54" fillId="0" borderId="0" xfId="0" applyNumberFormat="1" applyFont="1">
      <alignment vertical="center"/>
    </xf>
    <xf numFmtId="195" fontId="54" fillId="0" borderId="0" xfId="0" applyNumberFormat="1" applyFont="1">
      <alignment vertical="center"/>
    </xf>
    <xf numFmtId="3" fontId="55" fillId="0" borderId="0" xfId="0" applyNumberFormat="1" applyFont="1" applyAlignment="1">
      <alignment horizontal="right" vertical="center"/>
    </xf>
    <xf numFmtId="38" fontId="55" fillId="0" borderId="0" xfId="14" applyFont="1" applyFill="1" applyBorder="1" applyAlignment="1">
      <alignment vertical="center"/>
    </xf>
    <xf numFmtId="0" fontId="68" fillId="4" borderId="20" xfId="0" applyFont="1" applyFill="1" applyBorder="1" applyAlignment="1">
      <alignment horizontal="distributed"/>
    </xf>
    <xf numFmtId="38" fontId="64" fillId="0" borderId="1" xfId="14" applyFont="1" applyFill="1" applyBorder="1">
      <alignment vertical="center"/>
    </xf>
    <xf numFmtId="0" fontId="64" fillId="0" borderId="1" xfId="0" applyFont="1" applyBorder="1">
      <alignment vertical="center"/>
    </xf>
    <xf numFmtId="38" fontId="64" fillId="0" borderId="0" xfId="14" applyFont="1" applyFill="1" applyBorder="1">
      <alignment vertical="center"/>
    </xf>
    <xf numFmtId="14" fontId="0" fillId="4" borderId="0" xfId="0" applyNumberFormat="1" applyFill="1">
      <alignment vertical="center"/>
    </xf>
    <xf numFmtId="0" fontId="0" fillId="2" borderId="9" xfId="0" applyFill="1" applyBorder="1" applyAlignment="1">
      <alignment horizontal="center" vertical="center"/>
    </xf>
    <xf numFmtId="0" fontId="24" fillId="2" borderId="1" xfId="0" applyFont="1" applyFill="1" applyBorder="1" applyAlignment="1">
      <alignment horizontal="left" vertical="center"/>
    </xf>
    <xf numFmtId="0" fontId="25" fillId="2" borderId="9" xfId="0" applyFont="1" applyFill="1" applyBorder="1" applyAlignment="1">
      <alignment horizontal="center" vertical="center"/>
    </xf>
    <xf numFmtId="0" fontId="25" fillId="2" borderId="9" xfId="0" applyFont="1" applyFill="1" applyBorder="1" applyAlignment="1">
      <alignment horizontal="left" vertical="center"/>
    </xf>
    <xf numFmtId="0" fontId="25" fillId="2" borderId="35" xfId="0" applyFont="1" applyFill="1" applyBorder="1" applyAlignment="1">
      <alignment horizontal="left" vertical="center"/>
    </xf>
    <xf numFmtId="0" fontId="25" fillId="2" borderId="1" xfId="0" applyFont="1" applyFill="1" applyBorder="1" applyAlignment="1">
      <alignment horizontal="left" vertical="center"/>
    </xf>
    <xf numFmtId="0" fontId="25" fillId="2" borderId="36" xfId="0" applyFont="1" applyFill="1" applyBorder="1" applyAlignment="1">
      <alignment horizontal="left" vertical="center"/>
    </xf>
    <xf numFmtId="0" fontId="72" fillId="2" borderId="16" xfId="0" applyFont="1" applyFill="1" applyBorder="1" applyAlignment="1">
      <alignment horizontal="center" vertical="center"/>
    </xf>
    <xf numFmtId="0" fontId="48" fillId="2" borderId="16" xfId="0" applyFont="1" applyFill="1" applyBorder="1" applyAlignment="1">
      <alignment horizontal="center" vertical="center"/>
    </xf>
    <xf numFmtId="0" fontId="48" fillId="2" borderId="32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left" vertical="center"/>
    </xf>
    <xf numFmtId="0" fontId="25" fillId="2" borderId="30" xfId="0" applyFont="1" applyFill="1" applyBorder="1" applyAlignment="1">
      <alignment horizontal="center" vertical="center"/>
    </xf>
    <xf numFmtId="176" fontId="0" fillId="2" borderId="35" xfId="1" applyNumberFormat="1" applyFont="1" applyFill="1" applyBorder="1">
      <alignment vertical="center"/>
    </xf>
    <xf numFmtId="38" fontId="0" fillId="2" borderId="35" xfId="1" applyFont="1" applyFill="1" applyBorder="1">
      <alignment vertical="center"/>
    </xf>
    <xf numFmtId="38" fontId="0" fillId="2" borderId="9" xfId="1" applyFont="1" applyFill="1" applyBorder="1">
      <alignment vertical="center"/>
    </xf>
    <xf numFmtId="176" fontId="0" fillId="2" borderId="9" xfId="1" applyNumberFormat="1" applyFont="1" applyFill="1" applyBorder="1">
      <alignment vertical="center"/>
    </xf>
    <xf numFmtId="176" fontId="0" fillId="2" borderId="10" xfId="1" applyNumberFormat="1" applyFont="1" applyFill="1" applyBorder="1">
      <alignment vertical="center"/>
    </xf>
    <xf numFmtId="176" fontId="0" fillId="2" borderId="21" xfId="1" applyNumberFormat="1" applyFont="1" applyFill="1" applyBorder="1">
      <alignment vertical="center"/>
    </xf>
    <xf numFmtId="38" fontId="0" fillId="2" borderId="21" xfId="1" applyFont="1" applyFill="1" applyBorder="1">
      <alignment vertical="center"/>
    </xf>
    <xf numFmtId="38" fontId="0" fillId="2" borderId="20" xfId="1" applyFont="1" applyFill="1" applyBorder="1">
      <alignment vertical="center"/>
    </xf>
    <xf numFmtId="176" fontId="0" fillId="2" borderId="20" xfId="1" applyNumberFormat="1" applyFont="1" applyFill="1" applyBorder="1">
      <alignment vertical="center"/>
    </xf>
    <xf numFmtId="38" fontId="0" fillId="2" borderId="21" xfId="0" applyNumberFormat="1" applyFill="1" applyBorder="1">
      <alignment vertical="center"/>
    </xf>
    <xf numFmtId="0" fontId="9" fillId="2" borderId="17" xfId="2" applyFont="1" applyFill="1" applyBorder="1" applyAlignment="1">
      <alignment horizontal="center"/>
    </xf>
    <xf numFmtId="176" fontId="0" fillId="2" borderId="17" xfId="1" applyNumberFormat="1" applyFont="1" applyFill="1" applyBorder="1">
      <alignment vertical="center"/>
    </xf>
    <xf numFmtId="176" fontId="0" fillId="2" borderId="32" xfId="1" applyNumberFormat="1" applyFont="1" applyFill="1" applyBorder="1">
      <alignment vertical="center"/>
    </xf>
    <xf numFmtId="38" fontId="0" fillId="2" borderId="32" xfId="0" applyNumberFormat="1" applyFill="1" applyBorder="1">
      <alignment vertical="center"/>
    </xf>
    <xf numFmtId="38" fontId="0" fillId="2" borderId="16" xfId="1" applyFont="1" applyFill="1" applyBorder="1">
      <alignment vertical="center"/>
    </xf>
    <xf numFmtId="176" fontId="0" fillId="2" borderId="16" xfId="1" applyNumberFormat="1" applyFont="1" applyFill="1" applyBorder="1">
      <alignment vertical="center"/>
    </xf>
    <xf numFmtId="176" fontId="0" fillId="2" borderId="0" xfId="1" applyNumberFormat="1" applyFont="1" applyFill="1" applyBorder="1">
      <alignment vertical="center"/>
    </xf>
    <xf numFmtId="38" fontId="0" fillId="2" borderId="20" xfId="0" applyNumberFormat="1" applyFill="1" applyBorder="1">
      <alignment vertical="center"/>
    </xf>
    <xf numFmtId="176" fontId="0" fillId="7" borderId="0" xfId="1" applyNumberFormat="1" applyFont="1" applyFill="1" applyBorder="1">
      <alignment vertical="center"/>
    </xf>
    <xf numFmtId="38" fontId="0" fillId="7" borderId="20" xfId="0" applyNumberFormat="1" applyFill="1" applyBorder="1">
      <alignment vertical="center"/>
    </xf>
    <xf numFmtId="38" fontId="0" fillId="7" borderId="20" xfId="1" applyFont="1" applyFill="1" applyBorder="1">
      <alignment vertical="center"/>
    </xf>
    <xf numFmtId="176" fontId="0" fillId="7" borderId="20" xfId="1" applyNumberFormat="1" applyFont="1" applyFill="1" applyBorder="1">
      <alignment vertical="center"/>
    </xf>
    <xf numFmtId="0" fontId="0" fillId="7" borderId="10" xfId="0" applyFill="1" applyBorder="1">
      <alignment vertical="center"/>
    </xf>
    <xf numFmtId="56" fontId="0" fillId="7" borderId="20" xfId="0" applyNumberFormat="1" applyFill="1" applyBorder="1">
      <alignment vertical="center"/>
    </xf>
    <xf numFmtId="0" fontId="0" fillId="0" borderId="20" xfId="0" applyBorder="1" applyAlignment="1">
      <alignment horizontal="right" vertical="center"/>
    </xf>
    <xf numFmtId="38" fontId="0" fillId="0" borderId="0" xfId="1" applyFont="1">
      <alignment vertical="center"/>
    </xf>
    <xf numFmtId="176" fontId="0" fillId="0" borderId="0" xfId="1" applyNumberFormat="1" applyFont="1">
      <alignment vertical="center"/>
    </xf>
    <xf numFmtId="176" fontId="0" fillId="2" borderId="0" xfId="1" applyNumberFormat="1" applyFont="1" applyFill="1">
      <alignment vertical="center"/>
    </xf>
    <xf numFmtId="0" fontId="0" fillId="0" borderId="16" xfId="0" applyBorder="1" applyAlignment="1">
      <alignment horizontal="right" vertical="center"/>
    </xf>
    <xf numFmtId="38" fontId="9" fillId="7" borderId="1" xfId="1" applyFont="1" applyFill="1" applyBorder="1" applyAlignment="1">
      <alignment horizontal="right"/>
    </xf>
    <xf numFmtId="176" fontId="0" fillId="7" borderId="1" xfId="1" applyNumberFormat="1" applyFont="1" applyFill="1" applyBorder="1">
      <alignment vertical="center"/>
    </xf>
    <xf numFmtId="38" fontId="0" fillId="7" borderId="9" xfId="1" applyFont="1" applyFill="1" applyBorder="1">
      <alignment vertical="center"/>
    </xf>
    <xf numFmtId="176" fontId="0" fillId="7" borderId="9" xfId="1" applyNumberFormat="1" applyFont="1" applyFill="1" applyBorder="1">
      <alignment vertical="center"/>
    </xf>
    <xf numFmtId="56" fontId="0" fillId="7" borderId="20" xfId="0" applyNumberFormat="1" applyFill="1" applyBorder="1" applyAlignment="1">
      <alignment horizontal="right" vertical="center"/>
    </xf>
    <xf numFmtId="38" fontId="9" fillId="7" borderId="0" xfId="1" applyFont="1" applyFill="1" applyBorder="1" applyAlignment="1">
      <alignment horizontal="right"/>
    </xf>
    <xf numFmtId="0" fontId="48" fillId="2" borderId="20" xfId="0" applyFont="1" applyFill="1" applyBorder="1">
      <alignment vertical="center"/>
    </xf>
    <xf numFmtId="0" fontId="48" fillId="2" borderId="21" xfId="0" applyFont="1" applyFill="1" applyBorder="1">
      <alignment vertical="center"/>
    </xf>
    <xf numFmtId="0" fontId="48" fillId="2" borderId="0" xfId="0" applyFont="1" applyFill="1">
      <alignment vertical="center"/>
    </xf>
    <xf numFmtId="0" fontId="48" fillId="2" borderId="10" xfId="0" applyFont="1" applyFill="1" applyBorder="1">
      <alignment vertical="center"/>
    </xf>
    <xf numFmtId="0" fontId="48" fillId="2" borderId="2" xfId="0" applyFont="1" applyFill="1" applyBorder="1">
      <alignment vertical="center"/>
    </xf>
    <xf numFmtId="0" fontId="48" fillId="2" borderId="16" xfId="0" applyFont="1" applyFill="1" applyBorder="1">
      <alignment vertical="center"/>
    </xf>
    <xf numFmtId="0" fontId="48" fillId="2" borderId="32" xfId="0" applyFont="1" applyFill="1" applyBorder="1">
      <alignment vertical="center"/>
    </xf>
    <xf numFmtId="0" fontId="48" fillId="2" borderId="17" xfId="0" applyFont="1" applyFill="1" applyBorder="1">
      <alignment vertical="center"/>
    </xf>
    <xf numFmtId="0" fontId="73" fillId="2" borderId="16" xfId="0" applyFont="1" applyFill="1" applyBorder="1">
      <alignment vertical="center"/>
    </xf>
    <xf numFmtId="177" fontId="0" fillId="0" borderId="0" xfId="1" applyNumberFormat="1" applyFont="1">
      <alignment vertical="center"/>
    </xf>
    <xf numFmtId="0" fontId="0" fillId="7" borderId="21" xfId="0" applyFill="1" applyBorder="1" applyAlignment="1">
      <alignment horizontal="right" vertical="center"/>
    </xf>
    <xf numFmtId="0" fontId="0" fillId="7" borderId="21" xfId="0" applyFill="1" applyBorder="1">
      <alignment vertical="center"/>
    </xf>
    <xf numFmtId="0" fontId="0" fillId="7" borderId="20" xfId="0" applyFill="1" applyBorder="1">
      <alignment vertical="center"/>
    </xf>
    <xf numFmtId="0" fontId="74" fillId="0" borderId="1" xfId="16" applyBorder="1">
      <alignment vertical="center"/>
    </xf>
    <xf numFmtId="0" fontId="74" fillId="0" borderId="0" xfId="16" applyBorder="1">
      <alignment vertical="center"/>
    </xf>
    <xf numFmtId="0" fontId="74" fillId="7" borderId="0" xfId="16" applyFill="1" applyBorder="1">
      <alignment vertical="center"/>
    </xf>
    <xf numFmtId="0" fontId="74" fillId="0" borderId="2" xfId="16" applyBorder="1">
      <alignment vertical="center"/>
    </xf>
    <xf numFmtId="0" fontId="74" fillId="0" borderId="0" xfId="16" applyFill="1" applyBorder="1">
      <alignment vertical="center"/>
    </xf>
    <xf numFmtId="0" fontId="0" fillId="0" borderId="35" xfId="0" applyBorder="1" applyAlignment="1">
      <alignment horizontal="right" vertical="center"/>
    </xf>
    <xf numFmtId="177" fontId="54" fillId="2" borderId="2" xfId="1" applyNumberFormat="1" applyFont="1" applyFill="1" applyBorder="1">
      <alignment vertical="center"/>
    </xf>
    <xf numFmtId="177" fontId="54" fillId="2" borderId="1" xfId="1" applyNumberFormat="1" applyFont="1" applyFill="1" applyBorder="1">
      <alignment vertical="center"/>
    </xf>
    <xf numFmtId="0" fontId="48" fillId="2" borderId="35" xfId="0" applyFont="1" applyFill="1" applyBorder="1" applyAlignment="1">
      <alignment horizontal="center" vertical="center"/>
    </xf>
    <xf numFmtId="0" fontId="0" fillId="2" borderId="35" xfId="0" applyFill="1" applyBorder="1">
      <alignment vertical="center"/>
    </xf>
    <xf numFmtId="0" fontId="25" fillId="2" borderId="32" xfId="0" applyFont="1" applyFill="1" applyBorder="1" applyAlignment="1">
      <alignment horizontal="center" vertical="center"/>
    </xf>
    <xf numFmtId="0" fontId="9" fillId="7" borderId="10" xfId="2" applyFont="1" applyFill="1" applyBorder="1" applyAlignment="1">
      <alignment horizontal="center"/>
    </xf>
    <xf numFmtId="38" fontId="0" fillId="0" borderId="21" xfId="1" applyFont="1" applyBorder="1">
      <alignment vertical="center"/>
    </xf>
    <xf numFmtId="38" fontId="0" fillId="0" borderId="20" xfId="1" applyFont="1" applyBorder="1">
      <alignment vertical="center"/>
    </xf>
    <xf numFmtId="38" fontId="0" fillId="0" borderId="32" xfId="1" applyFont="1" applyBorder="1">
      <alignment vertical="center"/>
    </xf>
    <xf numFmtId="38" fontId="0" fillId="0" borderId="16" xfId="1" applyFont="1" applyBorder="1">
      <alignment vertical="center"/>
    </xf>
    <xf numFmtId="0" fontId="9" fillId="7" borderId="36" xfId="2" applyFont="1" applyFill="1" applyBorder="1" applyAlignment="1">
      <alignment horizontal="center"/>
    </xf>
    <xf numFmtId="0" fontId="0" fillId="7" borderId="9" xfId="0" applyFill="1" applyBorder="1">
      <alignment vertical="center"/>
    </xf>
    <xf numFmtId="56" fontId="0" fillId="7" borderId="9" xfId="0" applyNumberFormat="1" applyFill="1" applyBorder="1" applyAlignment="1">
      <alignment horizontal="right" vertical="center"/>
    </xf>
    <xf numFmtId="38" fontId="0" fillId="4" borderId="20" xfId="1" applyFont="1" applyFill="1" applyBorder="1">
      <alignment vertical="center"/>
    </xf>
    <xf numFmtId="56" fontId="0" fillId="4" borderId="20" xfId="0" applyNumberFormat="1" applyFill="1" applyBorder="1" applyAlignment="1">
      <alignment horizontal="right" vertical="center"/>
    </xf>
    <xf numFmtId="38" fontId="0" fillId="4" borderId="20" xfId="1" applyFont="1" applyFill="1" applyBorder="1" applyAlignment="1">
      <alignment horizontal="center" vertical="center"/>
    </xf>
    <xf numFmtId="0" fontId="0" fillId="4" borderId="35" xfId="0" applyFill="1" applyBorder="1">
      <alignment vertical="center"/>
    </xf>
    <xf numFmtId="56" fontId="0" fillId="4" borderId="9" xfId="0" applyNumberFormat="1" applyFill="1" applyBorder="1" applyAlignment="1">
      <alignment horizontal="right" vertical="center"/>
    </xf>
    <xf numFmtId="38" fontId="0" fillId="2" borderId="10" xfId="1" applyFont="1" applyFill="1" applyBorder="1">
      <alignment vertical="center"/>
    </xf>
    <xf numFmtId="38" fontId="0" fillId="2" borderId="17" xfId="1" applyFont="1" applyFill="1" applyBorder="1">
      <alignment vertical="center"/>
    </xf>
    <xf numFmtId="0" fontId="72" fillId="2" borderId="20" xfId="0" applyFont="1" applyFill="1" applyBorder="1">
      <alignment vertical="center"/>
    </xf>
    <xf numFmtId="176" fontId="0" fillId="0" borderId="20" xfId="1" applyNumberFormat="1" applyFont="1" applyBorder="1">
      <alignment vertical="center"/>
    </xf>
    <xf numFmtId="0" fontId="54" fillId="0" borderId="21" xfId="0" applyFont="1" applyBorder="1">
      <alignment vertical="center"/>
    </xf>
    <xf numFmtId="0" fontId="54" fillId="0" borderId="21" xfId="0" applyFont="1" applyBorder="1" applyAlignment="1">
      <alignment horizontal="center" vertical="center"/>
    </xf>
    <xf numFmtId="0" fontId="54" fillId="0" borderId="32" xfId="0" applyFont="1" applyBorder="1">
      <alignment vertical="center"/>
    </xf>
    <xf numFmtId="176" fontId="55" fillId="5" borderId="1" xfId="0" quotePrefix="1" applyNumberFormat="1" applyFont="1" applyFill="1" applyBorder="1" applyAlignment="1">
      <alignment horizontal="right"/>
    </xf>
    <xf numFmtId="188" fontId="55" fillId="2" borderId="0" xfId="14" quotePrefix="1" applyNumberFormat="1" applyFont="1" applyFill="1" applyBorder="1" applyAlignment="1">
      <alignment vertical="center"/>
    </xf>
    <xf numFmtId="0" fontId="54" fillId="0" borderId="35" xfId="0" applyFont="1" applyBorder="1">
      <alignment vertical="center"/>
    </xf>
    <xf numFmtId="0" fontId="55" fillId="5" borderId="9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center"/>
    </xf>
    <xf numFmtId="0" fontId="55" fillId="5" borderId="16" xfId="0" quotePrefix="1" applyFont="1" applyFill="1" applyBorder="1" applyAlignment="1">
      <alignment horizontal="center"/>
    </xf>
    <xf numFmtId="0" fontId="55" fillId="5" borderId="20" xfId="0" quotePrefix="1" applyFont="1" applyFill="1" applyBorder="1" applyAlignment="1">
      <alignment horizontal="distributed"/>
    </xf>
    <xf numFmtId="0" fontId="54" fillId="0" borderId="20" xfId="0" applyFont="1" applyBorder="1">
      <alignment vertical="center"/>
    </xf>
    <xf numFmtId="0" fontId="54" fillId="0" borderId="16" xfId="0" applyFont="1" applyBorder="1">
      <alignment vertical="center"/>
    </xf>
    <xf numFmtId="0" fontId="64" fillId="0" borderId="2" xfId="0" applyFont="1" applyBorder="1">
      <alignment vertical="center"/>
    </xf>
    <xf numFmtId="38" fontId="9" fillId="2" borderId="20" xfId="1" applyFont="1" applyFill="1" applyBorder="1" applyAlignment="1">
      <alignment horizontal="right"/>
    </xf>
    <xf numFmtId="38" fontId="9" fillId="7" borderId="20" xfId="1" applyFont="1" applyFill="1" applyBorder="1" applyAlignment="1">
      <alignment horizontal="right"/>
    </xf>
    <xf numFmtId="38" fontId="9" fillId="2" borderId="16" xfId="1" applyFont="1" applyFill="1" applyBorder="1" applyAlignment="1">
      <alignment horizontal="right"/>
    </xf>
    <xf numFmtId="0" fontId="48" fillId="2" borderId="0" xfId="0" applyFont="1" applyFill="1" applyAlignment="1">
      <alignment horizontal="center" vertical="center"/>
    </xf>
    <xf numFmtId="38" fontId="9" fillId="4" borderId="1" xfId="1" applyFont="1" applyFill="1" applyBorder="1" applyAlignment="1">
      <alignment horizontal="right"/>
    </xf>
    <xf numFmtId="176" fontId="0" fillId="4" borderId="10" xfId="1" applyNumberFormat="1" applyFont="1" applyFill="1" applyBorder="1">
      <alignment vertical="center"/>
    </xf>
    <xf numFmtId="38" fontId="0" fillId="4" borderId="9" xfId="1" applyFont="1" applyFill="1" applyBorder="1">
      <alignment vertical="center"/>
    </xf>
    <xf numFmtId="38" fontId="0" fillId="4" borderId="36" xfId="1" applyFont="1" applyFill="1" applyBorder="1">
      <alignment vertical="center"/>
    </xf>
    <xf numFmtId="176" fontId="0" fillId="4" borderId="9" xfId="1" applyNumberFormat="1" applyFont="1" applyFill="1" applyBorder="1">
      <alignment vertical="center"/>
    </xf>
    <xf numFmtId="0" fontId="0" fillId="4" borderId="1" xfId="0" applyFill="1" applyBorder="1">
      <alignment vertical="center"/>
    </xf>
    <xf numFmtId="0" fontId="0" fillId="4" borderId="9" xfId="0" applyFill="1" applyBorder="1" applyAlignment="1">
      <alignment horizontal="right" vertical="center"/>
    </xf>
    <xf numFmtId="38" fontId="9" fillId="4" borderId="0" xfId="1" applyFont="1" applyFill="1" applyBorder="1" applyAlignment="1">
      <alignment horizontal="right"/>
    </xf>
    <xf numFmtId="176" fontId="0" fillId="4" borderId="0" xfId="1" applyNumberFormat="1" applyFont="1" applyFill="1" applyBorder="1">
      <alignment vertical="center"/>
    </xf>
    <xf numFmtId="38" fontId="0" fillId="4" borderId="10" xfId="1" applyFont="1" applyFill="1" applyBorder="1">
      <alignment vertical="center"/>
    </xf>
    <xf numFmtId="176" fontId="0" fillId="4" borderId="20" xfId="1" applyNumberFormat="1" applyFont="1" applyFill="1" applyBorder="1">
      <alignment vertical="center"/>
    </xf>
    <xf numFmtId="0" fontId="0" fillId="4" borderId="20" xfId="0" applyFill="1" applyBorder="1" applyAlignment="1">
      <alignment horizontal="right" vertical="center"/>
    </xf>
    <xf numFmtId="38" fontId="9" fillId="4" borderId="20" xfId="1" applyFont="1" applyFill="1" applyBorder="1" applyAlignment="1">
      <alignment horizontal="right"/>
    </xf>
    <xf numFmtId="0" fontId="9" fillId="4" borderId="10" xfId="2" applyFont="1" applyFill="1" applyBorder="1" applyAlignment="1">
      <alignment horizontal="center"/>
    </xf>
    <xf numFmtId="176" fontId="0" fillId="4" borderId="36" xfId="1" applyNumberFormat="1" applyFont="1" applyFill="1" applyBorder="1">
      <alignment vertical="center"/>
    </xf>
    <xf numFmtId="176" fontId="0" fillId="3" borderId="9" xfId="1" applyNumberFormat="1" applyFont="1" applyFill="1" applyBorder="1">
      <alignment vertical="center"/>
    </xf>
    <xf numFmtId="176" fontId="0" fillId="3" borderId="20" xfId="1" applyNumberFormat="1" applyFont="1" applyFill="1" applyBorder="1">
      <alignment vertical="center"/>
    </xf>
    <xf numFmtId="176" fontId="0" fillId="3" borderId="0" xfId="1" applyNumberFormat="1" applyFont="1" applyFill="1">
      <alignment vertical="center"/>
    </xf>
    <xf numFmtId="40" fontId="0" fillId="2" borderId="36" xfId="1" applyNumberFormat="1" applyFont="1" applyFill="1" applyBorder="1">
      <alignment vertical="center"/>
    </xf>
    <xf numFmtId="40" fontId="0" fillId="2" borderId="10" xfId="1" applyNumberFormat="1" applyFont="1" applyFill="1" applyBorder="1">
      <alignment vertical="center"/>
    </xf>
    <xf numFmtId="40" fontId="0" fillId="2" borderId="17" xfId="1" applyNumberFormat="1" applyFont="1" applyFill="1" applyBorder="1">
      <alignment vertical="center"/>
    </xf>
    <xf numFmtId="40" fontId="0" fillId="7" borderId="10" xfId="1" applyNumberFormat="1" applyFont="1" applyFill="1" applyBorder="1">
      <alignment vertical="center"/>
    </xf>
    <xf numFmtId="40" fontId="0" fillId="7" borderId="36" xfId="1" applyNumberFormat="1" applyFont="1" applyFill="1" applyBorder="1">
      <alignment vertical="center"/>
    </xf>
    <xf numFmtId="40" fontId="0" fillId="4" borderId="10" xfId="1" applyNumberFormat="1" applyFont="1" applyFill="1" applyBorder="1">
      <alignment vertical="center"/>
    </xf>
    <xf numFmtId="40" fontId="0" fillId="4" borderId="1" xfId="1" applyNumberFormat="1" applyFont="1" applyFill="1" applyBorder="1">
      <alignment vertical="center"/>
    </xf>
    <xf numFmtId="40" fontId="0" fillId="4" borderId="0" xfId="1" applyNumberFormat="1" applyFont="1" applyFill="1" applyBorder="1">
      <alignment vertical="center"/>
    </xf>
    <xf numFmtId="40" fontId="0" fillId="2" borderId="0" xfId="1" applyNumberFormat="1" applyFont="1" applyFill="1" applyBorder="1">
      <alignment vertical="center"/>
    </xf>
    <xf numFmtId="40" fontId="0" fillId="2" borderId="2" xfId="1" applyNumberFormat="1" applyFont="1" applyFill="1" applyBorder="1">
      <alignment vertical="center"/>
    </xf>
    <xf numFmtId="0" fontId="48" fillId="2" borderId="20" xfId="0" applyFont="1" applyFill="1" applyBorder="1" applyAlignment="1">
      <alignment horizontal="center" vertical="center"/>
    </xf>
    <xf numFmtId="40" fontId="0" fillId="0" borderId="0" xfId="1" applyNumberFormat="1" applyFont="1">
      <alignment vertical="center"/>
    </xf>
    <xf numFmtId="0" fontId="39" fillId="4" borderId="0" xfId="0" applyFont="1" applyFill="1" applyAlignment="1">
      <alignment horizontal="center"/>
    </xf>
    <xf numFmtId="0" fontId="39" fillId="4" borderId="30" xfId="0" applyFont="1" applyFill="1" applyBorder="1" applyAlignment="1">
      <alignment wrapText="1"/>
    </xf>
    <xf numFmtId="176" fontId="0" fillId="2" borderId="20" xfId="1" applyNumberFormat="1" applyFont="1" applyFill="1" applyBorder="1" applyAlignment="1">
      <alignment vertical="center"/>
    </xf>
    <xf numFmtId="176" fontId="0" fillId="2" borderId="0" xfId="1" applyNumberFormat="1" applyFont="1" applyFill="1" applyBorder="1" applyAlignment="1">
      <alignment vertical="center"/>
    </xf>
    <xf numFmtId="0" fontId="39" fillId="2" borderId="49" xfId="0" applyFont="1" applyFill="1" applyBorder="1">
      <alignment vertical="center"/>
    </xf>
    <xf numFmtId="0" fontId="16" fillId="2" borderId="1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right" vertical="center"/>
    </xf>
    <xf numFmtId="0" fontId="68" fillId="5" borderId="42" xfId="0" applyFont="1" applyFill="1" applyBorder="1">
      <alignment vertical="center"/>
    </xf>
    <xf numFmtId="0" fontId="55" fillId="2" borderId="48" xfId="0" applyFont="1" applyFill="1" applyBorder="1" applyAlignment="1">
      <alignment horizontal="center" vertical="center"/>
    </xf>
    <xf numFmtId="0" fontId="55" fillId="5" borderId="0" xfId="0" applyFont="1" applyFill="1" applyAlignment="1" applyProtection="1">
      <alignment horizontal="center" vertical="center"/>
      <protection locked="0"/>
    </xf>
    <xf numFmtId="189" fontId="55" fillId="2" borderId="0" xfId="0" applyNumberFormat="1" applyFont="1" applyFill="1" applyAlignment="1">
      <alignment vertical="center" shrinkToFit="1"/>
    </xf>
    <xf numFmtId="0" fontId="68" fillId="5" borderId="7" xfId="0" quotePrefix="1" applyFont="1" applyFill="1" applyBorder="1" applyAlignment="1">
      <alignment horizontal="left" wrapText="1"/>
    </xf>
    <xf numFmtId="0" fontId="55" fillId="5" borderId="14" xfId="0" applyFont="1" applyFill="1" applyBorder="1" applyAlignment="1">
      <alignment vertical="center" shrinkToFit="1"/>
    </xf>
    <xf numFmtId="0" fontId="68" fillId="0" borderId="26" xfId="0" quotePrefix="1" applyFont="1" applyBorder="1" applyAlignment="1">
      <alignment horizontal="distributed"/>
    </xf>
    <xf numFmtId="188" fontId="55" fillId="5" borderId="0" xfId="0" applyNumberFormat="1" applyFont="1" applyFill="1">
      <alignment vertical="center"/>
    </xf>
    <xf numFmtId="192" fontId="55" fillId="0" borderId="0" xfId="0" applyNumberFormat="1" applyFont="1">
      <alignment vertical="center"/>
    </xf>
    <xf numFmtId="181" fontId="55" fillId="2" borderId="0" xfId="0" applyNumberFormat="1" applyFont="1" applyFill="1">
      <alignment vertical="center"/>
    </xf>
    <xf numFmtId="0" fontId="64" fillId="5" borderId="7" xfId="0" quotePrefix="1" applyFont="1" applyFill="1" applyBorder="1" applyAlignment="1">
      <alignment horizontal="left" wrapText="1"/>
    </xf>
    <xf numFmtId="0" fontId="55" fillId="0" borderId="0" xfId="0" applyFont="1">
      <alignment vertical="center"/>
    </xf>
    <xf numFmtId="0" fontId="68" fillId="5" borderId="14" xfId="0" applyFont="1" applyFill="1" applyBorder="1" applyAlignment="1">
      <alignment horizontal="distributed" wrapText="1"/>
    </xf>
    <xf numFmtId="176" fontId="55" fillId="2" borderId="1" xfId="1" applyNumberFormat="1" applyFont="1" applyFill="1" applyBorder="1" applyAlignment="1">
      <alignment horizontal="right" vertical="center"/>
    </xf>
    <xf numFmtId="181" fontId="55" fillId="2" borderId="0" xfId="0" applyNumberFormat="1" applyFont="1" applyFill="1" applyAlignment="1">
      <alignment horizontal="right" vertical="center"/>
    </xf>
    <xf numFmtId="0" fontId="68" fillId="5" borderId="64" xfId="0" quotePrefix="1" applyFont="1" applyFill="1" applyBorder="1" applyAlignment="1">
      <alignment horizontal="left" wrapText="1"/>
    </xf>
    <xf numFmtId="0" fontId="68" fillId="0" borderId="18" xfId="0" applyFont="1" applyBorder="1" applyAlignment="1">
      <alignment horizontal="distributed"/>
    </xf>
    <xf numFmtId="0" fontId="68" fillId="5" borderId="14" xfId="0" quotePrefix="1" applyFont="1" applyFill="1" applyBorder="1" applyAlignment="1">
      <alignment horizontal="left" wrapText="1"/>
    </xf>
    <xf numFmtId="176" fontId="55" fillId="5" borderId="0" xfId="0" quotePrefix="1" applyNumberFormat="1" applyFont="1" applyFill="1" applyAlignment="1">
      <alignment horizontal="right"/>
    </xf>
    <xf numFmtId="0" fontId="68" fillId="5" borderId="7" xfId="0" applyFont="1" applyFill="1" applyBorder="1" applyAlignment="1">
      <alignment horizontal="left" wrapText="1"/>
    </xf>
    <xf numFmtId="40" fontId="55" fillId="2" borderId="0" xfId="1" applyNumberFormat="1" applyFont="1" applyFill="1" applyBorder="1">
      <alignment vertical="center"/>
    </xf>
    <xf numFmtId="40" fontId="55" fillId="2" borderId="12" xfId="1" applyNumberFormat="1" applyFont="1" applyFill="1" applyBorder="1">
      <alignment vertical="center"/>
    </xf>
    <xf numFmtId="0" fontId="64" fillId="5" borderId="7" xfId="0" applyFont="1" applyFill="1" applyBorder="1" applyAlignment="1">
      <alignment horizontal="left" wrapText="1"/>
    </xf>
    <xf numFmtId="176" fontId="55" fillId="2" borderId="0" xfId="1" applyNumberFormat="1" applyFont="1" applyFill="1" applyBorder="1">
      <alignment vertical="center"/>
    </xf>
    <xf numFmtId="176" fontId="55" fillId="2" borderId="2" xfId="1" applyNumberFormat="1" applyFont="1" applyFill="1" applyBorder="1">
      <alignment vertical="center"/>
    </xf>
    <xf numFmtId="0" fontId="64" fillId="5" borderId="73" xfId="0" applyFont="1" applyFill="1" applyBorder="1" applyAlignment="1">
      <alignment horizontal="left" wrapText="1"/>
    </xf>
    <xf numFmtId="0" fontId="68" fillId="5" borderId="7" xfId="0" applyFont="1" applyFill="1" applyBorder="1" applyAlignment="1">
      <alignment horizontal="left"/>
    </xf>
    <xf numFmtId="0" fontId="68" fillId="5" borderId="14" xfId="0" quotePrefix="1" applyFont="1" applyFill="1" applyBorder="1" applyAlignment="1">
      <alignment horizontal="left"/>
    </xf>
    <xf numFmtId="38" fontId="55" fillId="2" borderId="1" xfId="1" applyFont="1" applyFill="1" applyBorder="1">
      <alignment vertical="center"/>
    </xf>
    <xf numFmtId="38" fontId="55" fillId="2" borderId="0" xfId="1" applyFont="1" applyFill="1" applyBorder="1">
      <alignment vertical="center"/>
    </xf>
    <xf numFmtId="0" fontId="68" fillId="5" borderId="64" xfId="0" applyFont="1" applyFill="1" applyBorder="1" applyAlignment="1">
      <alignment horizontal="left" wrapText="1"/>
    </xf>
    <xf numFmtId="189" fontId="55" fillId="5" borderId="0" xfId="0" applyNumberFormat="1" applyFont="1" applyFill="1" applyAlignment="1">
      <alignment vertical="center" shrinkToFit="1"/>
    </xf>
    <xf numFmtId="0" fontId="68" fillId="0" borderId="14" xfId="0" applyFont="1" applyBorder="1">
      <alignment vertical="center"/>
    </xf>
    <xf numFmtId="0" fontId="64" fillId="5" borderId="64" xfId="0" applyFont="1" applyFill="1" applyBorder="1" applyAlignment="1">
      <alignment horizontal="left" wrapText="1"/>
    </xf>
    <xf numFmtId="180" fontId="55" fillId="2" borderId="1" xfId="14" applyNumberFormat="1" applyFont="1" applyFill="1" applyBorder="1">
      <alignment vertical="center"/>
    </xf>
    <xf numFmtId="0" fontId="68" fillId="5" borderId="7" xfId="0" quotePrefix="1" applyFont="1" applyFill="1" applyBorder="1" applyAlignment="1">
      <alignment horizontal="left" vertical="top" wrapText="1"/>
    </xf>
    <xf numFmtId="0" fontId="55" fillId="0" borderId="14" xfId="0" applyFont="1" applyBorder="1">
      <alignment vertical="center"/>
    </xf>
    <xf numFmtId="0" fontId="64" fillId="5" borderId="7" xfId="0" quotePrefix="1" applyFont="1" applyFill="1" applyBorder="1" applyAlignment="1">
      <alignment horizontal="left"/>
    </xf>
    <xf numFmtId="0" fontId="68" fillId="5" borderId="7" xfId="0" applyFont="1" applyFill="1" applyBorder="1" applyAlignment="1">
      <alignment horizontal="distributed"/>
    </xf>
    <xf numFmtId="40" fontId="55" fillId="2" borderId="0" xfId="14" applyNumberFormat="1" applyFont="1" applyFill="1" applyBorder="1">
      <alignment vertical="center"/>
    </xf>
    <xf numFmtId="0" fontId="68" fillId="5" borderId="74" xfId="0" applyFont="1" applyFill="1" applyBorder="1" applyAlignment="1">
      <alignment vertical="center" wrapText="1"/>
    </xf>
    <xf numFmtId="0" fontId="68" fillId="5" borderId="7" xfId="0" applyFont="1" applyFill="1" applyBorder="1" applyAlignment="1">
      <alignment wrapText="1"/>
    </xf>
    <xf numFmtId="0" fontId="54" fillId="5" borderId="7" xfId="0" applyFont="1" applyFill="1" applyBorder="1">
      <alignment vertical="center"/>
    </xf>
    <xf numFmtId="38" fontId="55" fillId="0" borderId="48" xfId="14" applyFont="1" applyBorder="1">
      <alignment vertical="center"/>
    </xf>
    <xf numFmtId="38" fontId="55" fillId="2" borderId="48" xfId="14" applyFont="1" applyFill="1" applyBorder="1">
      <alignment vertical="center"/>
    </xf>
    <xf numFmtId="0" fontId="68" fillId="0" borderId="3" xfId="0" applyFont="1" applyBorder="1">
      <alignment vertical="center"/>
    </xf>
    <xf numFmtId="180" fontId="55" fillId="2" borderId="0" xfId="0" applyNumberFormat="1" applyFont="1" applyFill="1">
      <alignment vertical="center"/>
    </xf>
    <xf numFmtId="180" fontId="55" fillId="2" borderId="2" xfId="0" applyNumberFormat="1" applyFont="1" applyFill="1" applyBorder="1">
      <alignment vertical="center"/>
    </xf>
    <xf numFmtId="0" fontId="68" fillId="5" borderId="64" xfId="0" applyFont="1" applyFill="1" applyBorder="1">
      <alignment vertical="center"/>
    </xf>
    <xf numFmtId="0" fontId="68" fillId="5" borderId="14" xfId="0" applyFont="1" applyFill="1" applyBorder="1">
      <alignment vertical="center"/>
    </xf>
    <xf numFmtId="38" fontId="55" fillId="2" borderId="1" xfId="14" applyFont="1" applyFill="1" applyBorder="1">
      <alignment vertical="center"/>
    </xf>
    <xf numFmtId="0" fontId="68" fillId="5" borderId="24" xfId="0" applyFont="1" applyFill="1" applyBorder="1">
      <alignment vertical="center"/>
    </xf>
    <xf numFmtId="0" fontId="64" fillId="5" borderId="0" xfId="0" applyFont="1" applyFill="1">
      <alignment vertical="center"/>
    </xf>
    <xf numFmtId="0" fontId="71" fillId="5" borderId="0" xfId="0" applyFont="1" applyFill="1">
      <alignment vertical="center"/>
    </xf>
    <xf numFmtId="0" fontId="64" fillId="5" borderId="3" xfId="0" applyFont="1" applyFill="1" applyBorder="1">
      <alignment vertical="center"/>
    </xf>
    <xf numFmtId="188" fontId="55" fillId="0" borderId="0" xfId="0" applyNumberFormat="1" applyFont="1">
      <alignment vertical="center"/>
    </xf>
    <xf numFmtId="176" fontId="55" fillId="5" borderId="1" xfId="1" quotePrefix="1" applyNumberFormat="1" applyFont="1" applyFill="1" applyBorder="1" applyAlignment="1">
      <alignment horizontal="right" vertical="center"/>
    </xf>
    <xf numFmtId="176" fontId="55" fillId="5" borderId="1" xfId="1" applyNumberFormat="1" applyFont="1" applyFill="1" applyBorder="1" applyAlignment="1">
      <alignment horizontal="right" vertical="center"/>
    </xf>
    <xf numFmtId="176" fontId="55" fillId="0" borderId="0" xfId="1" applyNumberFormat="1" applyFont="1" applyBorder="1" applyAlignment="1">
      <alignment horizontal="right" vertical="center"/>
    </xf>
    <xf numFmtId="176" fontId="55" fillId="2" borderId="0" xfId="1" applyNumberFormat="1" applyFont="1" applyFill="1" applyBorder="1" applyAlignment="1">
      <alignment horizontal="right" vertical="center"/>
    </xf>
    <xf numFmtId="40" fontId="55" fillId="5" borderId="2" xfId="1" applyNumberFormat="1" applyFont="1" applyFill="1" applyBorder="1" applyAlignment="1">
      <alignment vertical="center"/>
    </xf>
    <xf numFmtId="40" fontId="55" fillId="5" borderId="2" xfId="1" applyNumberFormat="1" applyFont="1" applyFill="1" applyBorder="1">
      <alignment vertical="center"/>
    </xf>
    <xf numFmtId="40" fontId="55" fillId="0" borderId="2" xfId="1" applyNumberFormat="1" applyFont="1" applyBorder="1">
      <alignment vertical="center"/>
    </xf>
    <xf numFmtId="40" fontId="55" fillId="5" borderId="12" xfId="1" applyNumberFormat="1" applyFont="1" applyFill="1" applyBorder="1" applyAlignment="1">
      <alignment vertical="center"/>
    </xf>
    <xf numFmtId="40" fontId="55" fillId="5" borderId="12" xfId="1" applyNumberFormat="1" applyFont="1" applyFill="1" applyBorder="1">
      <alignment vertical="center"/>
    </xf>
    <xf numFmtId="40" fontId="55" fillId="0" borderId="12" xfId="1" applyNumberFormat="1" applyFont="1" applyBorder="1">
      <alignment vertical="center"/>
    </xf>
    <xf numFmtId="176" fontId="55" fillId="5" borderId="0" xfId="1" applyNumberFormat="1" applyFont="1" applyFill="1" applyBorder="1" applyAlignment="1">
      <alignment horizontal="right" vertical="center"/>
    </xf>
    <xf numFmtId="0" fontId="55" fillId="5" borderId="7" xfId="0" quotePrefix="1" applyFont="1" applyFill="1" applyBorder="1">
      <alignment vertical="center"/>
    </xf>
    <xf numFmtId="0" fontId="68" fillId="5" borderId="42" xfId="0" applyFont="1" applyFill="1" applyBorder="1" applyAlignment="1">
      <alignment horizontal="center"/>
    </xf>
    <xf numFmtId="0" fontId="68" fillId="5" borderId="52" xfId="0" quotePrefix="1" applyFont="1" applyFill="1" applyBorder="1" applyAlignment="1">
      <alignment horizontal="distributed"/>
    </xf>
    <xf numFmtId="0" fontId="64" fillId="5" borderId="24" xfId="0" applyFont="1" applyFill="1" applyBorder="1">
      <alignment vertical="center"/>
    </xf>
    <xf numFmtId="38" fontId="68" fillId="4" borderId="0" xfId="1" applyFont="1" applyFill="1" applyBorder="1">
      <alignment vertical="center"/>
    </xf>
    <xf numFmtId="38" fontId="68" fillId="0" borderId="0" xfId="1" applyFont="1" applyFill="1" applyBorder="1">
      <alignment vertical="center"/>
    </xf>
    <xf numFmtId="38" fontId="68" fillId="3" borderId="0" xfId="1" applyFont="1" applyFill="1" applyBorder="1">
      <alignment vertical="center"/>
    </xf>
    <xf numFmtId="0" fontId="71" fillId="0" borderId="2" xfId="0" applyFont="1" applyBorder="1">
      <alignment vertical="center"/>
    </xf>
    <xf numFmtId="38" fontId="68" fillId="0" borderId="2" xfId="1" applyFont="1" applyFill="1" applyBorder="1">
      <alignment vertical="center"/>
    </xf>
    <xf numFmtId="38" fontId="68" fillId="0" borderId="1" xfId="1" applyFont="1" applyFill="1" applyBorder="1">
      <alignment vertical="center"/>
    </xf>
    <xf numFmtId="0" fontId="64" fillId="0" borderId="0" xfId="0" applyFont="1" applyAlignment="1">
      <alignment horizontal="right" vertical="center"/>
    </xf>
    <xf numFmtId="176" fontId="64" fillId="7" borderId="1" xfId="1" applyNumberFormat="1" applyFont="1" applyFill="1" applyBorder="1">
      <alignment vertical="center"/>
    </xf>
    <xf numFmtId="176" fontId="64" fillId="0" borderId="0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center"/>
    </xf>
    <xf numFmtId="0" fontId="55" fillId="0" borderId="0" xfId="0" applyFont="1" applyAlignment="1"/>
    <xf numFmtId="176" fontId="64" fillId="0" borderId="0" xfId="1" applyNumberFormat="1" applyFont="1" applyFill="1" applyBorder="1" applyAlignment="1">
      <alignment vertical="center"/>
    </xf>
    <xf numFmtId="0" fontId="55" fillId="0" borderId="0" xfId="0" applyFont="1" applyAlignment="1">
      <alignment horizontal="distributed"/>
    </xf>
    <xf numFmtId="176" fontId="64" fillId="0" borderId="0" xfId="1" quotePrefix="1" applyNumberFormat="1" applyFont="1" applyFill="1" applyBorder="1" applyAlignment="1">
      <alignment horizontal="right"/>
    </xf>
    <xf numFmtId="176" fontId="64" fillId="0" borderId="0" xfId="1" quotePrefix="1" applyNumberFormat="1" applyFont="1" applyFill="1" applyBorder="1" applyAlignment="1">
      <alignment vertical="center"/>
    </xf>
    <xf numFmtId="0" fontId="55" fillId="0" borderId="0" xfId="0" applyFont="1" applyAlignment="1">
      <alignment horizontal="left"/>
    </xf>
    <xf numFmtId="0" fontId="55" fillId="0" borderId="2" xfId="0" applyFont="1" applyBorder="1" applyAlignment="1">
      <alignment horizontal="left"/>
    </xf>
    <xf numFmtId="176" fontId="64" fillId="0" borderId="2" xfId="1" quotePrefix="1" applyNumberFormat="1" applyFont="1" applyFill="1" applyBorder="1" applyAlignment="1">
      <alignment horizontal="right"/>
    </xf>
    <xf numFmtId="176" fontId="64" fillId="0" borderId="2" xfId="1" quotePrefix="1" applyNumberFormat="1" applyFont="1" applyFill="1" applyBorder="1" applyAlignment="1">
      <alignment vertical="center"/>
    </xf>
    <xf numFmtId="176" fontId="64" fillId="0" borderId="2" xfId="1" applyNumberFormat="1" applyFont="1" applyFill="1" applyBorder="1" applyAlignment="1">
      <alignment vertical="center"/>
    </xf>
    <xf numFmtId="176" fontId="64" fillId="0" borderId="2" xfId="1" applyNumberFormat="1" applyFont="1" applyFill="1" applyBorder="1">
      <alignment vertical="center"/>
    </xf>
    <xf numFmtId="0" fontId="55" fillId="5" borderId="0" xfId="0" quotePrefix="1" applyFont="1" applyFill="1" applyAlignment="1">
      <alignment horizontal="distributed"/>
    </xf>
    <xf numFmtId="176" fontId="64" fillId="7" borderId="0" xfId="1" applyNumberFormat="1" applyFont="1" applyFill="1" applyBorder="1">
      <alignment vertical="center"/>
    </xf>
    <xf numFmtId="176" fontId="64" fillId="0" borderId="0" xfId="1" applyNumberFormat="1" applyFont="1" applyFill="1" applyBorder="1" applyAlignment="1">
      <alignment horizontal="right" vertical="center"/>
    </xf>
    <xf numFmtId="0" fontId="55" fillId="0" borderId="1" xfId="0" applyFont="1" applyBorder="1" applyAlignment="1">
      <alignment horizontal="distributed"/>
    </xf>
    <xf numFmtId="176" fontId="64" fillId="0" borderId="2" xfId="1" applyNumberFormat="1" applyFont="1" applyFill="1" applyBorder="1" applyAlignment="1">
      <alignment horizontal="right" vertical="center"/>
    </xf>
    <xf numFmtId="38" fontId="64" fillId="0" borderId="0" xfId="1" applyFont="1" applyFill="1">
      <alignment vertical="center"/>
    </xf>
    <xf numFmtId="190" fontId="68" fillId="0" borderId="0" xfId="0" applyNumberFormat="1" applyFont="1" applyAlignment="1"/>
    <xf numFmtId="0" fontId="55" fillId="0" borderId="1" xfId="0" applyFont="1" applyBorder="1" applyAlignment="1"/>
    <xf numFmtId="176" fontId="55" fillId="2" borderId="1" xfId="1" applyNumberFormat="1" applyFont="1" applyFill="1" applyBorder="1" applyAlignment="1"/>
    <xf numFmtId="176" fontId="55" fillId="2" borderId="1" xfId="1" applyNumberFormat="1" applyFont="1" applyFill="1" applyBorder="1">
      <alignment vertical="center"/>
    </xf>
    <xf numFmtId="176" fontId="55" fillId="2" borderId="0" xfId="1" applyNumberFormat="1" applyFont="1" applyFill="1" applyBorder="1" applyAlignment="1"/>
    <xf numFmtId="0" fontId="55" fillId="0" borderId="2" xfId="0" applyFont="1" applyBorder="1" applyAlignment="1"/>
    <xf numFmtId="176" fontId="55" fillId="2" borderId="2" xfId="1" applyNumberFormat="1" applyFont="1" applyFill="1" applyBorder="1" applyAlignment="1"/>
    <xf numFmtId="0" fontId="64" fillId="0" borderId="1" xfId="0" applyFont="1" applyBorder="1" applyAlignment="1"/>
    <xf numFmtId="38" fontId="64" fillId="4" borderId="1" xfId="1" applyFont="1" applyFill="1" applyBorder="1" applyAlignment="1">
      <alignment horizontal="right" vertical="center"/>
    </xf>
    <xf numFmtId="38" fontId="64" fillId="4" borderId="1" xfId="1" applyFont="1" applyFill="1" applyBorder="1">
      <alignment vertical="center"/>
    </xf>
    <xf numFmtId="38" fontId="64" fillId="0" borderId="1" xfId="1" applyFont="1" applyBorder="1">
      <alignment vertical="center"/>
    </xf>
    <xf numFmtId="38" fontId="64" fillId="2" borderId="1" xfId="1" applyFont="1" applyFill="1" applyBorder="1">
      <alignment vertical="center"/>
    </xf>
    <xf numFmtId="0" fontId="64" fillId="0" borderId="2" xfId="0" applyFont="1" applyBorder="1" applyAlignment="1"/>
    <xf numFmtId="38" fontId="64" fillId="4" borderId="2" xfId="1" applyFont="1" applyFill="1" applyBorder="1" applyAlignment="1">
      <alignment horizontal="right" vertical="center"/>
    </xf>
    <xf numFmtId="38" fontId="64" fillId="4" borderId="2" xfId="1" applyFont="1" applyFill="1" applyBorder="1">
      <alignment vertical="center"/>
    </xf>
    <xf numFmtId="38" fontId="64" fillId="0" borderId="2" xfId="1" applyFont="1" applyBorder="1">
      <alignment vertical="center"/>
    </xf>
    <xf numFmtId="38" fontId="64" fillId="2" borderId="2" xfId="1" applyFont="1" applyFill="1" applyBorder="1">
      <alignment vertical="center"/>
    </xf>
    <xf numFmtId="38" fontId="64" fillId="0" borderId="0" xfId="1" applyFont="1" applyAlignment="1">
      <alignment horizontal="right" vertical="center"/>
    </xf>
    <xf numFmtId="38" fontId="64" fillId="0" borderId="0" xfId="1" applyFont="1">
      <alignment vertical="center"/>
    </xf>
    <xf numFmtId="0" fontId="64" fillId="0" borderId="0" xfId="0" applyFont="1" applyAlignment="1"/>
    <xf numFmtId="0" fontId="64" fillId="5" borderId="2" xfId="0" applyFont="1" applyFill="1" applyBorder="1" applyAlignment="1">
      <alignment horizontal="center" vertical="center" shrinkToFit="1"/>
    </xf>
    <xf numFmtId="0" fontId="55" fillId="5" borderId="0" xfId="0" quotePrefix="1" applyFont="1" applyFill="1" applyAlignment="1">
      <alignment horizontal="right"/>
    </xf>
    <xf numFmtId="0" fontId="55" fillId="5" borderId="1" xfId="0" quotePrefix="1" applyFont="1" applyFill="1" applyBorder="1" applyAlignment="1">
      <alignment horizontal="right"/>
    </xf>
    <xf numFmtId="176" fontId="55" fillId="5" borderId="0" xfId="14" quotePrefix="1" applyNumberFormat="1" applyFont="1" applyFill="1" applyBorder="1" applyAlignment="1">
      <alignment horizontal="right"/>
    </xf>
    <xf numFmtId="176" fontId="55" fillId="5" borderId="1" xfId="1" quotePrefix="1" applyNumberFormat="1" applyFont="1" applyFill="1" applyBorder="1" applyAlignment="1">
      <alignment horizontal="right"/>
    </xf>
    <xf numFmtId="40" fontId="55" fillId="5" borderId="2" xfId="1" applyNumberFormat="1" applyFont="1" applyFill="1" applyBorder="1" applyAlignment="1">
      <alignment horizontal="right"/>
    </xf>
    <xf numFmtId="0" fontId="55" fillId="5" borderId="64" xfId="0" applyFont="1" applyFill="1" applyBorder="1">
      <alignment vertical="center"/>
    </xf>
    <xf numFmtId="0" fontId="68" fillId="5" borderId="14" xfId="0" applyFont="1" applyFill="1" applyBorder="1" applyAlignment="1">
      <alignment horizontal="left" vertical="center" wrapText="1"/>
    </xf>
    <xf numFmtId="176" fontId="55" fillId="7" borderId="2" xfId="14" applyNumberFormat="1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right"/>
    </xf>
    <xf numFmtId="176" fontId="55" fillId="5" borderId="2" xfId="14" applyNumberFormat="1" applyFont="1" applyFill="1" applyBorder="1" applyAlignment="1">
      <alignment horizontal="center"/>
    </xf>
    <xf numFmtId="176" fontId="55" fillId="5" borderId="1" xfId="14" applyNumberFormat="1" applyFont="1" applyFill="1" applyBorder="1" applyAlignment="1">
      <alignment horizontal="right"/>
    </xf>
    <xf numFmtId="38" fontId="55" fillId="5" borderId="0" xfId="14" applyFont="1" applyFill="1" applyBorder="1" applyAlignment="1">
      <alignment horizontal="right"/>
    </xf>
    <xf numFmtId="176" fontId="55" fillId="5" borderId="0" xfId="14" applyNumberFormat="1" applyFont="1" applyFill="1" applyBorder="1" applyAlignment="1">
      <alignment horizontal="center"/>
    </xf>
    <xf numFmtId="38" fontId="55" fillId="5" borderId="1" xfId="14" quotePrefix="1" applyFont="1" applyFill="1" applyBorder="1" applyAlignment="1">
      <alignment vertical="center" shrinkToFit="1"/>
    </xf>
    <xf numFmtId="38" fontId="55" fillId="5" borderId="0" xfId="14" quotePrefix="1" applyFont="1" applyFill="1" applyBorder="1" applyAlignment="1">
      <alignment horizontal="right"/>
    </xf>
    <xf numFmtId="188" fontId="55" fillId="5" borderId="2" xfId="14" applyNumberFormat="1" applyFont="1" applyFill="1" applyBorder="1" applyAlignment="1">
      <alignment horizontal="center" vertical="center"/>
    </xf>
    <xf numFmtId="38" fontId="55" fillId="5" borderId="0" xfId="14" quotePrefix="1" applyFont="1" applyFill="1" applyBorder="1" applyAlignment="1">
      <alignment vertical="center" shrinkToFit="1"/>
    </xf>
    <xf numFmtId="0" fontId="64" fillId="5" borderId="34" xfId="0" applyFont="1" applyFill="1" applyBorder="1" applyAlignment="1">
      <alignment horizontal="center" vertical="center" shrinkToFit="1"/>
    </xf>
    <xf numFmtId="38" fontId="54" fillId="2" borderId="1" xfId="1" applyFont="1" applyFill="1" applyBorder="1">
      <alignment vertical="center"/>
    </xf>
    <xf numFmtId="38" fontId="0" fillId="0" borderId="36" xfId="1" applyFont="1" applyBorder="1">
      <alignment vertical="center"/>
    </xf>
    <xf numFmtId="38" fontId="0" fillId="0" borderId="10" xfId="1" applyFont="1" applyBorder="1">
      <alignment vertical="center"/>
    </xf>
    <xf numFmtId="38" fontId="54" fillId="2" borderId="2" xfId="1" applyFont="1" applyFill="1" applyBorder="1">
      <alignment vertical="center"/>
    </xf>
    <xf numFmtId="38" fontId="0" fillId="0" borderId="17" xfId="1" applyFont="1" applyBorder="1">
      <alignment vertical="center"/>
    </xf>
    <xf numFmtId="176" fontId="54" fillId="0" borderId="35" xfId="1" applyNumberFormat="1" applyFont="1" applyBorder="1">
      <alignment vertical="center"/>
    </xf>
    <xf numFmtId="2" fontId="0" fillId="0" borderId="1" xfId="0" applyNumberFormat="1" applyBorder="1">
      <alignment vertical="center"/>
    </xf>
    <xf numFmtId="176" fontId="54" fillId="0" borderId="21" xfId="1" applyNumberFormat="1" applyFont="1" applyBorder="1">
      <alignment vertical="center"/>
    </xf>
    <xf numFmtId="176" fontId="54" fillId="0" borderId="32" xfId="1" applyNumberFormat="1" applyFont="1" applyBorder="1">
      <alignment vertical="center"/>
    </xf>
    <xf numFmtId="2" fontId="0" fillId="0" borderId="2" xfId="0" applyNumberFormat="1" applyBorder="1">
      <alignment vertical="center"/>
    </xf>
    <xf numFmtId="176" fontId="54" fillId="0" borderId="36" xfId="1" applyNumberFormat="1" applyFont="1" applyBorder="1">
      <alignment vertical="center"/>
    </xf>
    <xf numFmtId="176" fontId="54" fillId="0" borderId="10" xfId="1" applyNumberFormat="1" applyFont="1" applyBorder="1">
      <alignment vertical="center"/>
    </xf>
    <xf numFmtId="176" fontId="54" fillId="0" borderId="17" xfId="1" applyNumberFormat="1" applyFont="1" applyBorder="1">
      <alignment vertical="center"/>
    </xf>
    <xf numFmtId="40" fontId="9" fillId="0" borderId="36" xfId="1" applyNumberFormat="1" applyFont="1" applyBorder="1" applyAlignment="1"/>
    <xf numFmtId="40" fontId="9" fillId="0" borderId="10" xfId="1" applyNumberFormat="1" applyFont="1" applyBorder="1" applyAlignment="1"/>
    <xf numFmtId="40" fontId="9" fillId="0" borderId="17" xfId="1" applyNumberFormat="1" applyFont="1" applyBorder="1" applyAlignment="1"/>
    <xf numFmtId="176" fontId="9" fillId="0" borderId="35" xfId="1" applyNumberFormat="1" applyFont="1" applyBorder="1" applyAlignment="1"/>
    <xf numFmtId="176" fontId="9" fillId="0" borderId="36" xfId="1" applyNumberFormat="1" applyFont="1" applyBorder="1" applyAlignment="1"/>
    <xf numFmtId="176" fontId="9" fillId="0" borderId="21" xfId="1" applyNumberFormat="1" applyFont="1" applyBorder="1" applyAlignment="1"/>
    <xf numFmtId="176" fontId="9" fillId="0" borderId="10" xfId="1" applyNumberFormat="1" applyFont="1" applyBorder="1" applyAlignment="1"/>
    <xf numFmtId="176" fontId="9" fillId="0" borderId="32" xfId="1" applyNumberFormat="1" applyFont="1" applyBorder="1" applyAlignment="1"/>
    <xf numFmtId="176" fontId="9" fillId="0" borderId="17" xfId="1" applyNumberFormat="1" applyFont="1" applyBorder="1" applyAlignment="1"/>
    <xf numFmtId="31" fontId="24" fillId="4" borderId="0" xfId="0" applyNumberFormat="1" applyFont="1" applyFill="1">
      <alignment vertical="center"/>
    </xf>
    <xf numFmtId="40" fontId="0" fillId="2" borderId="1" xfId="1" applyNumberFormat="1" applyFont="1" applyFill="1" applyBorder="1">
      <alignment vertical="center"/>
    </xf>
    <xf numFmtId="38" fontId="0" fillId="2" borderId="36" xfId="1" applyFont="1" applyFill="1" applyBorder="1">
      <alignment vertical="center"/>
    </xf>
    <xf numFmtId="0" fontId="0" fillId="0" borderId="9" xfId="0" applyBorder="1" applyAlignment="1">
      <alignment horizontal="right" vertical="center"/>
    </xf>
    <xf numFmtId="38" fontId="0" fillId="0" borderId="35" xfId="1" applyFont="1" applyBorder="1">
      <alignment vertical="center"/>
    </xf>
    <xf numFmtId="38" fontId="0" fillId="0" borderId="9" xfId="1" applyFont="1" applyBorder="1">
      <alignment vertical="center"/>
    </xf>
    <xf numFmtId="49" fontId="23" fillId="3" borderId="39" xfId="0" applyNumberFormat="1" applyFont="1" applyFill="1" applyBorder="1" applyAlignment="1" applyProtection="1">
      <alignment horizontal="center"/>
      <protection locked="0"/>
    </xf>
    <xf numFmtId="179" fontId="23" fillId="3" borderId="39" xfId="0" applyNumberFormat="1" applyFont="1" applyFill="1" applyBorder="1" applyAlignment="1" applyProtection="1">
      <alignment horizontal="center" shrinkToFit="1"/>
      <protection locked="0"/>
    </xf>
    <xf numFmtId="49" fontId="23" fillId="3" borderId="39" xfId="0" applyNumberFormat="1" applyFont="1" applyFill="1" applyBorder="1" applyAlignment="1" applyProtection="1">
      <alignment horizontal="center" shrinkToFit="1"/>
      <protection locked="0"/>
    </xf>
    <xf numFmtId="179" fontId="23" fillId="3" borderId="40" xfId="0" applyNumberFormat="1" applyFont="1" applyFill="1" applyBorder="1" applyAlignment="1" applyProtection="1">
      <alignment horizontal="center" shrinkToFit="1"/>
      <protection locked="0"/>
    </xf>
    <xf numFmtId="176" fontId="9" fillId="4" borderId="20" xfId="1" applyNumberFormat="1" applyFont="1" applyFill="1" applyBorder="1" applyAlignment="1"/>
    <xf numFmtId="176" fontId="9" fillId="4" borderId="0" xfId="1" applyNumberFormat="1" applyFont="1" applyFill="1" applyBorder="1" applyAlignment="1"/>
    <xf numFmtId="0" fontId="9" fillId="4" borderId="20" xfId="2" applyFont="1" applyFill="1" applyBorder="1"/>
    <xf numFmtId="0" fontId="9" fillId="4" borderId="26" xfId="2" applyFont="1" applyFill="1" applyBorder="1"/>
    <xf numFmtId="0" fontId="9" fillId="2" borderId="56" xfId="2" applyFont="1" applyFill="1" applyBorder="1"/>
    <xf numFmtId="0" fontId="16" fillId="4" borderId="26" xfId="0" applyFont="1" applyFill="1" applyBorder="1" applyAlignment="1">
      <alignment horizontal="center" vertical="center"/>
    </xf>
    <xf numFmtId="0" fontId="16" fillId="4" borderId="53" xfId="0" applyFont="1" applyFill="1" applyBorder="1" applyAlignment="1">
      <alignment horizontal="center" vertical="center"/>
    </xf>
    <xf numFmtId="0" fontId="16" fillId="2" borderId="52" xfId="0" applyFont="1" applyFill="1" applyBorder="1" applyAlignment="1">
      <alignment horizontal="center" vertical="center"/>
    </xf>
    <xf numFmtId="0" fontId="16" fillId="2" borderId="26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4" borderId="18" xfId="0" applyFont="1" applyFill="1" applyBorder="1" applyAlignment="1">
      <alignment horizontal="center" vertical="center"/>
    </xf>
    <xf numFmtId="0" fontId="16" fillId="4" borderId="26" xfId="0" applyFont="1" applyFill="1" applyBorder="1">
      <alignment vertical="center"/>
    </xf>
    <xf numFmtId="0" fontId="16" fillId="4" borderId="56" xfId="0" applyFont="1" applyFill="1" applyBorder="1" applyAlignment="1">
      <alignment horizontal="center" vertical="center"/>
    </xf>
    <xf numFmtId="38" fontId="55" fillId="2" borderId="0" xfId="14" applyFont="1" applyFill="1" applyBorder="1" applyAlignment="1">
      <alignment horizontal="right" vertical="center"/>
    </xf>
    <xf numFmtId="0" fontId="16" fillId="2" borderId="53" xfId="0" applyFont="1" applyFill="1" applyBorder="1" applyAlignment="1">
      <alignment horizontal="center" vertical="center"/>
    </xf>
    <xf numFmtId="40" fontId="16" fillId="2" borderId="62" xfId="1" applyNumberFormat="1" applyFont="1" applyFill="1" applyBorder="1">
      <alignment vertical="center"/>
    </xf>
    <xf numFmtId="180" fontId="16" fillId="3" borderId="48" xfId="1" applyNumberFormat="1" applyFont="1" applyFill="1" applyBorder="1" applyAlignment="1"/>
    <xf numFmtId="180" fontId="16" fillId="3" borderId="15" xfId="1" applyNumberFormat="1" applyFont="1" applyFill="1" applyBorder="1" applyAlignment="1"/>
    <xf numFmtId="0" fontId="39" fillId="2" borderId="55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57" xfId="0" applyFont="1" applyFill="1" applyBorder="1" applyAlignment="1">
      <alignment horizontal="center" vertical="center"/>
    </xf>
    <xf numFmtId="176" fontId="9" fillId="4" borderId="0" xfId="2" applyNumberFormat="1" applyFont="1" applyFill="1"/>
    <xf numFmtId="189" fontId="5" fillId="2" borderId="35" xfId="0" applyNumberFormat="1" applyFont="1" applyFill="1" applyBorder="1" applyAlignment="1">
      <alignment horizontal="right"/>
    </xf>
    <xf numFmtId="189" fontId="5" fillId="2" borderId="21" xfId="0" quotePrefix="1" applyNumberFormat="1" applyFont="1" applyFill="1" applyBorder="1" applyAlignment="1">
      <alignment horizontal="center"/>
    </xf>
    <xf numFmtId="189" fontId="5" fillId="2" borderId="21" xfId="0" applyNumberFormat="1" applyFont="1" applyFill="1" applyBorder="1" applyAlignment="1">
      <alignment horizontal="right"/>
    </xf>
    <xf numFmtId="189" fontId="5" fillId="2" borderId="32" xfId="0" applyNumberFormat="1" applyFont="1" applyFill="1" applyBorder="1" applyAlignment="1">
      <alignment horizontal="right"/>
    </xf>
    <xf numFmtId="0" fontId="16" fillId="2" borderId="23" xfId="0" applyFont="1" applyFill="1" applyBorder="1" applyAlignment="1">
      <alignment horizontal="center" vertical="center"/>
    </xf>
    <xf numFmtId="0" fontId="16" fillId="2" borderId="15" xfId="0" applyFont="1" applyFill="1" applyBorder="1" applyAlignment="1">
      <alignment horizontal="center" vertical="center"/>
    </xf>
    <xf numFmtId="176" fontId="0" fillId="2" borderId="1" xfId="1" applyNumberFormat="1" applyFont="1" applyFill="1" applyBorder="1">
      <alignment vertical="center"/>
    </xf>
    <xf numFmtId="176" fontId="54" fillId="4" borderId="1" xfId="1" applyNumberFormat="1" applyFont="1" applyFill="1" applyBorder="1">
      <alignment vertical="center"/>
    </xf>
    <xf numFmtId="176" fontId="54" fillId="4" borderId="0" xfId="1" applyNumberFormat="1" applyFont="1" applyFill="1" applyBorder="1">
      <alignment vertical="center"/>
    </xf>
    <xf numFmtId="0" fontId="12" fillId="2" borderId="34" xfId="2" applyFont="1" applyFill="1" applyBorder="1" applyAlignment="1">
      <alignment horizontal="center" vertical="center"/>
    </xf>
    <xf numFmtId="176" fontId="0" fillId="7" borderId="10" xfId="1" applyNumberFormat="1" applyFont="1" applyFill="1" applyBorder="1" applyAlignment="1">
      <alignment vertical="center"/>
    </xf>
    <xf numFmtId="176" fontId="0" fillId="7" borderId="20" xfId="1" applyNumberFormat="1" applyFont="1" applyFill="1" applyBorder="1" applyAlignment="1">
      <alignment vertical="center"/>
    </xf>
    <xf numFmtId="176" fontId="0" fillId="7" borderId="0" xfId="1" applyNumberFormat="1" applyFont="1" applyFill="1" applyBorder="1" applyAlignment="1">
      <alignment vertical="center"/>
    </xf>
    <xf numFmtId="176" fontId="0" fillId="0" borderId="26" xfId="1" applyNumberFormat="1" applyFont="1" applyBorder="1" applyAlignment="1">
      <alignment vertical="center"/>
    </xf>
    <xf numFmtId="176" fontId="0" fillId="7" borderId="17" xfId="1" applyNumberFormat="1" applyFont="1" applyFill="1" applyBorder="1" applyAlignment="1">
      <alignment vertical="center"/>
    </xf>
    <xf numFmtId="176" fontId="0" fillId="7" borderId="16" xfId="1" applyNumberFormat="1" applyFont="1" applyFill="1" applyBorder="1" applyAlignment="1">
      <alignment vertical="center"/>
    </xf>
    <xf numFmtId="176" fontId="0" fillId="7" borderId="2" xfId="1" applyNumberFormat="1" applyFont="1" applyFill="1" applyBorder="1" applyAlignment="1">
      <alignment vertical="center"/>
    </xf>
    <xf numFmtId="176" fontId="0" fillId="0" borderId="56" xfId="1" applyNumberFormat="1" applyFont="1" applyBorder="1" applyAlignment="1">
      <alignment vertical="center"/>
    </xf>
    <xf numFmtId="176" fontId="0" fillId="0" borderId="18" xfId="1" applyNumberFormat="1" applyFont="1" applyBorder="1" applyAlignment="1">
      <alignment vertical="center"/>
    </xf>
    <xf numFmtId="176" fontId="0" fillId="7" borderId="36" xfId="1" applyNumberFormat="1" applyFont="1" applyFill="1" applyBorder="1" applyAlignment="1">
      <alignment vertical="center"/>
    </xf>
    <xf numFmtId="176" fontId="0" fillId="7" borderId="9" xfId="1" applyNumberFormat="1" applyFont="1" applyFill="1" applyBorder="1" applyAlignment="1">
      <alignment vertical="center"/>
    </xf>
    <xf numFmtId="176" fontId="0" fillId="7" borderId="1" xfId="1" applyNumberFormat="1" applyFont="1" applyFill="1" applyBorder="1" applyAlignment="1">
      <alignment vertical="center"/>
    </xf>
    <xf numFmtId="176" fontId="0" fillId="4" borderId="26" xfId="1" applyNumberFormat="1" applyFont="1" applyFill="1" applyBorder="1" applyAlignment="1">
      <alignment vertical="center"/>
    </xf>
    <xf numFmtId="0" fontId="16" fillId="2" borderId="42" xfId="0" applyFont="1" applyFill="1" applyBorder="1" applyAlignment="1">
      <alignment horizontal="center" vertical="center"/>
    </xf>
    <xf numFmtId="2" fontId="16" fillId="3" borderId="42" xfId="5" applyNumberFormat="1" applyFont="1" applyFill="1" applyBorder="1" applyAlignment="1">
      <alignment horizontal="center"/>
    </xf>
    <xf numFmtId="180" fontId="16" fillId="3" borderId="23" xfId="5" applyNumberFormat="1" applyFont="1" applyFill="1" applyBorder="1" applyAlignment="1">
      <alignment horizontal="center"/>
    </xf>
    <xf numFmtId="180" fontId="16" fillId="0" borderId="23" xfId="5" applyNumberFormat="1" applyFont="1" applyBorder="1" applyAlignment="1">
      <alignment horizontal="center"/>
    </xf>
    <xf numFmtId="180" fontId="16" fillId="0" borderId="23" xfId="1" applyNumberFormat="1" applyFont="1" applyBorder="1" applyAlignment="1">
      <alignment horizontal="center"/>
    </xf>
    <xf numFmtId="180" fontId="16" fillId="0" borderId="57" xfId="1" applyNumberFormat="1" applyFont="1" applyBorder="1" applyAlignment="1">
      <alignment horizontal="center"/>
    </xf>
    <xf numFmtId="180" fontId="16" fillId="0" borderId="55" xfId="1" applyNumberFormat="1" applyFont="1" applyBorder="1" applyAlignment="1">
      <alignment horizontal="center"/>
    </xf>
    <xf numFmtId="180" fontId="16" fillId="3" borderId="23" xfId="1" applyNumberFormat="1" applyFont="1" applyFill="1" applyBorder="1" applyAlignment="1">
      <alignment horizontal="center"/>
    </xf>
    <xf numFmtId="180" fontId="16" fillId="0" borderId="23" xfId="1" applyNumberFormat="1" applyFont="1" applyFill="1" applyBorder="1" applyAlignment="1">
      <alignment horizontal="center"/>
    </xf>
    <xf numFmtId="180" fontId="16" fillId="3" borderId="57" xfId="1" applyNumberFormat="1" applyFont="1" applyFill="1" applyBorder="1" applyAlignment="1">
      <alignment horizontal="center"/>
    </xf>
    <xf numFmtId="180" fontId="16" fillId="2" borderId="23" xfId="1" applyNumberFormat="1" applyFont="1" applyFill="1" applyBorder="1" applyAlignment="1">
      <alignment horizontal="center"/>
    </xf>
    <xf numFmtId="0" fontId="16" fillId="0" borderId="23" xfId="0" applyFont="1" applyBorder="1" applyAlignment="1">
      <alignment horizontal="center" vertical="center"/>
    </xf>
    <xf numFmtId="0" fontId="16" fillId="2" borderId="57" xfId="0" applyFont="1" applyFill="1" applyBorder="1" applyAlignment="1">
      <alignment horizontal="center" vertical="center"/>
    </xf>
    <xf numFmtId="0" fontId="16" fillId="2" borderId="55" xfId="0" applyFont="1" applyFill="1" applyBorder="1" applyAlignment="1">
      <alignment horizontal="center" vertical="center"/>
    </xf>
    <xf numFmtId="0" fontId="16" fillId="2" borderId="56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16" fillId="0" borderId="26" xfId="0" applyFont="1" applyBorder="1" applyAlignment="1">
      <alignment horizontal="center" vertical="center"/>
    </xf>
    <xf numFmtId="0" fontId="16" fillId="0" borderId="70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43" xfId="0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0" fontId="16" fillId="3" borderId="43" xfId="0" applyFont="1" applyFill="1" applyBorder="1" applyAlignment="1">
      <alignment horizontal="center" vertical="center"/>
    </xf>
    <xf numFmtId="0" fontId="16" fillId="2" borderId="43" xfId="0" applyFont="1" applyFill="1" applyBorder="1" applyAlignment="1">
      <alignment horizontal="center" vertical="center"/>
    </xf>
    <xf numFmtId="180" fontId="16" fillId="0" borderId="19" xfId="1" applyNumberFormat="1" applyFont="1" applyBorder="1" applyAlignment="1"/>
    <xf numFmtId="180" fontId="16" fillId="0" borderId="26" xfId="1" applyNumberFormat="1" applyFont="1" applyBorder="1" applyAlignment="1"/>
    <xf numFmtId="180" fontId="16" fillId="3" borderId="19" xfId="1" applyNumberFormat="1" applyFont="1" applyFill="1" applyBorder="1" applyAlignment="1"/>
    <xf numFmtId="180" fontId="16" fillId="3" borderId="26" xfId="1" applyNumberFormat="1" applyFont="1" applyFill="1" applyBorder="1" applyAlignment="1"/>
    <xf numFmtId="180" fontId="16" fillId="0" borderId="17" xfId="1" applyNumberFormat="1" applyFont="1" applyBorder="1" applyAlignment="1"/>
    <xf numFmtId="0" fontId="16" fillId="2" borderId="25" xfId="0" applyFont="1" applyFill="1" applyBorder="1" applyAlignment="1">
      <alignment horizontal="center" vertical="center"/>
    </xf>
    <xf numFmtId="0" fontId="19" fillId="2" borderId="54" xfId="0" applyFont="1" applyFill="1" applyBorder="1" applyAlignment="1">
      <alignment horizontal="center" vertical="center"/>
    </xf>
    <xf numFmtId="2" fontId="0" fillId="0" borderId="23" xfId="0" applyNumberFormat="1" applyBorder="1" applyAlignment="1"/>
    <xf numFmtId="2" fontId="16" fillId="3" borderId="52" xfId="5" applyNumberFormat="1" applyFont="1" applyFill="1" applyBorder="1"/>
    <xf numFmtId="180" fontId="16" fillId="3" borderId="26" xfId="5" applyNumberFormat="1" applyFont="1" applyFill="1" applyBorder="1"/>
    <xf numFmtId="180" fontId="16" fillId="3" borderId="18" xfId="5" applyNumberFormat="1" applyFont="1" applyFill="1" applyBorder="1"/>
    <xf numFmtId="181" fontId="16" fillId="0" borderId="56" xfId="1" applyNumberFormat="1" applyFont="1" applyBorder="1" applyAlignment="1"/>
    <xf numFmtId="181" fontId="16" fillId="0" borderId="26" xfId="1" applyNumberFormat="1" applyFont="1" applyBorder="1" applyAlignment="1"/>
    <xf numFmtId="181" fontId="16" fillId="0" borderId="18" xfId="1" applyNumberFormat="1" applyFont="1" applyBorder="1" applyAlignment="1"/>
    <xf numFmtId="181" fontId="16" fillId="3" borderId="26" xfId="1" applyNumberFormat="1" applyFont="1" applyFill="1" applyBorder="1" applyAlignment="1"/>
    <xf numFmtId="181" fontId="16" fillId="0" borderId="26" xfId="1" applyNumberFormat="1" applyFont="1" applyFill="1" applyBorder="1" applyAlignment="1"/>
    <xf numFmtId="181" fontId="16" fillId="3" borderId="18" xfId="1" applyNumberFormat="1" applyFont="1" applyFill="1" applyBorder="1" applyAlignment="1"/>
    <xf numFmtId="181" fontId="16" fillId="2" borderId="26" xfId="1" applyNumberFormat="1" applyFont="1" applyFill="1" applyBorder="1" applyAlignment="1"/>
    <xf numFmtId="180" fontId="16" fillId="0" borderId="18" xfId="1" applyNumberFormat="1" applyFont="1" applyBorder="1" applyAlignment="1"/>
    <xf numFmtId="180" fontId="39" fillId="2" borderId="0" xfId="5" applyNumberFormat="1" applyFont="1" applyFill="1"/>
    <xf numFmtId="2" fontId="0" fillId="0" borderId="57" xfId="0" applyNumberFormat="1" applyBorder="1" applyAlignment="1"/>
    <xf numFmtId="2" fontId="0" fillId="0" borderId="55" xfId="0" applyNumberFormat="1" applyBorder="1" applyAlignment="1"/>
    <xf numFmtId="0" fontId="16" fillId="2" borderId="18" xfId="0" applyFont="1" applyFill="1" applyBorder="1" applyAlignment="1">
      <alignment horizontal="center" vertical="center"/>
    </xf>
    <xf numFmtId="180" fontId="39" fillId="3" borderId="22" xfId="1" applyNumberFormat="1" applyFont="1" applyFill="1" applyBorder="1" applyAlignment="1"/>
    <xf numFmtId="180" fontId="39" fillId="3" borderId="0" xfId="1" applyNumberFormat="1" applyFont="1" applyFill="1" applyBorder="1" applyAlignment="1"/>
    <xf numFmtId="180" fontId="39" fillId="3" borderId="21" xfId="1" applyNumberFormat="1" applyFont="1" applyFill="1" applyBorder="1" applyAlignment="1"/>
    <xf numFmtId="180" fontId="39" fillId="3" borderId="23" xfId="1" applyNumberFormat="1" applyFont="1" applyFill="1" applyBorder="1" applyAlignment="1"/>
    <xf numFmtId="0" fontId="39" fillId="3" borderId="23" xfId="0" applyFont="1" applyFill="1" applyBorder="1" applyAlignment="1">
      <alignment horizontal="center" vertical="center"/>
    </xf>
    <xf numFmtId="180" fontId="16" fillId="0" borderId="56" xfId="1" applyNumberFormat="1" applyFont="1" applyBorder="1" applyAlignment="1"/>
    <xf numFmtId="180" fontId="16" fillId="0" borderId="8" xfId="1" applyNumberFormat="1" applyFont="1" applyBorder="1" applyAlignment="1"/>
    <xf numFmtId="0" fontId="16" fillId="2" borderId="56" xfId="0" applyFont="1" applyFill="1" applyBorder="1">
      <alignment vertical="center"/>
    </xf>
    <xf numFmtId="0" fontId="16" fillId="0" borderId="57" xfId="0" applyFont="1" applyBorder="1" applyAlignment="1">
      <alignment horizontal="center" vertical="center"/>
    </xf>
    <xf numFmtId="2" fontId="0" fillId="0" borderId="42" xfId="0" applyNumberFormat="1" applyBorder="1" applyAlignment="1"/>
    <xf numFmtId="0" fontId="0" fillId="0" borderId="64" xfId="0" applyBorder="1">
      <alignment vertical="center"/>
    </xf>
    <xf numFmtId="176" fontId="9" fillId="4" borderId="10" xfId="1" applyNumberFormat="1" applyFont="1" applyFill="1" applyBorder="1" applyAlignment="1" applyProtection="1"/>
    <xf numFmtId="176" fontId="9" fillId="4" borderId="17" xfId="1" applyNumberFormat="1" applyFont="1" applyFill="1" applyBorder="1" applyAlignment="1" applyProtection="1"/>
    <xf numFmtId="176" fontId="9" fillId="4" borderId="36" xfId="1" applyNumberFormat="1" applyFont="1" applyFill="1" applyBorder="1" applyAlignment="1" applyProtection="1"/>
    <xf numFmtId="176" fontId="9" fillId="3" borderId="10" xfId="1" applyNumberFormat="1" applyFont="1" applyFill="1" applyBorder="1" applyAlignment="1" applyProtection="1"/>
    <xf numFmtId="176" fontId="9" fillId="4" borderId="62" xfId="1" applyNumberFormat="1" applyFont="1" applyFill="1" applyBorder="1" applyAlignment="1" applyProtection="1"/>
    <xf numFmtId="176" fontId="9" fillId="2" borderId="17" xfId="1" applyNumberFormat="1" applyFont="1" applyFill="1" applyBorder="1" applyAlignment="1" applyProtection="1"/>
    <xf numFmtId="176" fontId="9" fillId="2" borderId="10" xfId="1" applyNumberFormat="1" applyFont="1" applyFill="1" applyBorder="1" applyAlignment="1" applyProtection="1"/>
    <xf numFmtId="176" fontId="9" fillId="2" borderId="36" xfId="1" applyNumberFormat="1" applyFont="1" applyFill="1" applyBorder="1" applyAlignment="1" applyProtection="1"/>
    <xf numFmtId="176" fontId="9" fillId="2" borderId="36" xfId="1" applyNumberFormat="1" applyFont="1" applyFill="1" applyBorder="1" applyAlignment="1"/>
    <xf numFmtId="176" fontId="9" fillId="2" borderId="10" xfId="1" applyNumberFormat="1" applyFont="1" applyFill="1" applyBorder="1" applyAlignment="1" applyProtection="1">
      <alignment vertical="center"/>
    </xf>
    <xf numFmtId="176" fontId="0" fillId="0" borderId="10" xfId="1" applyNumberFormat="1" applyFont="1" applyBorder="1" applyAlignment="1">
      <alignment vertical="center"/>
    </xf>
    <xf numFmtId="176" fontId="0" fillId="0" borderId="36" xfId="1" applyNumberFormat="1" applyFont="1" applyBorder="1" applyAlignment="1">
      <alignment vertical="center"/>
    </xf>
    <xf numFmtId="38" fontId="9" fillId="2" borderId="0" xfId="1" applyFont="1" applyFill="1" applyAlignment="1"/>
    <xf numFmtId="40" fontId="9" fillId="7" borderId="0" xfId="2" applyNumberFormat="1" applyFont="1" applyFill="1"/>
    <xf numFmtId="180" fontId="9" fillId="2" borderId="0" xfId="2" applyNumberFormat="1" applyFont="1" applyFill="1"/>
    <xf numFmtId="180" fontId="9" fillId="2" borderId="1" xfId="2" applyNumberFormat="1" applyFont="1" applyFill="1" applyBorder="1"/>
    <xf numFmtId="180" fontId="9" fillId="2" borderId="2" xfId="2" applyNumberFormat="1" applyFont="1" applyFill="1" applyBorder="1"/>
    <xf numFmtId="180" fontId="9" fillId="2" borderId="0" xfId="1" applyNumberFormat="1" applyFont="1" applyFill="1" applyBorder="1" applyAlignment="1"/>
    <xf numFmtId="0" fontId="53" fillId="0" borderId="0" xfId="0" applyFont="1" applyAlignment="1">
      <alignment horizontal="left" vertical="center"/>
    </xf>
    <xf numFmtId="0" fontId="75" fillId="0" borderId="1" xfId="16" applyFont="1" applyBorder="1">
      <alignment vertical="center"/>
    </xf>
    <xf numFmtId="0" fontId="39" fillId="0" borderId="1" xfId="0" applyFont="1" applyBorder="1">
      <alignment vertical="center"/>
    </xf>
    <xf numFmtId="0" fontId="75" fillId="0" borderId="0" xfId="16" applyFont="1" applyBorder="1">
      <alignment vertical="center"/>
    </xf>
    <xf numFmtId="0" fontId="75" fillId="0" borderId="2" xfId="16" applyFont="1" applyBorder="1">
      <alignment vertical="center"/>
    </xf>
    <xf numFmtId="0" fontId="39" fillId="0" borderId="2" xfId="0" applyFont="1" applyBorder="1">
      <alignment vertical="center"/>
    </xf>
    <xf numFmtId="0" fontId="39" fillId="0" borderId="35" xfId="0" applyFont="1" applyBorder="1" applyAlignment="1">
      <alignment horizontal="right" vertical="center"/>
    </xf>
    <xf numFmtId="0" fontId="39" fillId="0" borderId="36" xfId="0" applyFont="1" applyBorder="1" applyAlignment="1">
      <alignment horizontal="center" vertical="center"/>
    </xf>
    <xf numFmtId="0" fontId="39" fillId="0" borderId="21" xfId="0" applyFont="1" applyBorder="1" applyAlignment="1">
      <alignment horizontal="right" vertical="center"/>
    </xf>
    <xf numFmtId="0" fontId="39" fillId="0" borderId="10" xfId="0" applyFont="1" applyBorder="1" applyAlignment="1">
      <alignment horizontal="center" vertical="center"/>
    </xf>
    <xf numFmtId="0" fontId="39" fillId="0" borderId="32" xfId="0" applyFont="1" applyBorder="1" applyAlignment="1">
      <alignment horizontal="right" vertical="center"/>
    </xf>
    <xf numFmtId="0" fontId="39" fillId="0" borderId="17" xfId="0" applyFont="1" applyBorder="1" applyAlignment="1">
      <alignment horizontal="center" vertical="center"/>
    </xf>
    <xf numFmtId="0" fontId="39" fillId="0" borderId="9" xfId="0" applyFont="1" applyBorder="1">
      <alignment vertical="center"/>
    </xf>
    <xf numFmtId="0" fontId="39" fillId="0" borderId="20" xfId="0" applyFont="1" applyBorder="1">
      <alignment vertical="center"/>
    </xf>
    <xf numFmtId="0" fontId="39" fillId="0" borderId="16" xfId="0" applyFont="1" applyBorder="1">
      <alignment vertical="center"/>
    </xf>
    <xf numFmtId="0" fontId="39" fillId="0" borderId="9" xfId="0" applyFont="1" applyBorder="1" applyAlignment="1">
      <alignment horizontal="center" vertical="center"/>
    </xf>
    <xf numFmtId="0" fontId="39" fillId="0" borderId="20" xfId="0" applyFont="1" applyBorder="1" applyAlignment="1">
      <alignment horizontal="center" vertical="center"/>
    </xf>
    <xf numFmtId="0" fontId="39" fillId="0" borderId="16" xfId="0" applyFont="1" applyBorder="1" applyAlignment="1">
      <alignment horizontal="center" vertical="center"/>
    </xf>
    <xf numFmtId="0" fontId="68" fillId="4" borderId="26" xfId="0" quotePrefix="1" applyFont="1" applyFill="1" applyBorder="1" applyAlignment="1">
      <alignment horizontal="distributed"/>
    </xf>
    <xf numFmtId="176" fontId="55" fillId="4" borderId="0" xfId="14" applyNumberFormat="1" applyFont="1" applyFill="1" applyBorder="1">
      <alignment vertical="center"/>
    </xf>
    <xf numFmtId="0" fontId="55" fillId="4" borderId="0" xfId="0" applyFont="1" applyFill="1">
      <alignment vertical="center"/>
    </xf>
    <xf numFmtId="181" fontId="55" fillId="4" borderId="0" xfId="0" applyNumberFormat="1" applyFont="1" applyFill="1">
      <alignment vertical="center"/>
    </xf>
    <xf numFmtId="181" fontId="55" fillId="4" borderId="1" xfId="0" applyNumberFormat="1" applyFont="1" applyFill="1" applyBorder="1">
      <alignment vertical="center"/>
    </xf>
    <xf numFmtId="0" fontId="68" fillId="4" borderId="22" xfId="0" quotePrefix="1" applyFont="1" applyFill="1" applyBorder="1" applyAlignment="1">
      <alignment horizontal="distributed"/>
    </xf>
    <xf numFmtId="181" fontId="64" fillId="5" borderId="2" xfId="0" applyNumberFormat="1" applyFont="1" applyFill="1" applyBorder="1" applyAlignment="1">
      <alignment horizontal="center" vertical="center" shrinkToFit="1"/>
    </xf>
    <xf numFmtId="181" fontId="55" fillId="5" borderId="2" xfId="0" applyNumberFormat="1" applyFont="1" applyFill="1" applyBorder="1" applyAlignment="1">
      <alignment vertical="center" shrinkToFit="1"/>
    </xf>
    <xf numFmtId="0" fontId="64" fillId="4" borderId="0" xfId="0" applyFont="1" applyFill="1" applyAlignment="1"/>
    <xf numFmtId="14" fontId="0" fillId="0" borderId="0" xfId="0" applyNumberFormat="1">
      <alignment vertical="center"/>
    </xf>
    <xf numFmtId="181" fontId="55" fillId="2" borderId="0" xfId="0" applyNumberFormat="1" applyFont="1" applyFill="1" applyAlignment="1">
      <alignment vertical="center" shrinkToFit="1"/>
    </xf>
    <xf numFmtId="176" fontId="55" fillId="2" borderId="12" xfId="1" applyNumberFormat="1" applyFont="1" applyFill="1" applyBorder="1">
      <alignment vertical="center"/>
    </xf>
    <xf numFmtId="181" fontId="55" fillId="2" borderId="56" xfId="14" applyNumberFormat="1" applyFont="1" applyFill="1" applyBorder="1">
      <alignment vertical="center"/>
    </xf>
    <xf numFmtId="40" fontId="55" fillId="2" borderId="12" xfId="14" applyNumberFormat="1" applyFont="1" applyFill="1" applyBorder="1">
      <alignment vertical="center"/>
    </xf>
    <xf numFmtId="40" fontId="55" fillId="2" borderId="34" xfId="14" applyNumberFormat="1" applyFont="1" applyFill="1" applyBorder="1">
      <alignment vertical="center"/>
    </xf>
    <xf numFmtId="38" fontId="55" fillId="2" borderId="1" xfId="14" applyFont="1" applyFill="1" applyBorder="1" applyAlignment="1">
      <alignment horizontal="right" vertical="center"/>
    </xf>
    <xf numFmtId="2" fontId="55" fillId="0" borderId="0" xfId="14" applyNumberFormat="1" applyFont="1" applyFill="1" applyBorder="1">
      <alignment vertical="center"/>
    </xf>
    <xf numFmtId="0" fontId="68" fillId="5" borderId="25" xfId="0" applyFont="1" applyFill="1" applyBorder="1">
      <alignment vertical="center"/>
    </xf>
    <xf numFmtId="0" fontId="68" fillId="5" borderId="34" xfId="0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vertical="center" shrinkToFit="1"/>
    </xf>
    <xf numFmtId="40" fontId="55" fillId="2" borderId="13" xfId="1" applyNumberFormat="1" applyFont="1" applyFill="1" applyBorder="1">
      <alignment vertical="center"/>
    </xf>
    <xf numFmtId="176" fontId="55" fillId="5" borderId="0" xfId="1" applyNumberFormat="1" applyFont="1" applyFill="1" applyBorder="1" applyAlignment="1">
      <alignment horizontal="right"/>
    </xf>
    <xf numFmtId="176" fontId="55" fillId="5" borderId="0" xfId="1" applyNumberFormat="1" applyFont="1" applyFill="1" applyBorder="1" applyAlignment="1" applyProtection="1">
      <alignment horizontal="right" vertical="center"/>
      <protection locked="0"/>
    </xf>
    <xf numFmtId="176" fontId="55" fillId="0" borderId="1" xfId="1" applyNumberFormat="1" applyFont="1" applyBorder="1">
      <alignment vertical="center"/>
    </xf>
    <xf numFmtId="0" fontId="55" fillId="5" borderId="7" xfId="0" quotePrefix="1" applyFont="1" applyFill="1" applyBorder="1" applyAlignment="1">
      <alignment horizontal="left" vertical="center" wrapText="1"/>
    </xf>
    <xf numFmtId="0" fontId="68" fillId="4" borderId="59" xfId="0" applyFont="1" applyFill="1" applyBorder="1" applyAlignment="1">
      <alignment horizontal="distributed"/>
    </xf>
    <xf numFmtId="176" fontId="55" fillId="7" borderId="48" xfId="14" applyNumberFormat="1" applyFont="1" applyFill="1" applyBorder="1" applyAlignment="1">
      <alignment horizontal="right"/>
    </xf>
    <xf numFmtId="176" fontId="55" fillId="7" borderId="48" xfId="14" applyNumberFormat="1" applyFont="1" applyFill="1" applyBorder="1" applyAlignment="1">
      <alignment horizontal="right" vertical="center"/>
    </xf>
    <xf numFmtId="176" fontId="55" fillId="7" borderId="48" xfId="14" applyNumberFormat="1" applyFont="1" applyFill="1" applyBorder="1" applyAlignment="1" applyProtection="1">
      <alignment horizontal="right" vertical="center"/>
      <protection locked="0"/>
    </xf>
    <xf numFmtId="176" fontId="55" fillId="5" borderId="48" xfId="1" applyNumberFormat="1" applyFont="1" applyFill="1" applyBorder="1" applyAlignment="1">
      <alignment horizontal="right" vertical="center"/>
    </xf>
    <xf numFmtId="176" fontId="55" fillId="0" borderId="48" xfId="1" applyNumberFormat="1" applyFont="1" applyBorder="1">
      <alignment vertical="center"/>
    </xf>
    <xf numFmtId="176" fontId="55" fillId="2" borderId="48" xfId="1" applyNumberFormat="1" applyFont="1" applyFill="1" applyBorder="1">
      <alignment vertical="center"/>
    </xf>
    <xf numFmtId="0" fontId="68" fillId="5" borderId="3" xfId="0" quotePrefix="1" applyFont="1" applyFill="1" applyBorder="1" applyAlignment="1">
      <alignment horizontal="left" vertical="center" wrapText="1"/>
    </xf>
    <xf numFmtId="0" fontId="68" fillId="5" borderId="63" xfId="0" applyFont="1" applyFill="1" applyBorder="1" applyAlignment="1">
      <alignment horizontal="center" vertical="center" shrinkToFit="1"/>
    </xf>
    <xf numFmtId="0" fontId="55" fillId="5" borderId="34" xfId="0" applyFont="1" applyFill="1" applyBorder="1" applyAlignment="1">
      <alignment horizontal="center" vertical="center" shrinkToFit="1"/>
    </xf>
    <xf numFmtId="0" fontId="55" fillId="5" borderId="24" xfId="0" quotePrefix="1" applyFont="1" applyFill="1" applyBorder="1">
      <alignment vertical="center"/>
    </xf>
    <xf numFmtId="38" fontId="64" fillId="2" borderId="0" xfId="1" applyFont="1" applyFill="1" applyBorder="1">
      <alignment vertical="center"/>
    </xf>
    <xf numFmtId="0" fontId="68" fillId="5" borderId="42" xfId="0" applyFont="1" applyFill="1" applyBorder="1" applyAlignment="1">
      <alignment horizontal="center" vertical="center"/>
    </xf>
    <xf numFmtId="0" fontId="68" fillId="5" borderId="59" xfId="0" applyFont="1" applyFill="1" applyBorder="1" applyAlignment="1">
      <alignment horizontal="distributed"/>
    </xf>
    <xf numFmtId="0" fontId="68" fillId="5" borderId="52" xfId="0" quotePrefix="1" applyFont="1" applyFill="1" applyBorder="1" applyAlignment="1">
      <alignment horizontal="center" vertical="center" shrinkToFit="1"/>
    </xf>
    <xf numFmtId="38" fontId="55" fillId="5" borderId="48" xfId="14" quotePrefix="1" applyFont="1" applyFill="1" applyBorder="1" applyAlignment="1">
      <alignment vertical="center" shrinkToFit="1"/>
    </xf>
    <xf numFmtId="3" fontId="55" fillId="5" borderId="48" xfId="0" applyNumberFormat="1" applyFont="1" applyFill="1" applyBorder="1">
      <alignment vertical="center"/>
    </xf>
    <xf numFmtId="3" fontId="55" fillId="5" borderId="48" xfId="0" applyNumberFormat="1" applyFont="1" applyFill="1" applyBorder="1" applyAlignment="1" applyProtection="1">
      <alignment horizontal="right" vertical="center"/>
      <protection locked="0"/>
    </xf>
    <xf numFmtId="38" fontId="55" fillId="5" borderId="48" xfId="14" applyFont="1" applyFill="1" applyBorder="1" applyAlignment="1">
      <alignment vertical="center"/>
    </xf>
    <xf numFmtId="38" fontId="55" fillId="2" borderId="48" xfId="1" applyFont="1" applyFill="1" applyBorder="1">
      <alignment vertical="center"/>
    </xf>
    <xf numFmtId="0" fontId="55" fillId="5" borderId="3" xfId="0" applyFont="1" applyFill="1" applyBorder="1">
      <alignment vertical="center"/>
    </xf>
    <xf numFmtId="176" fontId="64" fillId="4" borderId="1" xfId="1" applyNumberFormat="1" applyFont="1" applyFill="1" applyBorder="1">
      <alignment vertical="center"/>
    </xf>
    <xf numFmtId="176" fontId="64" fillId="4" borderId="0" xfId="1" applyNumberFormat="1" applyFont="1" applyFill="1" applyBorder="1">
      <alignment vertical="center"/>
    </xf>
    <xf numFmtId="3" fontId="64" fillId="4" borderId="0" xfId="0" applyNumberFormat="1" applyFont="1" applyFill="1" applyAlignment="1">
      <alignment horizontal="right" vertical="center"/>
    </xf>
    <xf numFmtId="0" fontId="64" fillId="4" borderId="0" xfId="0" applyFont="1" applyFill="1">
      <alignment vertical="center"/>
    </xf>
    <xf numFmtId="38" fontId="64" fillId="7" borderId="0" xfId="1" applyFont="1" applyFill="1">
      <alignment vertical="center"/>
    </xf>
    <xf numFmtId="0" fontId="54" fillId="4" borderId="33" xfId="0" applyFont="1" applyFill="1" applyBorder="1" applyAlignment="1">
      <alignment horizontal="center" vertical="center"/>
    </xf>
    <xf numFmtId="0" fontId="54" fillId="4" borderId="12" xfId="0" applyFont="1" applyFill="1" applyBorder="1">
      <alignment vertical="center"/>
    </xf>
    <xf numFmtId="38" fontId="54" fillId="4" borderId="12" xfId="0" applyNumberFormat="1" applyFont="1" applyFill="1" applyBorder="1">
      <alignment vertical="center"/>
    </xf>
    <xf numFmtId="0" fontId="68" fillId="4" borderId="7" xfId="0" quotePrefix="1" applyFont="1" applyFill="1" applyBorder="1" applyAlignment="1">
      <alignment horizontal="left"/>
    </xf>
    <xf numFmtId="176" fontId="55" fillId="4" borderId="1" xfId="1" applyNumberFormat="1" applyFont="1" applyFill="1" applyBorder="1">
      <alignment vertical="center"/>
    </xf>
    <xf numFmtId="176" fontId="55" fillId="4" borderId="0" xfId="1" applyNumberFormat="1" applyFont="1" applyFill="1">
      <alignment vertical="center"/>
    </xf>
    <xf numFmtId="181" fontId="55" fillId="7" borderId="0" xfId="14" applyNumberFormat="1" applyFont="1" applyFill="1" applyBorder="1" applyAlignment="1">
      <alignment horizontal="right" vertical="center"/>
    </xf>
    <xf numFmtId="0" fontId="68" fillId="4" borderId="7" xfId="0" quotePrefix="1" applyFont="1" applyFill="1" applyBorder="1" applyAlignment="1">
      <alignment horizontal="left" vertical="center"/>
    </xf>
    <xf numFmtId="38" fontId="64" fillId="2" borderId="0" xfId="14" applyFont="1" applyFill="1">
      <alignment vertical="center"/>
    </xf>
    <xf numFmtId="38" fontId="64" fillId="2" borderId="0" xfId="14" applyFont="1" applyFill="1" applyBorder="1">
      <alignment vertical="center"/>
    </xf>
    <xf numFmtId="190" fontId="68" fillId="0" borderId="2" xfId="0" applyNumberFormat="1" applyFont="1" applyBorder="1" applyAlignment="1"/>
    <xf numFmtId="176" fontId="55" fillId="4" borderId="1" xfId="1" applyNumberFormat="1" applyFont="1" applyFill="1" applyBorder="1" applyAlignment="1"/>
    <xf numFmtId="176" fontId="55" fillId="4" borderId="0" xfId="1" applyNumberFormat="1" applyFont="1" applyFill="1" applyBorder="1">
      <alignment vertical="center"/>
    </xf>
    <xf numFmtId="38" fontId="64" fillId="4" borderId="0" xfId="1" applyFont="1" applyFill="1">
      <alignment vertical="center"/>
    </xf>
    <xf numFmtId="0" fontId="39" fillId="0" borderId="22" xfId="0" applyFont="1" applyBorder="1">
      <alignment vertical="center"/>
    </xf>
    <xf numFmtId="40" fontId="0" fillId="4" borderId="0" xfId="1" applyNumberFormat="1" applyFont="1" applyFill="1" applyBorder="1" applyAlignment="1"/>
    <xf numFmtId="40" fontId="16" fillId="4" borderId="0" xfId="1" applyNumberFormat="1" applyFont="1" applyFill="1" applyBorder="1">
      <alignment vertical="center"/>
    </xf>
    <xf numFmtId="0" fontId="12" fillId="2" borderId="10" xfId="2" applyFont="1" applyFill="1" applyBorder="1" applyAlignment="1">
      <alignment horizontal="center"/>
    </xf>
    <xf numFmtId="0" fontId="9" fillId="2" borderId="35" xfId="2" applyFont="1" applyFill="1" applyBorder="1" applyAlignment="1">
      <alignment horizontal="left"/>
    </xf>
    <xf numFmtId="0" fontId="12" fillId="2" borderId="36" xfId="2" applyFont="1" applyFill="1" applyBorder="1" applyAlignment="1">
      <alignment horizontal="center"/>
    </xf>
    <xf numFmtId="40" fontId="9" fillId="2" borderId="1" xfId="1" applyNumberFormat="1" applyFont="1" applyFill="1" applyBorder="1" applyAlignment="1"/>
    <xf numFmtId="180" fontId="9" fillId="2" borderId="1" xfId="1" applyNumberFormat="1" applyFont="1" applyFill="1" applyBorder="1" applyAlignment="1"/>
    <xf numFmtId="40" fontId="9" fillId="2" borderId="2" xfId="1" applyNumberFormat="1" applyFont="1" applyFill="1" applyBorder="1" applyAlignment="1"/>
    <xf numFmtId="180" fontId="9" fillId="2" borderId="2" xfId="1" applyNumberFormat="1" applyFont="1" applyFill="1" applyBorder="1" applyAlignment="1"/>
    <xf numFmtId="38" fontId="54" fillId="0" borderId="0" xfId="0" applyNumberFormat="1" applyFont="1">
      <alignment vertical="center"/>
    </xf>
    <xf numFmtId="0" fontId="9" fillId="0" borderId="10" xfId="2" applyFont="1" applyBorder="1"/>
    <xf numFmtId="0" fontId="16" fillId="2" borderId="22" xfId="0" applyFont="1" applyFill="1" applyBorder="1" applyAlignment="1">
      <alignment horizontal="right" vertical="center"/>
    </xf>
    <xf numFmtId="176" fontId="54" fillId="4" borderId="2" xfId="1" applyNumberFormat="1" applyFont="1" applyFill="1" applyBorder="1">
      <alignment vertical="center"/>
    </xf>
    <xf numFmtId="177" fontId="54" fillId="4" borderId="2" xfId="1" applyNumberFormat="1" applyFont="1" applyFill="1" applyBorder="1">
      <alignment vertical="center"/>
    </xf>
    <xf numFmtId="176" fontId="55" fillId="2" borderId="0" xfId="0" quotePrefix="1" applyNumberFormat="1" applyFont="1" applyFill="1" applyAlignment="1">
      <alignment horizontal="right"/>
    </xf>
    <xf numFmtId="0" fontId="72" fillId="2" borderId="17" xfId="0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/>
    </xf>
    <xf numFmtId="0" fontId="9" fillId="7" borderId="20" xfId="2" applyFont="1" applyFill="1" applyBorder="1" applyAlignment="1">
      <alignment horizontal="center"/>
    </xf>
    <xf numFmtId="38" fontId="9" fillId="7" borderId="9" xfId="1" applyFont="1" applyFill="1" applyBorder="1" applyAlignment="1">
      <alignment horizontal="right"/>
    </xf>
    <xf numFmtId="38" fontId="9" fillId="4" borderId="9" xfId="1" applyFont="1" applyFill="1" applyBorder="1" applyAlignment="1">
      <alignment horizontal="right"/>
    </xf>
    <xf numFmtId="38" fontId="9" fillId="4" borderId="16" xfId="1" applyFont="1" applyFill="1" applyBorder="1" applyAlignment="1">
      <alignment horizontal="right"/>
    </xf>
    <xf numFmtId="38" fontId="9" fillId="2" borderId="9" xfId="1" applyFont="1" applyFill="1" applyBorder="1" applyAlignment="1">
      <alignment horizontal="right"/>
    </xf>
    <xf numFmtId="176" fontId="0" fillId="7" borderId="16" xfId="1" applyNumberFormat="1" applyFont="1" applyFill="1" applyBorder="1">
      <alignment vertical="center"/>
    </xf>
    <xf numFmtId="176" fontId="0" fillId="7" borderId="2" xfId="1" applyNumberFormat="1" applyFont="1" applyFill="1" applyBorder="1">
      <alignment vertical="center"/>
    </xf>
    <xf numFmtId="38" fontId="0" fillId="7" borderId="16" xfId="1" applyFont="1" applyFill="1" applyBorder="1">
      <alignment vertical="center"/>
    </xf>
    <xf numFmtId="38" fontId="0" fillId="7" borderId="17" xfId="1" applyFont="1" applyFill="1" applyBorder="1">
      <alignment vertical="center"/>
    </xf>
    <xf numFmtId="176" fontId="55" fillId="2" borderId="13" xfId="1" applyNumberFormat="1" applyFont="1" applyFill="1" applyBorder="1">
      <alignment vertical="center"/>
    </xf>
    <xf numFmtId="14" fontId="54" fillId="5" borderId="0" xfId="0" applyNumberFormat="1" applyFont="1" applyFill="1">
      <alignment vertical="center"/>
    </xf>
    <xf numFmtId="182" fontId="0" fillId="7" borderId="10" xfId="0" applyNumberFormat="1" applyFill="1" applyBorder="1" applyAlignment="1">
      <alignment wrapText="1"/>
    </xf>
    <xf numFmtId="0" fontId="64" fillId="0" borderId="48" xfId="0" applyFont="1" applyBorder="1">
      <alignment vertical="center"/>
    </xf>
    <xf numFmtId="0" fontId="68" fillId="0" borderId="52" xfId="0" applyFont="1" applyBorder="1" applyAlignment="1">
      <alignment horizontal="right" vertical="center"/>
    </xf>
    <xf numFmtId="0" fontId="68" fillId="0" borderId="48" xfId="0" applyFont="1" applyBorder="1" applyAlignment="1">
      <alignment horizontal="right" vertical="center"/>
    </xf>
    <xf numFmtId="0" fontId="64" fillId="0" borderId="48" xfId="0" applyFont="1" applyBorder="1" applyAlignment="1"/>
    <xf numFmtId="0" fontId="55" fillId="0" borderId="27" xfId="0" applyFont="1" applyBorder="1" applyAlignment="1">
      <alignment horizontal="center" vertical="center"/>
    </xf>
    <xf numFmtId="0" fontId="55" fillId="0" borderId="30" xfId="0" applyFont="1" applyBorder="1" applyAlignment="1">
      <alignment horizontal="center" vertical="center"/>
    </xf>
    <xf numFmtId="0" fontId="55" fillId="4" borderId="30" xfId="0" applyFont="1" applyFill="1" applyBorder="1" applyAlignment="1">
      <alignment horizontal="center" vertical="center"/>
    </xf>
    <xf numFmtId="0" fontId="55" fillId="0" borderId="30" xfId="0" quotePrefix="1" applyFont="1" applyBorder="1" applyAlignment="1">
      <alignment horizontal="center" vertical="center"/>
    </xf>
    <xf numFmtId="0" fontId="55" fillId="0" borderId="11" xfId="0" quotePrefix="1" applyFont="1" applyBorder="1" applyAlignment="1">
      <alignment horizontal="center" vertical="center"/>
    </xf>
    <xf numFmtId="0" fontId="55" fillId="0" borderId="12" xfId="0" quotePrefix="1" applyFont="1" applyBorder="1" applyAlignment="1">
      <alignment horizontal="center" vertical="center"/>
    </xf>
    <xf numFmtId="0" fontId="55" fillId="2" borderId="11" xfId="0" quotePrefix="1" applyFont="1" applyFill="1" applyBorder="1" applyAlignment="1">
      <alignment horizontal="center" vertical="center"/>
    </xf>
    <xf numFmtId="0" fontId="55" fillId="4" borderId="30" xfId="0" quotePrefix="1" applyFont="1" applyFill="1" applyBorder="1" applyAlignment="1">
      <alignment horizontal="center" vertical="center"/>
    </xf>
    <xf numFmtId="0" fontId="64" fillId="0" borderId="25" xfId="0" applyFont="1" applyBorder="1">
      <alignment vertical="center"/>
    </xf>
    <xf numFmtId="0" fontId="55" fillId="0" borderId="41" xfId="0" applyFont="1" applyBorder="1" applyAlignment="1">
      <alignment horizontal="center" vertical="center"/>
    </xf>
    <xf numFmtId="0" fontId="55" fillId="4" borderId="41" xfId="0" applyFont="1" applyFill="1" applyBorder="1" applyAlignment="1">
      <alignment horizontal="center" vertical="center"/>
    </xf>
    <xf numFmtId="0" fontId="55" fillId="0" borderId="39" xfId="0" quotePrefix="1" applyFont="1" applyBorder="1" applyAlignment="1" applyProtection="1">
      <alignment horizontal="center" vertical="center"/>
      <protection locked="0"/>
    </xf>
    <xf numFmtId="0" fontId="55" fillId="0" borderId="45" xfId="0" quotePrefix="1" applyFont="1" applyBorder="1" applyAlignment="1" applyProtection="1">
      <alignment horizontal="center" vertical="center"/>
      <protection locked="0"/>
    </xf>
    <xf numFmtId="0" fontId="55" fillId="0" borderId="39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0" borderId="33" xfId="0" applyFont="1" applyBorder="1" applyAlignment="1">
      <alignment horizontal="center" vertical="center"/>
    </xf>
    <xf numFmtId="0" fontId="55" fillId="2" borderId="51" xfId="0" applyFont="1" applyFill="1" applyBorder="1" applyAlignment="1">
      <alignment horizontal="center" vertical="center"/>
    </xf>
    <xf numFmtId="0" fontId="55" fillId="4" borderId="39" xfId="0" applyFont="1" applyFill="1" applyBorder="1" applyAlignment="1">
      <alignment horizontal="center" vertical="center"/>
    </xf>
    <xf numFmtId="0" fontId="55" fillId="0" borderId="20" xfId="0" applyFont="1" applyBorder="1" applyAlignment="1">
      <alignment horizontal="center" vertical="center"/>
    </xf>
    <xf numFmtId="0" fontId="55" fillId="0" borderId="26" xfId="0" applyFont="1" applyBorder="1" applyAlignment="1">
      <alignment horizontal="center" vertical="center" shrinkToFit="1"/>
    </xf>
    <xf numFmtId="176" fontId="55" fillId="0" borderId="0" xfId="14" applyNumberFormat="1" applyFont="1" applyFill="1" applyBorder="1" applyAlignment="1">
      <alignment vertical="center" shrinkToFit="1"/>
    </xf>
    <xf numFmtId="0" fontId="64" fillId="0" borderId="7" xfId="0" applyFont="1" applyBorder="1">
      <alignment vertical="center"/>
    </xf>
    <xf numFmtId="189" fontId="55" fillId="0" borderId="2" xfId="0" applyNumberFormat="1" applyFont="1" applyBorder="1" applyAlignment="1">
      <alignment vertical="center" shrinkToFit="1"/>
    </xf>
    <xf numFmtId="0" fontId="55" fillId="0" borderId="7" xfId="0" applyFont="1" applyBorder="1">
      <alignment vertical="center"/>
    </xf>
    <xf numFmtId="0" fontId="55" fillId="0" borderId="56" xfId="0" applyFont="1" applyBorder="1" applyAlignment="1">
      <alignment horizontal="center" vertical="center" shrinkToFit="1"/>
    </xf>
    <xf numFmtId="189" fontId="55" fillId="0" borderId="0" xfId="0" applyNumberFormat="1" applyFont="1">
      <alignment vertical="center"/>
    </xf>
    <xf numFmtId="0" fontId="55" fillId="0" borderId="20" xfId="0" applyFont="1" applyBorder="1" applyAlignment="1">
      <alignment horizontal="center" vertical="center" shrinkToFit="1"/>
    </xf>
    <xf numFmtId="0" fontId="55" fillId="0" borderId="18" xfId="0" applyFont="1" applyBorder="1" applyAlignment="1">
      <alignment horizontal="center" vertical="center" shrinkToFit="1"/>
    </xf>
    <xf numFmtId="189" fontId="55" fillId="0" borderId="0" xfId="0" applyNumberFormat="1" applyFont="1" applyAlignment="1">
      <alignment vertical="center" shrinkToFit="1"/>
    </xf>
    <xf numFmtId="0" fontId="55" fillId="0" borderId="7" xfId="0" applyFont="1" applyBorder="1" applyAlignment="1">
      <alignment vertical="center" shrinkToFit="1"/>
    </xf>
    <xf numFmtId="189" fontId="55" fillId="7" borderId="1" xfId="0" applyNumberFormat="1" applyFont="1" applyFill="1" applyBorder="1" applyAlignment="1">
      <alignment horizontal="center" vertical="center" shrinkToFit="1"/>
    </xf>
    <xf numFmtId="0" fontId="64" fillId="7" borderId="1" xfId="0" applyFont="1" applyFill="1" applyBorder="1" applyAlignment="1">
      <alignment horizontal="center"/>
    </xf>
    <xf numFmtId="0" fontId="64" fillId="7" borderId="0" xfId="0" applyFont="1" applyFill="1" applyAlignment="1">
      <alignment horizontal="center"/>
    </xf>
    <xf numFmtId="0" fontId="65" fillId="0" borderId="0" xfId="0" applyFont="1">
      <alignment vertical="center"/>
    </xf>
    <xf numFmtId="0" fontId="55" fillId="0" borderId="16" xfId="0" applyFont="1" applyBorder="1" applyAlignment="1">
      <alignment horizontal="center" vertical="center" shrinkToFit="1"/>
    </xf>
    <xf numFmtId="189" fontId="55" fillId="7" borderId="2" xfId="0" applyNumberFormat="1" applyFont="1" applyFill="1" applyBorder="1" applyAlignment="1">
      <alignment horizontal="center" vertical="center" shrinkToFit="1"/>
    </xf>
    <xf numFmtId="0" fontId="64" fillId="7" borderId="2" xfId="0" applyFont="1" applyFill="1" applyBorder="1" applyAlignment="1">
      <alignment horizontal="center"/>
    </xf>
    <xf numFmtId="0" fontId="55" fillId="0" borderId="14" xfId="0" applyFont="1" applyBorder="1" applyAlignment="1">
      <alignment vertical="center" shrinkToFit="1"/>
    </xf>
    <xf numFmtId="0" fontId="55" fillId="0" borderId="26" xfId="0" quotePrefix="1" applyFont="1" applyBorder="1" applyAlignment="1">
      <alignment horizontal="center" vertical="center" shrinkToFit="1"/>
    </xf>
    <xf numFmtId="192" fontId="55" fillId="0" borderId="1" xfId="0" applyNumberFormat="1" applyFont="1" applyBorder="1">
      <alignment vertical="center"/>
    </xf>
    <xf numFmtId="0" fontId="64" fillId="0" borderId="0" xfId="0" quotePrefix="1" applyFont="1" applyAlignment="1">
      <alignment horizontal="left" vertical="center" wrapText="1"/>
    </xf>
    <xf numFmtId="0" fontId="55" fillId="0" borderId="18" xfId="0" quotePrefix="1" applyFont="1" applyBorder="1" applyAlignment="1">
      <alignment horizontal="center" vertical="center" shrinkToFit="1"/>
    </xf>
    <xf numFmtId="189" fontId="55" fillId="0" borderId="1" xfId="0" applyNumberFormat="1" applyFont="1" applyBorder="1">
      <alignment vertical="center"/>
    </xf>
    <xf numFmtId="0" fontId="64" fillId="0" borderId="7" xfId="0" quotePrefix="1" applyFont="1" applyBorder="1">
      <alignment vertical="center"/>
    </xf>
    <xf numFmtId="0" fontId="64" fillId="0" borderId="57" xfId="0" applyFont="1" applyBorder="1" applyAlignment="1">
      <alignment horizontal="center" vertical="center" shrinkToFit="1"/>
    </xf>
    <xf numFmtId="0" fontId="55" fillId="0" borderId="46" xfId="0" quotePrefix="1" applyFont="1" applyBorder="1" applyAlignment="1">
      <alignment horizontal="center" vertical="center" shrinkToFit="1"/>
    </xf>
    <xf numFmtId="176" fontId="55" fillId="2" borderId="0" xfId="1" applyNumberFormat="1" applyFont="1" applyFill="1" applyBorder="1" applyAlignment="1">
      <alignment horizontal="right"/>
    </xf>
    <xf numFmtId="0" fontId="55" fillId="0" borderId="16" xfId="0" applyFont="1" applyBorder="1" applyAlignment="1">
      <alignment horizontal="center" vertical="center"/>
    </xf>
    <xf numFmtId="0" fontId="55" fillId="0" borderId="49" xfId="0" applyFont="1" applyBorder="1" applyAlignment="1">
      <alignment horizontal="center" vertical="center" shrinkToFit="1"/>
    </xf>
    <xf numFmtId="0" fontId="55" fillId="0" borderId="56" xfId="0" quotePrefix="1" applyFont="1" applyBorder="1" applyAlignment="1">
      <alignment horizontal="center" vertical="center" shrinkToFit="1"/>
    </xf>
    <xf numFmtId="176" fontId="55" fillId="2" borderId="1" xfId="1" applyNumberFormat="1" applyFont="1" applyFill="1" applyBorder="1" applyAlignment="1">
      <alignment horizontal="right"/>
    </xf>
    <xf numFmtId="0" fontId="55" fillId="0" borderId="7" xfId="0" quotePrefix="1" applyFont="1" applyBorder="1" applyAlignment="1">
      <alignment vertical="center" shrinkToFit="1"/>
    </xf>
    <xf numFmtId="0" fontId="55" fillId="0" borderId="20" xfId="0" quotePrefix="1" applyFont="1" applyBorder="1" applyAlignment="1">
      <alignment horizontal="center" vertical="top"/>
    </xf>
    <xf numFmtId="0" fontId="64" fillId="0" borderId="14" xfId="0" quotePrefix="1" applyFont="1" applyBorder="1">
      <alignment vertical="center"/>
    </xf>
    <xf numFmtId="189" fontId="64" fillId="0" borderId="0" xfId="0" applyNumberFormat="1" applyFont="1">
      <alignment vertical="center"/>
    </xf>
    <xf numFmtId="176" fontId="64" fillId="0" borderId="0" xfId="14" applyNumberFormat="1" applyFont="1" applyFill="1" applyAlignment="1">
      <alignment vertical="center"/>
    </xf>
    <xf numFmtId="0" fontId="55" fillId="0" borderId="20" xfId="0" quotePrefix="1" applyFont="1" applyBorder="1" applyAlignment="1">
      <alignment horizontal="center"/>
    </xf>
    <xf numFmtId="0" fontId="55" fillId="0" borderId="7" xfId="0" quotePrefix="1" applyFont="1" applyBorder="1">
      <alignment vertical="center"/>
    </xf>
    <xf numFmtId="0" fontId="55" fillId="0" borderId="16" xfId="0" quotePrefix="1" applyFont="1" applyBorder="1" applyAlignment="1">
      <alignment horizontal="center" vertical="top"/>
    </xf>
    <xf numFmtId="0" fontId="55" fillId="0" borderId="64" xfId="0" applyFont="1" applyBorder="1">
      <alignment vertical="center"/>
    </xf>
    <xf numFmtId="0" fontId="55" fillId="0" borderId="20" xfId="0" applyFont="1" applyBorder="1" applyAlignment="1">
      <alignment horizontal="center" vertical="top"/>
    </xf>
    <xf numFmtId="0" fontId="55" fillId="0" borderId="22" xfId="0" quotePrefix="1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 shrinkToFit="1"/>
    </xf>
    <xf numFmtId="0" fontId="55" fillId="0" borderId="2" xfId="0" applyFont="1" applyBorder="1" applyAlignment="1">
      <alignment horizontal="center" vertical="center" shrinkToFit="1"/>
    </xf>
    <xf numFmtId="0" fontId="55" fillId="0" borderId="14" xfId="0" quotePrefix="1" applyFont="1" applyBorder="1">
      <alignment vertical="center"/>
    </xf>
    <xf numFmtId="2" fontId="54" fillId="2" borderId="0" xfId="0" applyNumberFormat="1" applyFont="1" applyFill="1">
      <alignment vertical="center"/>
    </xf>
    <xf numFmtId="2" fontId="54" fillId="2" borderId="12" xfId="0" applyNumberFormat="1" applyFont="1" applyFill="1" applyBorder="1">
      <alignment vertical="center"/>
    </xf>
    <xf numFmtId="38" fontId="64" fillId="0" borderId="0" xfId="14" applyFont="1" applyFill="1" applyAlignment="1">
      <alignment vertical="center"/>
    </xf>
    <xf numFmtId="193" fontId="55" fillId="0" borderId="12" xfId="0" applyNumberFormat="1" applyFont="1" applyBorder="1">
      <alignment vertical="center"/>
    </xf>
    <xf numFmtId="0" fontId="54" fillId="0" borderId="12" xfId="0" applyFont="1" applyBorder="1">
      <alignment vertical="center"/>
    </xf>
    <xf numFmtId="0" fontId="55" fillId="5" borderId="73" xfId="0" quotePrefix="1" applyFont="1" applyFill="1" applyBorder="1">
      <alignment vertical="center"/>
    </xf>
    <xf numFmtId="0" fontId="55" fillId="0" borderId="55" xfId="0" applyFont="1" applyBorder="1" applyAlignment="1">
      <alignment horizontal="center" vertical="center"/>
    </xf>
    <xf numFmtId="0" fontId="55" fillId="0" borderId="9" xfId="0" applyFont="1" applyBorder="1" applyAlignment="1">
      <alignment horizontal="center" vertical="center"/>
    </xf>
    <xf numFmtId="3" fontId="55" fillId="0" borderId="0" xfId="0" applyNumberFormat="1" applyFont="1">
      <alignment vertical="center"/>
    </xf>
    <xf numFmtId="0" fontId="55" fillId="0" borderId="57" xfId="0" applyFont="1" applyBorder="1" applyAlignment="1">
      <alignment horizontal="center" vertical="center"/>
    </xf>
    <xf numFmtId="38" fontId="55" fillId="0" borderId="1" xfId="14" quotePrefix="1" applyFont="1" applyFill="1" applyBorder="1" applyAlignment="1">
      <alignment vertical="center" shrinkToFit="1"/>
    </xf>
    <xf numFmtId="3" fontId="55" fillId="0" borderId="1" xfId="0" applyNumberFormat="1" applyFont="1" applyBorder="1">
      <alignment vertical="center"/>
    </xf>
    <xf numFmtId="38" fontId="55" fillId="0" borderId="1" xfId="14" applyFont="1" applyFill="1" applyBorder="1" applyAlignment="1" applyProtection="1">
      <alignment vertical="center"/>
    </xf>
    <xf numFmtId="38" fontId="55" fillId="0" borderId="0" xfId="14" applyFont="1" applyFill="1" applyBorder="1" applyAlignment="1" applyProtection="1">
      <alignment vertical="center"/>
    </xf>
    <xf numFmtId="0" fontId="64" fillId="0" borderId="64" xfId="0" quotePrefix="1" applyFont="1" applyBorder="1">
      <alignment vertical="center"/>
    </xf>
    <xf numFmtId="38" fontId="54" fillId="0" borderId="0" xfId="14" applyFont="1">
      <alignment vertical="center"/>
    </xf>
    <xf numFmtId="2" fontId="64" fillId="0" borderId="0" xfId="0" applyNumberFormat="1" applyFont="1">
      <alignment vertical="center"/>
    </xf>
    <xf numFmtId="0" fontId="55" fillId="0" borderId="22" xfId="0" applyFont="1" applyBorder="1" applyAlignment="1">
      <alignment horizontal="center" vertical="center" shrinkToFit="1"/>
    </xf>
    <xf numFmtId="0" fontId="64" fillId="0" borderId="14" xfId="0" applyFont="1" applyBorder="1">
      <alignment vertical="center"/>
    </xf>
    <xf numFmtId="189" fontId="55" fillId="0" borderId="1" xfId="0" applyNumberFormat="1" applyFont="1" applyBorder="1" applyAlignment="1">
      <alignment vertical="center" shrinkToFit="1"/>
    </xf>
    <xf numFmtId="0" fontId="55" fillId="0" borderId="20" xfId="0" applyFont="1" applyBorder="1" applyAlignment="1">
      <alignment horizontal="center"/>
    </xf>
    <xf numFmtId="176" fontId="55" fillId="0" borderId="0" xfId="14" quotePrefix="1" applyNumberFormat="1" applyFont="1" applyFill="1" applyBorder="1" applyAlignment="1">
      <alignment vertical="center" shrinkToFit="1"/>
    </xf>
    <xf numFmtId="176" fontId="55" fillId="0" borderId="1" xfId="14" quotePrefix="1" applyNumberFormat="1" applyFont="1" applyFill="1" applyBorder="1" applyAlignment="1">
      <alignment vertical="center" shrinkToFit="1"/>
    </xf>
    <xf numFmtId="190" fontId="55" fillId="0" borderId="1" xfId="0" applyNumberFormat="1" applyFont="1" applyBorder="1">
      <alignment vertical="center"/>
    </xf>
    <xf numFmtId="176" fontId="55" fillId="2" borderId="0" xfId="14" applyNumberFormat="1" applyFont="1" applyFill="1" applyBorder="1">
      <alignment vertical="center"/>
    </xf>
    <xf numFmtId="192" fontId="55" fillId="2" borderId="0" xfId="0" applyNumberFormat="1" applyFont="1" applyFill="1">
      <alignment vertical="center"/>
    </xf>
    <xf numFmtId="176" fontId="55" fillId="2" borderId="1" xfId="14" applyNumberFormat="1" applyFont="1" applyFill="1" applyBorder="1">
      <alignment vertical="center"/>
    </xf>
    <xf numFmtId="0" fontId="55" fillId="0" borderId="16" xfId="0" applyFont="1" applyBorder="1" applyAlignment="1">
      <alignment horizontal="center" vertical="top"/>
    </xf>
    <xf numFmtId="0" fontId="55" fillId="0" borderId="20" xfId="0" quotePrefix="1" applyFont="1" applyBorder="1" applyAlignment="1">
      <alignment horizontal="center" vertical="center"/>
    </xf>
    <xf numFmtId="0" fontId="55" fillId="0" borderId="51" xfId="0" quotePrefix="1" applyFont="1" applyBorder="1" applyAlignment="1">
      <alignment horizontal="center" vertical="center"/>
    </xf>
    <xf numFmtId="0" fontId="55" fillId="0" borderId="63" xfId="0" applyFont="1" applyBorder="1" applyAlignment="1">
      <alignment horizontal="center" vertical="center" shrinkToFit="1"/>
    </xf>
    <xf numFmtId="189" fontId="55" fillId="0" borderId="34" xfId="0" applyNumberFormat="1" applyFont="1" applyBorder="1" applyAlignment="1">
      <alignment vertical="center" shrinkToFit="1"/>
    </xf>
    <xf numFmtId="0" fontId="55" fillId="0" borderId="24" xfId="0" applyFont="1" applyBorder="1">
      <alignment vertical="center"/>
    </xf>
    <xf numFmtId="0" fontId="55" fillId="0" borderId="0" xfId="0" quotePrefix="1" applyFont="1" applyAlignment="1">
      <alignment horizontal="center" vertical="center"/>
    </xf>
    <xf numFmtId="0" fontId="55" fillId="0" borderId="0" xfId="0" applyFont="1" applyAlignment="1">
      <alignment vertical="center" shrinkToFit="1"/>
    </xf>
    <xf numFmtId="0" fontId="64" fillId="0" borderId="0" xfId="0" applyFont="1" applyAlignment="1">
      <alignment vertical="center" shrinkToFit="1"/>
    </xf>
    <xf numFmtId="189" fontId="55" fillId="0" borderId="0" xfId="15" applyNumberFormat="1" applyFont="1" applyFill="1" applyBorder="1" applyAlignment="1">
      <alignment vertical="center"/>
    </xf>
    <xf numFmtId="189" fontId="64" fillId="0" borderId="0" xfId="0" applyNumberFormat="1" applyFont="1" applyAlignment="1"/>
    <xf numFmtId="192" fontId="64" fillId="0" borderId="0" xfId="0" applyNumberFormat="1" applyFont="1" applyAlignment="1"/>
    <xf numFmtId="0" fontId="64" fillId="5" borderId="42" xfId="0" applyFont="1" applyFill="1" applyBorder="1">
      <alignment vertical="center"/>
    </xf>
    <xf numFmtId="0" fontId="64" fillId="5" borderId="48" xfId="0" applyFont="1" applyFill="1" applyBorder="1">
      <alignment vertical="center"/>
    </xf>
    <xf numFmtId="0" fontId="64" fillId="0" borderId="5" xfId="0" applyFont="1" applyBorder="1" applyAlignment="1">
      <alignment horizontal="right" vertical="center"/>
    </xf>
    <xf numFmtId="0" fontId="64" fillId="0" borderId="5" xfId="0" quotePrefix="1" applyFont="1" applyBorder="1">
      <alignment vertical="center"/>
    </xf>
    <xf numFmtId="0" fontId="55" fillId="0" borderId="5" xfId="0" quotePrefix="1" applyFont="1" applyBorder="1">
      <alignment vertical="center"/>
    </xf>
    <xf numFmtId="0" fontId="55" fillId="0" borderId="5" xfId="0" quotePrefix="1" applyFont="1" applyBorder="1" applyAlignment="1">
      <alignment horizontal="center" vertical="center"/>
    </xf>
    <xf numFmtId="0" fontId="64" fillId="0" borderId="5" xfId="0" applyFont="1" applyBorder="1" applyAlignment="1"/>
    <xf numFmtId="0" fontId="55" fillId="0" borderId="5" xfId="0" applyFont="1" applyBorder="1" applyAlignment="1"/>
    <xf numFmtId="0" fontId="55" fillId="5" borderId="3" xfId="0" quotePrefix="1" applyFont="1" applyFill="1" applyBorder="1" applyAlignment="1">
      <alignment horizontal="center" vertical="center" wrapText="1"/>
    </xf>
    <xf numFmtId="38" fontId="64" fillId="5" borderId="0" xfId="14" applyFont="1" applyFill="1" applyAlignment="1">
      <alignment vertical="center"/>
    </xf>
    <xf numFmtId="0" fontId="64" fillId="5" borderId="0" xfId="0" applyFont="1" applyFill="1" applyAlignment="1"/>
    <xf numFmtId="0" fontId="55" fillId="5" borderId="23" xfId="0" applyFont="1" applyFill="1" applyBorder="1">
      <alignment vertical="center"/>
    </xf>
    <xf numFmtId="0" fontId="55" fillId="0" borderId="26" xfId="0" applyFont="1" applyBorder="1">
      <alignment vertical="center"/>
    </xf>
    <xf numFmtId="0" fontId="55" fillId="0" borderId="72" xfId="0" applyFont="1" applyBorder="1" applyAlignment="1">
      <alignment horizontal="center" vertical="center"/>
    </xf>
    <xf numFmtId="0" fontId="55" fillId="4" borderId="11" xfId="0" quotePrefix="1" applyFont="1" applyFill="1" applyBorder="1" applyAlignment="1">
      <alignment horizontal="center" vertical="center"/>
    </xf>
    <xf numFmtId="0" fontId="55" fillId="5" borderId="7" xfId="0" applyFont="1" applyFill="1" applyBorder="1" applyAlignment="1">
      <alignment vertical="center" wrapText="1"/>
    </xf>
    <xf numFmtId="0" fontId="64" fillId="0" borderId="34" xfId="0" quotePrefix="1" applyFont="1" applyBorder="1" applyAlignment="1"/>
    <xf numFmtId="0" fontId="68" fillId="0" borderId="53" xfId="0" applyFont="1" applyBorder="1">
      <alignment vertical="center"/>
    </xf>
    <xf numFmtId="0" fontId="55" fillId="0" borderId="50" xfId="0" applyFont="1" applyBorder="1" applyAlignment="1">
      <alignment horizontal="center" vertical="center"/>
    </xf>
    <xf numFmtId="0" fontId="55" fillId="4" borderId="51" xfId="0" applyFont="1" applyFill="1" applyBorder="1" applyAlignment="1">
      <alignment horizontal="center" vertical="center"/>
    </xf>
    <xf numFmtId="0" fontId="64" fillId="0" borderId="24" xfId="0" applyFont="1" applyBorder="1" applyAlignment="1">
      <alignment wrapText="1"/>
    </xf>
    <xf numFmtId="38" fontId="64" fillId="0" borderId="0" xfId="14" applyFont="1" applyFill="1" applyAlignment="1"/>
    <xf numFmtId="176" fontId="55" fillId="0" borderId="23" xfId="14" applyNumberFormat="1" applyFont="1" applyFill="1" applyBorder="1" applyAlignment="1">
      <alignment vertical="center" shrinkToFit="1"/>
    </xf>
    <xf numFmtId="189" fontId="55" fillId="0" borderId="55" xfId="0" applyNumberFormat="1" applyFont="1" applyBorder="1" applyAlignment="1">
      <alignment vertical="center" shrinkToFit="1"/>
    </xf>
    <xf numFmtId="0" fontId="55" fillId="3" borderId="26" xfId="0" quotePrefix="1" applyFont="1" applyFill="1" applyBorder="1" applyAlignment="1">
      <alignment horizontal="center" vertical="center" shrinkToFit="1"/>
    </xf>
    <xf numFmtId="0" fontId="55" fillId="0" borderId="23" xfId="0" quotePrefix="1" applyFont="1" applyBorder="1" applyAlignment="1">
      <alignment vertical="center" shrinkToFit="1"/>
    </xf>
    <xf numFmtId="0" fontId="55" fillId="3" borderId="0" xfId="0" applyFont="1" applyFill="1">
      <alignment vertical="center"/>
    </xf>
    <xf numFmtId="0" fontId="55" fillId="3" borderId="1" xfId="0" applyFont="1" applyFill="1" applyBorder="1">
      <alignment vertical="center"/>
    </xf>
    <xf numFmtId="0" fontId="55" fillId="0" borderId="55" xfId="0" quotePrefix="1" applyFont="1" applyBorder="1" applyAlignment="1">
      <alignment vertical="center" shrinkToFit="1"/>
    </xf>
    <xf numFmtId="189" fontId="55" fillId="0" borderId="14" xfId="0" applyNumberFormat="1" applyFont="1" applyBorder="1" applyAlignment="1">
      <alignment vertical="center" shrinkToFit="1"/>
    </xf>
    <xf numFmtId="181" fontId="55" fillId="2" borderId="0" xfId="1" applyNumberFormat="1" applyFont="1" applyFill="1" applyBorder="1" applyAlignment="1">
      <alignment horizontal="right"/>
    </xf>
    <xf numFmtId="181" fontId="64" fillId="7" borderId="0" xfId="0" applyNumberFormat="1" applyFont="1" applyFill="1" applyAlignment="1">
      <alignment horizontal="center"/>
    </xf>
    <xf numFmtId="181" fontId="55" fillId="2" borderId="2" xfId="1" applyNumberFormat="1" applyFont="1" applyFill="1" applyBorder="1" applyAlignment="1">
      <alignment horizontal="right"/>
    </xf>
    <xf numFmtId="181" fontId="64" fillId="7" borderId="2" xfId="0" applyNumberFormat="1" applyFont="1" applyFill="1" applyBorder="1" applyAlignment="1">
      <alignment horizontal="center"/>
    </xf>
    <xf numFmtId="192" fontId="55" fillId="0" borderId="1" xfId="0" applyNumberFormat="1" applyFont="1" applyBorder="1" applyAlignment="1"/>
    <xf numFmtId="192" fontId="55" fillId="0" borderId="0" xfId="0" applyNumberFormat="1" applyFont="1" applyAlignment="1"/>
    <xf numFmtId="192" fontId="55" fillId="2" borderId="0" xfId="0" applyNumberFormat="1" applyFont="1" applyFill="1" applyAlignment="1"/>
    <xf numFmtId="176" fontId="55" fillId="0" borderId="23" xfId="14" quotePrefix="1" applyNumberFormat="1" applyFont="1" applyFill="1" applyBorder="1" applyAlignment="1">
      <alignment vertical="center" shrinkToFit="1"/>
    </xf>
    <xf numFmtId="189" fontId="55" fillId="0" borderId="0" xfId="0" applyNumberFormat="1" applyFont="1" applyAlignment="1" applyProtection="1">
      <alignment horizontal="right" vertical="center"/>
      <protection locked="0"/>
    </xf>
    <xf numFmtId="189" fontId="55" fillId="0" borderId="1" xfId="0" applyNumberFormat="1" applyFont="1" applyBorder="1" applyAlignment="1" applyProtection="1">
      <alignment horizontal="right" vertical="center"/>
      <protection locked="0"/>
    </xf>
    <xf numFmtId="189" fontId="55" fillId="0" borderId="0" xfId="0" applyNumberFormat="1" applyFont="1" applyAlignment="1">
      <alignment horizontal="right" vertical="center"/>
    </xf>
    <xf numFmtId="189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 applyAlignment="1">
      <alignment horizontal="right" vertical="center"/>
    </xf>
    <xf numFmtId="181" fontId="55" fillId="0" borderId="1" xfId="0" applyNumberFormat="1" applyFont="1" applyBorder="1">
      <alignment vertical="center"/>
    </xf>
    <xf numFmtId="176" fontId="55" fillId="0" borderId="1" xfId="14" applyNumberFormat="1" applyFont="1" applyFill="1" applyBorder="1" applyAlignment="1"/>
    <xf numFmtId="176" fontId="55" fillId="0" borderId="0" xfId="14" applyNumberFormat="1" applyFont="1" applyFill="1" applyBorder="1" applyAlignment="1"/>
    <xf numFmtId="176" fontId="55" fillId="2" borderId="0" xfId="14" applyNumberFormat="1" applyFont="1" applyFill="1" applyBorder="1" applyAlignment="1"/>
    <xf numFmtId="38" fontId="55" fillId="0" borderId="2" xfId="14" applyFont="1" applyFill="1" applyBorder="1" applyAlignment="1">
      <alignment horizontal="center" vertical="center" shrinkToFit="1"/>
    </xf>
    <xf numFmtId="0" fontId="68" fillId="5" borderId="14" xfId="0" quotePrefix="1" applyFont="1" applyFill="1" applyBorder="1" applyAlignment="1">
      <alignment vertical="top" wrapText="1"/>
    </xf>
    <xf numFmtId="0" fontId="55" fillId="0" borderId="2" xfId="0" applyFont="1" applyBorder="1" applyAlignment="1">
      <alignment vertical="center" shrinkToFit="1"/>
    </xf>
    <xf numFmtId="184" fontId="55" fillId="0" borderId="12" xfId="0" applyNumberFormat="1" applyFont="1" applyBorder="1">
      <alignment vertical="center"/>
    </xf>
    <xf numFmtId="184" fontId="55" fillId="0" borderId="1" xfId="0" applyNumberFormat="1" applyFont="1" applyBorder="1">
      <alignment vertical="center"/>
    </xf>
    <xf numFmtId="184" fontId="55" fillId="2" borderId="12" xfId="0" applyNumberFormat="1" applyFont="1" applyFill="1" applyBorder="1">
      <alignment vertical="center"/>
    </xf>
    <xf numFmtId="184" fontId="55" fillId="2" borderId="13" xfId="0" applyNumberFormat="1" applyFont="1" applyFill="1" applyBorder="1">
      <alignment vertical="center"/>
    </xf>
    <xf numFmtId="2" fontId="55" fillId="0" borderId="2" xfId="0" applyNumberFormat="1" applyFont="1" applyBorder="1" applyAlignment="1">
      <alignment vertical="center" shrinkToFit="1"/>
    </xf>
    <xf numFmtId="2" fontId="55" fillId="0" borderId="2" xfId="0" applyNumberFormat="1" applyFont="1" applyBorder="1">
      <alignment vertical="center"/>
    </xf>
    <xf numFmtId="2" fontId="55" fillId="0" borderId="12" xfId="0" applyNumberFormat="1" applyFont="1" applyBorder="1">
      <alignment vertical="center"/>
    </xf>
    <xf numFmtId="2" fontId="55" fillId="2" borderId="2" xfId="0" applyNumberFormat="1" applyFont="1" applyFill="1" applyBorder="1">
      <alignment vertical="center"/>
    </xf>
    <xf numFmtId="176" fontId="55" fillId="0" borderId="0" xfId="15" applyNumberFormat="1" applyFont="1" applyFill="1" applyBorder="1" applyAlignment="1">
      <alignment vertical="center"/>
    </xf>
    <xf numFmtId="176" fontId="55" fillId="0" borderId="0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 applyProtection="1">
      <alignment horizontal="right" vertical="center"/>
      <protection locked="0"/>
    </xf>
    <xf numFmtId="176" fontId="55" fillId="0" borderId="12" xfId="15" applyNumberFormat="1" applyFont="1" applyFill="1" applyBorder="1" applyAlignment="1">
      <alignment vertical="center"/>
    </xf>
    <xf numFmtId="176" fontId="55" fillId="0" borderId="12" xfId="14" applyNumberFormat="1" applyFont="1" applyFill="1" applyBorder="1">
      <alignment vertical="center"/>
    </xf>
    <xf numFmtId="0" fontId="55" fillId="2" borderId="2" xfId="0" applyFont="1" applyFill="1" applyBorder="1">
      <alignment vertical="center"/>
    </xf>
    <xf numFmtId="0" fontId="55" fillId="0" borderId="73" xfId="0" quotePrefix="1" applyFont="1" applyBorder="1">
      <alignment vertical="center"/>
    </xf>
    <xf numFmtId="0" fontId="55" fillId="0" borderId="1" xfId="0" quotePrefix="1" applyFont="1" applyBorder="1" applyAlignment="1">
      <alignment vertical="center" shrinkToFit="1"/>
    </xf>
    <xf numFmtId="3" fontId="55" fillId="0" borderId="1" xfId="0" applyNumberFormat="1" applyFont="1" applyBorder="1" applyAlignment="1" applyProtection="1">
      <alignment horizontal="right" vertical="center"/>
      <protection locked="0"/>
    </xf>
    <xf numFmtId="3" fontId="55" fillId="0" borderId="0" xfId="0" applyNumberFormat="1" applyFont="1" applyAlignment="1" applyProtection="1">
      <alignment horizontal="right" vertical="center"/>
      <protection locked="0"/>
    </xf>
    <xf numFmtId="38" fontId="55" fillId="0" borderId="0" xfId="14" applyFont="1" applyFill="1">
      <alignment vertical="center"/>
    </xf>
    <xf numFmtId="38" fontId="55" fillId="0" borderId="1" xfId="14" applyFont="1" applyFill="1" applyBorder="1" applyAlignment="1" applyProtection="1">
      <alignment horizontal="right" vertical="center"/>
      <protection locked="0"/>
    </xf>
    <xf numFmtId="38" fontId="55" fillId="2" borderId="1" xfId="14" applyFont="1" applyFill="1" applyBorder="1" applyAlignment="1">
      <alignment vertical="center"/>
    </xf>
    <xf numFmtId="2" fontId="64" fillId="0" borderId="0" xfId="0" applyNumberFormat="1" applyFont="1" applyAlignment="1"/>
    <xf numFmtId="0" fontId="55" fillId="0" borderId="1" xfId="0" applyFont="1" applyBorder="1" applyAlignment="1">
      <alignment horizontal="center" vertical="center" shrinkToFit="1"/>
    </xf>
    <xf numFmtId="0" fontId="64" fillId="0" borderId="64" xfId="0" applyFont="1" applyBorder="1">
      <alignment vertical="center"/>
    </xf>
    <xf numFmtId="176" fontId="55" fillId="0" borderId="0" xfId="14" applyNumberFormat="1" applyFont="1" applyFill="1" applyBorder="1" applyAlignment="1" applyProtection="1">
      <alignment vertical="center"/>
    </xf>
    <xf numFmtId="197" fontId="55" fillId="0" borderId="0" xfId="0" applyNumberFormat="1" applyFont="1">
      <alignment vertical="center"/>
    </xf>
    <xf numFmtId="176" fontId="55" fillId="0" borderId="0" xfId="14" applyNumberFormat="1" applyFont="1" applyFill="1">
      <alignment vertical="center"/>
    </xf>
    <xf numFmtId="176" fontId="55" fillId="0" borderId="55" xfId="14" quotePrefix="1" applyNumberFormat="1" applyFont="1" applyFill="1" applyBorder="1" applyAlignment="1">
      <alignment vertical="center" shrinkToFit="1"/>
    </xf>
    <xf numFmtId="176" fontId="55" fillId="0" borderId="1" xfId="14" applyNumberFormat="1" applyFont="1" applyFill="1" applyBorder="1" applyAlignment="1" applyProtection="1">
      <alignment vertical="center"/>
    </xf>
    <xf numFmtId="176" fontId="55" fillId="0" borderId="1" xfId="14" applyNumberFormat="1" applyFont="1" applyFill="1" applyBorder="1" applyAlignment="1">
      <alignment vertical="center"/>
    </xf>
    <xf numFmtId="0" fontId="55" fillId="0" borderId="57" xfId="0" applyFont="1" applyBorder="1" applyAlignment="1">
      <alignment horizontal="center" vertical="center" shrinkToFit="1"/>
    </xf>
    <xf numFmtId="38" fontId="55" fillId="0" borderId="1" xfId="14" applyFont="1" applyFill="1" applyBorder="1" applyAlignment="1"/>
    <xf numFmtId="38" fontId="55" fillId="2" borderId="1" xfId="14" applyFont="1" applyFill="1" applyBorder="1" applyAlignment="1"/>
    <xf numFmtId="38" fontId="54" fillId="0" borderId="0" xfId="14" applyFont="1" applyFill="1">
      <alignment vertical="center"/>
    </xf>
    <xf numFmtId="189" fontId="55" fillId="0" borderId="2" xfId="0" applyNumberFormat="1" applyFont="1" applyBorder="1" applyAlignment="1">
      <alignment horizontal="center" vertical="center" shrinkToFit="1"/>
    </xf>
    <xf numFmtId="38" fontId="55" fillId="0" borderId="55" xfId="14" quotePrefix="1" applyFont="1" applyFill="1" applyBorder="1" applyAlignment="1">
      <alignment vertical="center" shrinkToFit="1"/>
    </xf>
    <xf numFmtId="0" fontId="55" fillId="0" borderId="23" xfId="0" applyFont="1" applyBorder="1" applyAlignment="1">
      <alignment vertical="center" shrinkToFit="1"/>
    </xf>
    <xf numFmtId="190" fontId="55" fillId="0" borderId="0" xfId="0" applyNumberFormat="1" applyFont="1">
      <alignment vertical="center"/>
    </xf>
    <xf numFmtId="197" fontId="55" fillId="0" borderId="1" xfId="0" applyNumberFormat="1" applyFont="1" applyBorder="1">
      <alignment vertical="center"/>
    </xf>
    <xf numFmtId="176" fontId="55" fillId="2" borderId="0" xfId="14" applyNumberFormat="1" applyFont="1" applyFill="1">
      <alignment vertical="center"/>
    </xf>
    <xf numFmtId="38" fontId="64" fillId="0" borderId="23" xfId="14" applyFont="1" applyFill="1" applyBorder="1" applyAlignment="1">
      <alignment vertical="center" shrinkToFit="1"/>
    </xf>
    <xf numFmtId="38" fontId="64" fillId="0" borderId="0" xfId="14" applyFont="1" applyFill="1" applyBorder="1" applyAlignment="1" applyProtection="1">
      <alignment vertical="center"/>
    </xf>
    <xf numFmtId="3" fontId="64" fillId="0" borderId="0" xfId="0" applyNumberFormat="1" applyFont="1">
      <alignment vertical="center"/>
    </xf>
    <xf numFmtId="3" fontId="64" fillId="0" borderId="1" xfId="0" applyNumberFormat="1" applyFont="1" applyBorder="1">
      <alignment vertical="center"/>
    </xf>
    <xf numFmtId="38" fontId="64" fillId="0" borderId="0" xfId="14" applyFont="1" applyFill="1" applyBorder="1" applyAlignment="1">
      <alignment vertical="center"/>
    </xf>
    <xf numFmtId="38" fontId="64" fillId="0" borderId="1" xfId="14" applyFont="1" applyFill="1" applyBorder="1" applyAlignment="1">
      <alignment vertical="center"/>
    </xf>
    <xf numFmtId="38" fontId="64" fillId="0" borderId="23" xfId="14" quotePrefix="1" applyFont="1" applyFill="1" applyBorder="1" applyAlignment="1">
      <alignment vertical="center" shrinkToFit="1"/>
    </xf>
    <xf numFmtId="38" fontId="64" fillId="0" borderId="0" xfId="0" applyNumberFormat="1" applyFont="1">
      <alignment vertical="center"/>
    </xf>
    <xf numFmtId="3" fontId="64" fillId="2" borderId="0" xfId="0" applyNumberFormat="1" applyFont="1" applyFill="1">
      <alignment vertical="center"/>
    </xf>
    <xf numFmtId="38" fontId="64" fillId="2" borderId="0" xfId="14" applyFont="1" applyFill="1" applyBorder="1" applyAlignment="1" applyProtection="1">
      <alignment vertical="center"/>
    </xf>
    <xf numFmtId="0" fontId="55" fillId="0" borderId="25" xfId="0" applyFont="1" applyBorder="1" applyAlignment="1">
      <alignment horizontal="center" vertical="center" shrinkToFit="1"/>
    </xf>
    <xf numFmtId="181" fontId="55" fillId="0" borderId="34" xfId="0" applyNumberFormat="1" applyFont="1" applyBorder="1" applyAlignment="1">
      <alignment vertical="center" shrinkToFit="1"/>
    </xf>
    <xf numFmtId="181" fontId="55" fillId="0" borderId="34" xfId="0" applyNumberFormat="1" applyFont="1" applyBorder="1">
      <alignment vertical="center"/>
    </xf>
    <xf numFmtId="181" fontId="55" fillId="2" borderId="34" xfId="0" applyNumberFormat="1" applyFont="1" applyFill="1" applyBorder="1">
      <alignment vertical="center"/>
    </xf>
    <xf numFmtId="0" fontId="68" fillId="0" borderId="0" xfId="0" applyFont="1" applyAlignment="1"/>
    <xf numFmtId="198" fontId="68" fillId="0" borderId="0" xfId="14" applyNumberFormat="1" applyFont="1" applyFill="1" applyAlignment="1"/>
    <xf numFmtId="0" fontId="54" fillId="0" borderId="0" xfId="0" applyFont="1" applyAlignment="1"/>
    <xf numFmtId="40" fontId="64" fillId="0" borderId="0" xfId="14" applyNumberFormat="1" applyFont="1" applyFill="1">
      <alignment vertical="center"/>
    </xf>
    <xf numFmtId="38" fontId="64" fillId="0" borderId="1" xfId="14" applyFont="1" applyFill="1" applyBorder="1" applyAlignment="1"/>
    <xf numFmtId="38" fontId="64" fillId="4" borderId="1" xfId="14" applyFont="1" applyFill="1" applyBorder="1" applyAlignment="1"/>
    <xf numFmtId="0" fontId="64" fillId="0" borderId="2" xfId="0" applyFont="1" applyBorder="1" applyAlignment="1">
      <alignment horizontal="right" vertical="center"/>
    </xf>
    <xf numFmtId="38" fontId="64" fillId="0" borderId="2" xfId="14" applyFont="1" applyFill="1" applyBorder="1" applyAlignment="1"/>
    <xf numFmtId="38" fontId="64" fillId="7" borderId="2" xfId="1" applyFont="1" applyFill="1" applyBorder="1" applyAlignment="1"/>
    <xf numFmtId="38" fontId="64" fillId="4" borderId="2" xfId="14" applyFont="1" applyFill="1" applyBorder="1" applyAlignment="1"/>
    <xf numFmtId="38" fontId="64" fillId="4" borderId="0" xfId="14" applyFont="1" applyFill="1" applyAlignment="1"/>
    <xf numFmtId="38" fontId="64" fillId="0" borderId="0" xfId="14" applyFont="1" applyFill="1" applyBorder="1" applyAlignment="1"/>
    <xf numFmtId="38" fontId="64" fillId="7" borderId="0" xfId="1" applyFont="1" applyFill="1" applyBorder="1" applyAlignment="1"/>
    <xf numFmtId="38" fontId="64" fillId="4" borderId="0" xfId="14" applyFont="1" applyFill="1" applyBorder="1" applyAlignment="1"/>
    <xf numFmtId="38" fontId="64" fillId="7" borderId="0" xfId="14" applyFont="1" applyFill="1" applyAlignment="1"/>
    <xf numFmtId="4" fontId="64" fillId="0" borderId="2" xfId="0" applyNumberFormat="1" applyFont="1" applyBorder="1" applyAlignment="1"/>
    <xf numFmtId="3" fontId="64" fillId="0" borderId="2" xfId="0" applyNumberFormat="1" applyFont="1" applyBorder="1" applyAlignment="1"/>
    <xf numFmtId="3" fontId="68" fillId="0" borderId="2" xfId="0" applyNumberFormat="1" applyFont="1" applyBorder="1" applyAlignment="1"/>
    <xf numFmtId="4" fontId="68" fillId="0" borderId="2" xfId="0" applyNumberFormat="1" applyFont="1" applyBorder="1" applyAlignment="1"/>
    <xf numFmtId="4" fontId="68" fillId="0" borderId="2" xfId="0" applyNumberFormat="1" applyFont="1" applyBorder="1">
      <alignment vertical="center"/>
    </xf>
    <xf numFmtId="0" fontId="68" fillId="0" borderId="2" xfId="0" applyFont="1" applyBorder="1" applyAlignment="1"/>
    <xf numFmtId="4" fontId="64" fillId="0" borderId="0" xfId="0" applyNumberFormat="1" applyFont="1" applyAlignment="1"/>
    <xf numFmtId="4" fontId="68" fillId="0" borderId="0" xfId="0" applyNumberFormat="1" applyFont="1" applyAlignment="1"/>
    <xf numFmtId="4" fontId="68" fillId="0" borderId="0" xfId="0" applyNumberFormat="1" applyFont="1">
      <alignment vertical="center"/>
    </xf>
    <xf numFmtId="0" fontId="68" fillId="0" borderId="1" xfId="0" applyFont="1" applyBorder="1" applyAlignment="1"/>
    <xf numFmtId="176" fontId="55" fillId="0" borderId="0" xfId="14" applyNumberFormat="1" applyFont="1" applyFill="1" applyAlignment="1"/>
    <xf numFmtId="0" fontId="55" fillId="0" borderId="1" xfId="0" quotePrefix="1" applyFont="1" applyBorder="1" applyAlignment="1">
      <alignment horizontal="center"/>
    </xf>
    <xf numFmtId="176" fontId="55" fillId="7" borderId="1" xfId="1" applyNumberFormat="1" applyFont="1" applyFill="1" applyBorder="1" applyAlignment="1"/>
    <xf numFmtId="176" fontId="55" fillId="0" borderId="1" xfId="1" applyNumberFormat="1" applyFont="1" applyFill="1" applyBorder="1" applyAlignment="1"/>
    <xf numFmtId="0" fontId="55" fillId="0" borderId="0" xfId="0" applyFont="1" applyAlignment="1">
      <alignment horizontal="center" vertical="top"/>
    </xf>
    <xf numFmtId="176" fontId="55" fillId="0" borderId="0" xfId="1" applyNumberFormat="1" applyFont="1" applyFill="1" applyBorder="1" applyAlignment="1"/>
    <xf numFmtId="176" fontId="55" fillId="0" borderId="0" xfId="1" applyNumberFormat="1" applyFont="1" applyFill="1" applyBorder="1">
      <alignment vertical="center"/>
    </xf>
    <xf numFmtId="176" fontId="55" fillId="6" borderId="0" xfId="1" applyNumberFormat="1" applyFont="1" applyFill="1" applyBorder="1" applyAlignment="1"/>
    <xf numFmtId="0" fontId="64" fillId="6" borderId="0" xfId="0" applyFont="1" applyFill="1" applyAlignment="1"/>
    <xf numFmtId="0" fontId="55" fillId="5" borderId="0" xfId="0" applyFont="1" applyFill="1" applyAlignment="1">
      <alignment horizontal="center" vertical="top"/>
    </xf>
    <xf numFmtId="0" fontId="55" fillId="0" borderId="2" xfId="0" applyFont="1" applyBorder="1" applyAlignment="1">
      <alignment horizontal="center" vertical="top"/>
    </xf>
    <xf numFmtId="176" fontId="55" fillId="0" borderId="2" xfId="1" applyNumberFormat="1" applyFont="1" applyFill="1" applyBorder="1" applyAlignment="1"/>
    <xf numFmtId="176" fontId="55" fillId="0" borderId="2" xfId="1" applyNumberFormat="1" applyFont="1" applyFill="1" applyBorder="1">
      <alignment vertical="center"/>
    </xf>
    <xf numFmtId="0" fontId="55" fillId="0" borderId="1" xfId="0" applyFont="1" applyBorder="1" applyAlignment="1">
      <alignment horizontal="left" vertical="top"/>
    </xf>
    <xf numFmtId="0" fontId="55" fillId="0" borderId="0" xfId="0" applyFont="1" applyAlignment="1">
      <alignment horizontal="left" vertical="top"/>
    </xf>
    <xf numFmtId="176" fontId="55" fillId="7" borderId="0" xfId="1" applyNumberFormat="1" applyFont="1" applyFill="1" applyBorder="1" applyAlignment="1"/>
    <xf numFmtId="176" fontId="55" fillId="7" borderId="0" xfId="1" applyNumberFormat="1" applyFont="1" applyFill="1" applyBorder="1">
      <alignment vertical="center"/>
    </xf>
    <xf numFmtId="38" fontId="64" fillId="7" borderId="1" xfId="14" applyFont="1" applyFill="1" applyBorder="1" applyAlignment="1"/>
    <xf numFmtId="38" fontId="64" fillId="4" borderId="1" xfId="14" applyFont="1" applyFill="1" applyBorder="1">
      <alignment vertical="center"/>
    </xf>
    <xf numFmtId="38" fontId="64" fillId="0" borderId="2" xfId="14" applyFont="1" applyFill="1" applyBorder="1">
      <alignment vertical="center"/>
    </xf>
    <xf numFmtId="0" fontId="68" fillId="0" borderId="2" xfId="0" applyFont="1" applyBorder="1" applyAlignment="1">
      <alignment horizontal="right"/>
    </xf>
    <xf numFmtId="0" fontId="68" fillId="0" borderId="0" xfId="0" applyFont="1" applyAlignment="1">
      <alignment horizontal="right"/>
    </xf>
    <xf numFmtId="0" fontId="64" fillId="0" borderId="35" xfId="0" applyFont="1" applyBorder="1" applyAlignment="1"/>
    <xf numFmtId="0" fontId="55" fillId="5" borderId="35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/>
    </xf>
    <xf numFmtId="0" fontId="55" fillId="5" borderId="32" xfId="0" quotePrefix="1" applyFont="1" applyFill="1" applyBorder="1" applyAlignment="1">
      <alignment horizontal="center"/>
    </xf>
    <xf numFmtId="0" fontId="55" fillId="5" borderId="21" xfId="0" quotePrefix="1" applyFont="1" applyFill="1" applyBorder="1" applyAlignment="1">
      <alignment horizontal="center" shrinkToFit="1"/>
    </xf>
    <xf numFmtId="0" fontId="55" fillId="5" borderId="21" xfId="0" quotePrefix="1" applyFont="1" applyFill="1" applyBorder="1" applyAlignment="1">
      <alignment horizontal="distributed"/>
    </xf>
    <xf numFmtId="199" fontId="68" fillId="0" borderId="0" xfId="0" applyNumberFormat="1" applyFont="1" applyAlignment="1"/>
    <xf numFmtId="200" fontId="68" fillId="0" borderId="0" xfId="0" applyNumberFormat="1" applyFont="1" applyAlignment="1"/>
    <xf numFmtId="10" fontId="54" fillId="0" borderId="0" xfId="0" applyNumberFormat="1" applyFont="1">
      <alignment vertical="center"/>
    </xf>
    <xf numFmtId="10" fontId="68" fillId="0" borderId="0" xfId="0" applyNumberFormat="1" applyFont="1" applyAlignment="1"/>
    <xf numFmtId="3" fontId="64" fillId="0" borderId="0" xfId="0" applyNumberFormat="1" applyFont="1" applyAlignment="1"/>
    <xf numFmtId="0" fontId="39" fillId="0" borderId="23" xfId="0" applyFont="1" applyBorder="1" applyAlignment="1">
      <alignment horizontal="center" vertical="center"/>
    </xf>
    <xf numFmtId="0" fontId="12" fillId="3" borderId="2" xfId="3" applyFont="1" applyFill="1" applyBorder="1" applyAlignment="1">
      <alignment horizontal="center"/>
    </xf>
    <xf numFmtId="0" fontId="54" fillId="3" borderId="0" xfId="0" applyFon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54" fillId="3" borderId="23" xfId="0" applyFont="1" applyFill="1" applyBorder="1" applyAlignment="1">
      <alignment horizontal="center" vertical="center"/>
    </xf>
    <xf numFmtId="0" fontId="54" fillId="3" borderId="2" xfId="0" applyFont="1" applyFill="1" applyBorder="1" applyAlignment="1">
      <alignment horizontal="center" vertical="center"/>
    </xf>
    <xf numFmtId="40" fontId="0" fillId="4" borderId="2" xfId="1" applyNumberFormat="1" applyFont="1" applyFill="1" applyBorder="1" applyAlignment="1"/>
    <xf numFmtId="0" fontId="16" fillId="2" borderId="18" xfId="0" applyFont="1" applyFill="1" applyBorder="1" applyAlignment="1">
      <alignment horizontal="right" vertical="center"/>
    </xf>
    <xf numFmtId="0" fontId="16" fillId="2" borderId="14" xfId="0" applyFont="1" applyFill="1" applyBorder="1">
      <alignment vertical="center"/>
    </xf>
    <xf numFmtId="0" fontId="16" fillId="4" borderId="24" xfId="0" applyFont="1" applyFill="1" applyBorder="1" applyAlignment="1">
      <alignment horizontal="center" vertical="center"/>
    </xf>
    <xf numFmtId="0" fontId="16" fillId="2" borderId="63" xfId="0" applyFont="1" applyFill="1" applyBorder="1">
      <alignment vertical="center"/>
    </xf>
    <xf numFmtId="0" fontId="34" fillId="2" borderId="0" xfId="0" applyFont="1" applyFill="1">
      <alignment vertical="center"/>
    </xf>
    <xf numFmtId="0" fontId="54" fillId="2" borderId="0" xfId="0" applyFont="1" applyFill="1" applyAlignment="1">
      <alignment horizontal="right"/>
    </xf>
    <xf numFmtId="38" fontId="9" fillId="7" borderId="35" xfId="1" applyFont="1" applyFill="1" applyBorder="1" applyAlignment="1">
      <alignment horizontal="right"/>
    </xf>
    <xf numFmtId="38" fontId="9" fillId="7" borderId="21" xfId="1" applyFont="1" applyFill="1" applyBorder="1" applyAlignment="1">
      <alignment horizontal="right"/>
    </xf>
    <xf numFmtId="38" fontId="9" fillId="7" borderId="32" xfId="1" applyFont="1" applyFill="1" applyBorder="1" applyAlignment="1">
      <alignment horizontal="right"/>
    </xf>
    <xf numFmtId="176" fontId="9" fillId="2" borderId="35" xfId="1" applyNumberFormat="1" applyFont="1" applyFill="1" applyBorder="1" applyAlignment="1">
      <alignment horizontal="right"/>
    </xf>
    <xf numFmtId="176" fontId="9" fillId="2" borderId="21" xfId="1" applyNumberFormat="1" applyFont="1" applyFill="1" applyBorder="1" applyAlignment="1">
      <alignment horizontal="right"/>
    </xf>
    <xf numFmtId="176" fontId="9" fillId="2" borderId="32" xfId="1" applyNumberFormat="1" applyFont="1" applyFill="1" applyBorder="1" applyAlignment="1">
      <alignment horizontal="right"/>
    </xf>
    <xf numFmtId="40" fontId="0" fillId="4" borderId="2" xfId="1" applyNumberFormat="1" applyFont="1" applyFill="1" applyBorder="1">
      <alignment vertical="center"/>
    </xf>
    <xf numFmtId="178" fontId="39" fillId="2" borderId="55" xfId="0" applyNumberFormat="1" applyFont="1" applyFill="1" applyBorder="1" applyAlignment="1"/>
    <xf numFmtId="178" fontId="39" fillId="2" borderId="23" xfId="0" applyNumberFormat="1" applyFont="1" applyFill="1" applyBorder="1" applyAlignment="1"/>
    <xf numFmtId="178" fontId="16" fillId="2" borderId="23" xfId="0" applyNumberFormat="1" applyFont="1" applyFill="1" applyBorder="1" applyAlignment="1"/>
    <xf numFmtId="178" fontId="16" fillId="2" borderId="25" xfId="0" applyNumberFormat="1" applyFont="1" applyFill="1" applyBorder="1" applyAlignment="1"/>
    <xf numFmtId="0" fontId="16" fillId="0" borderId="0" xfId="0" applyFont="1" applyAlignment="1">
      <alignment horizontal="center" vertical="center"/>
    </xf>
    <xf numFmtId="0" fontId="16" fillId="2" borderId="42" xfId="0" applyFont="1" applyFill="1" applyBorder="1">
      <alignment vertical="center"/>
    </xf>
    <xf numFmtId="0" fontId="16" fillId="2" borderId="25" xfId="0" applyFont="1" applyFill="1" applyBorder="1" applyAlignment="1">
      <alignment horizontal="center"/>
    </xf>
    <xf numFmtId="178" fontId="16" fillId="2" borderId="42" xfId="0" applyNumberFormat="1" applyFont="1" applyFill="1" applyBorder="1" applyAlignment="1"/>
    <xf numFmtId="178" fontId="16" fillId="3" borderId="57" xfId="0" applyNumberFormat="1" applyFont="1" applyFill="1" applyBorder="1" applyAlignment="1"/>
    <xf numFmtId="178" fontId="16" fillId="2" borderId="57" xfId="0" applyNumberFormat="1" applyFont="1" applyFill="1" applyBorder="1" applyAlignment="1"/>
    <xf numFmtId="180" fontId="16" fillId="0" borderId="48" xfId="1" applyNumberFormat="1" applyFont="1" applyBorder="1" applyAlignment="1"/>
    <xf numFmtId="180" fontId="16" fillId="3" borderId="52" xfId="1" applyNumberFormat="1" applyFont="1" applyFill="1" applyBorder="1" applyAlignment="1"/>
    <xf numFmtId="2" fontId="0" fillId="3" borderId="57" xfId="0" applyNumberFormat="1" applyFill="1" applyBorder="1" applyAlignment="1"/>
    <xf numFmtId="180" fontId="16" fillId="3" borderId="18" xfId="1" applyNumberFormat="1" applyFont="1" applyFill="1" applyBorder="1" applyAlignment="1"/>
    <xf numFmtId="2" fontId="0" fillId="2" borderId="23" xfId="0" applyNumberFormat="1" applyFill="1" applyBorder="1" applyAlignment="1"/>
    <xf numFmtId="2" fontId="0" fillId="2" borderId="57" xfId="0" applyNumberFormat="1" applyFill="1" applyBorder="1" applyAlignment="1"/>
    <xf numFmtId="2" fontId="0" fillId="2" borderId="19" xfId="0" applyNumberFormat="1" applyFill="1" applyBorder="1" applyAlignment="1"/>
    <xf numFmtId="2" fontId="0" fillId="2" borderId="55" xfId="0" applyNumberFormat="1" applyFill="1" applyBorder="1" applyAlignment="1"/>
    <xf numFmtId="2" fontId="0" fillId="2" borderId="8" xfId="0" applyNumberFormat="1" applyFill="1" applyBorder="1" applyAlignment="1"/>
    <xf numFmtId="180" fontId="16" fillId="2" borderId="23" xfId="0" applyNumberFormat="1" applyFont="1" applyFill="1" applyBorder="1">
      <alignment vertical="center"/>
    </xf>
    <xf numFmtId="180" fontId="16" fillId="3" borderId="61" xfId="1" applyNumberFormat="1" applyFont="1" applyFill="1" applyBorder="1" applyAlignment="1"/>
    <xf numFmtId="180" fontId="16" fillId="0" borderId="70" xfId="1" applyNumberFormat="1" applyFont="1" applyBorder="1" applyAlignment="1"/>
    <xf numFmtId="180" fontId="16" fillId="0" borderId="48" xfId="1" applyNumberFormat="1" applyFont="1" applyBorder="1" applyAlignment="1">
      <alignment horizontal="center"/>
    </xf>
    <xf numFmtId="180" fontId="16" fillId="0" borderId="0" xfId="1" applyNumberFormat="1" applyFont="1" applyBorder="1" applyAlignment="1">
      <alignment horizontal="center"/>
    </xf>
    <xf numFmtId="180" fontId="16" fillId="3" borderId="2" xfId="1" applyNumberFormat="1" applyFont="1" applyFill="1" applyBorder="1" applyAlignment="1">
      <alignment horizontal="center"/>
    </xf>
    <xf numFmtId="180" fontId="16" fillId="0" borderId="2" xfId="1" applyNumberFormat="1" applyFont="1" applyBorder="1" applyAlignment="1">
      <alignment horizontal="center"/>
    </xf>
    <xf numFmtId="180" fontId="16" fillId="2" borderId="0" xfId="1" applyNumberFormat="1" applyFont="1" applyFill="1" applyBorder="1" applyAlignment="1">
      <alignment horizontal="center"/>
    </xf>
    <xf numFmtId="0" fontId="39" fillId="2" borderId="0" xfId="0" applyFont="1" applyFill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40" fontId="0" fillId="2" borderId="0" xfId="1" applyNumberFormat="1" applyFont="1" applyFill="1" applyAlignment="1"/>
    <xf numFmtId="40" fontId="16" fillId="4" borderId="0" xfId="1" applyNumberFormat="1" applyFont="1" applyFill="1">
      <alignment vertical="center"/>
    </xf>
    <xf numFmtId="178" fontId="39" fillId="2" borderId="35" xfId="0" applyNumberFormat="1" applyFont="1" applyFill="1" applyBorder="1" applyAlignment="1"/>
    <xf numFmtId="178" fontId="39" fillId="2" borderId="21" xfId="0" applyNumberFormat="1" applyFont="1" applyFill="1" applyBorder="1" applyAlignment="1"/>
    <xf numFmtId="180" fontId="39" fillId="2" borderId="20" xfId="1" applyNumberFormat="1" applyFont="1" applyFill="1" applyBorder="1" applyAlignment="1"/>
    <xf numFmtId="0" fontId="16" fillId="2" borderId="20" xfId="0" applyFont="1" applyFill="1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55" fillId="4" borderId="33" xfId="0" applyFont="1" applyFill="1" applyBorder="1" applyAlignment="1">
      <alignment horizontal="center" vertical="center"/>
    </xf>
    <xf numFmtId="40" fontId="55" fillId="2" borderId="0" xfId="14" applyNumberFormat="1" applyFont="1" applyFill="1" applyBorder="1" applyAlignment="1">
      <alignment vertical="center" shrinkToFit="1"/>
    </xf>
    <xf numFmtId="176" fontId="55" fillId="2" borderId="26" xfId="14" applyNumberFormat="1" applyFont="1" applyFill="1" applyBorder="1">
      <alignment vertical="center"/>
    </xf>
    <xf numFmtId="38" fontId="64" fillId="2" borderId="26" xfId="14" applyFont="1" applyFill="1" applyBorder="1">
      <alignment vertical="center"/>
    </xf>
    <xf numFmtId="176" fontId="55" fillId="3" borderId="1" xfId="1" applyNumberFormat="1" applyFont="1" applyFill="1" applyBorder="1">
      <alignment vertical="center"/>
    </xf>
    <xf numFmtId="176" fontId="55" fillId="3" borderId="1" xfId="1" applyNumberFormat="1" applyFont="1" applyFill="1" applyBorder="1" applyAlignment="1"/>
    <xf numFmtId="176" fontId="55" fillId="0" borderId="0" xfId="1" applyNumberFormat="1" applyFont="1" applyBorder="1" applyAlignment="1"/>
    <xf numFmtId="176" fontId="55" fillId="0" borderId="0" xfId="1" applyNumberFormat="1" applyFont="1" applyBorder="1">
      <alignment vertical="center"/>
    </xf>
    <xf numFmtId="176" fontId="76" fillId="0" borderId="0" xfId="14" applyNumberFormat="1" applyFont="1" applyFill="1" applyBorder="1" applyAlignment="1"/>
    <xf numFmtId="176" fontId="55" fillId="0" borderId="2" xfId="14" applyNumberFormat="1" applyFont="1" applyFill="1" applyBorder="1" applyAlignment="1"/>
    <xf numFmtId="176" fontId="55" fillId="3" borderId="1" xfId="14" applyNumberFormat="1" applyFont="1" applyFill="1" applyBorder="1" applyAlignment="1"/>
    <xf numFmtId="0" fontId="55" fillId="3" borderId="1" xfId="0" applyFont="1" applyFill="1" applyBorder="1" applyAlignment="1"/>
    <xf numFmtId="0" fontId="55" fillId="2" borderId="1" xfId="0" applyFont="1" applyFill="1" applyBorder="1" applyAlignment="1"/>
    <xf numFmtId="189" fontId="55" fillId="0" borderId="0" xfId="0" applyNumberFormat="1" applyFont="1" applyAlignment="1"/>
    <xf numFmtId="0" fontId="55" fillId="0" borderId="0" xfId="0" quotePrefix="1" applyFont="1" applyAlignment="1">
      <alignment horizontal="center"/>
    </xf>
    <xf numFmtId="176" fontId="55" fillId="4" borderId="0" xfId="1" applyNumberFormat="1" applyFont="1" applyFill="1" applyBorder="1" applyAlignment="1"/>
    <xf numFmtId="0" fontId="0" fillId="2" borderId="20" xfId="0" applyFill="1" applyBorder="1" applyAlignment="1">
      <alignment vertical="center" wrapText="1"/>
    </xf>
    <xf numFmtId="38" fontId="54" fillId="0" borderId="36" xfId="1" applyFont="1" applyBorder="1">
      <alignment vertical="center"/>
    </xf>
    <xf numFmtId="38" fontId="54" fillId="0" borderId="10" xfId="1" applyFont="1" applyBorder="1">
      <alignment vertical="center"/>
    </xf>
    <xf numFmtId="2" fontId="0" fillId="2" borderId="15" xfId="0" applyNumberFormat="1" applyFill="1" applyBorder="1" applyAlignment="1"/>
    <xf numFmtId="14" fontId="25" fillId="4" borderId="0" xfId="0" applyNumberFormat="1" applyFont="1" applyFill="1">
      <alignment vertical="center"/>
    </xf>
    <xf numFmtId="189" fontId="55" fillId="2" borderId="18" xfId="0" applyNumberFormat="1" applyFont="1" applyFill="1" applyBorder="1" applyAlignment="1">
      <alignment vertical="center" shrinkToFit="1"/>
    </xf>
    <xf numFmtId="0" fontId="68" fillId="0" borderId="12" xfId="0" applyFont="1" applyBorder="1" applyAlignment="1"/>
    <xf numFmtId="38" fontId="54" fillId="4" borderId="1" xfId="1" applyFont="1" applyFill="1" applyBorder="1">
      <alignment vertical="center"/>
    </xf>
    <xf numFmtId="38" fontId="54" fillId="4" borderId="0" xfId="1" applyFont="1" applyFill="1" applyBorder="1">
      <alignment vertical="center"/>
    </xf>
    <xf numFmtId="38" fontId="54" fillId="0" borderId="17" xfId="1" applyFont="1" applyBorder="1">
      <alignment vertical="center"/>
    </xf>
    <xf numFmtId="0" fontId="68" fillId="5" borderId="25" xfId="0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66" fillId="2" borderId="0" xfId="0" applyFont="1" applyFill="1">
      <alignment vertical="center"/>
    </xf>
    <xf numFmtId="0" fontId="55" fillId="2" borderId="0" xfId="0" applyFont="1" applyFill="1" applyAlignment="1">
      <alignment horizontal="right" vertical="center"/>
    </xf>
    <xf numFmtId="0" fontId="63" fillId="2" borderId="0" xfId="0" applyFont="1" applyFill="1">
      <alignment vertical="center"/>
    </xf>
    <xf numFmtId="0" fontId="67" fillId="2" borderId="0" xfId="0" applyFont="1" applyFill="1">
      <alignment vertical="center"/>
    </xf>
    <xf numFmtId="0" fontId="68" fillId="2" borderId="42" xfId="0" applyFont="1" applyFill="1" applyBorder="1">
      <alignment vertical="center"/>
    </xf>
    <xf numFmtId="0" fontId="68" fillId="2" borderId="48" xfId="0" applyFont="1" applyFill="1" applyBorder="1" applyAlignment="1">
      <alignment horizontal="right" vertical="center"/>
    </xf>
    <xf numFmtId="0" fontId="68" fillId="2" borderId="52" xfId="0" applyFont="1" applyFill="1" applyBorder="1" applyAlignment="1">
      <alignment horizontal="right" vertical="center"/>
    </xf>
    <xf numFmtId="0" fontId="64" fillId="2" borderId="42" xfId="0" applyFont="1" applyFill="1" applyBorder="1" applyAlignment="1">
      <alignment horizontal="center" vertical="center"/>
    </xf>
    <xf numFmtId="0" fontId="54" fillId="2" borderId="48" xfId="0" applyFont="1" applyFill="1" applyBorder="1" applyAlignment="1">
      <alignment horizontal="center" vertical="center"/>
    </xf>
    <xf numFmtId="0" fontId="55" fillId="2" borderId="5" xfId="0" applyFont="1" applyFill="1" applyBorder="1" applyAlignment="1">
      <alignment horizontal="center" vertical="center"/>
    </xf>
    <xf numFmtId="0" fontId="68" fillId="2" borderId="53" xfId="0" applyFont="1" applyFill="1" applyBorder="1" applyAlignment="1">
      <alignment horizontal="right" vertical="center"/>
    </xf>
    <xf numFmtId="0" fontId="55" fillId="2" borderId="50" xfId="0" applyFont="1" applyFill="1" applyBorder="1" applyAlignment="1" applyProtection="1">
      <alignment horizontal="center" vertical="center"/>
      <protection locked="0"/>
    </xf>
    <xf numFmtId="0" fontId="55" fillId="2" borderId="39" xfId="0" applyFont="1" applyFill="1" applyBorder="1" applyAlignment="1" applyProtection="1">
      <alignment horizontal="center" vertical="center"/>
      <protection locked="0"/>
    </xf>
    <xf numFmtId="0" fontId="55" fillId="2" borderId="39" xfId="0" quotePrefix="1" applyFont="1" applyFill="1" applyBorder="1" applyAlignment="1" applyProtection="1">
      <alignment horizontal="center" vertical="center"/>
      <protection locked="0"/>
    </xf>
    <xf numFmtId="0" fontId="55" fillId="2" borderId="45" xfId="0" quotePrefix="1" applyFont="1" applyFill="1" applyBorder="1" applyAlignment="1" applyProtection="1">
      <alignment horizontal="center" vertical="center"/>
      <protection locked="0"/>
    </xf>
    <xf numFmtId="0" fontId="55" fillId="2" borderId="69" xfId="0" applyFont="1" applyFill="1" applyBorder="1" applyAlignment="1">
      <alignment horizontal="center" vertical="center"/>
    </xf>
    <xf numFmtId="0" fontId="55" fillId="2" borderId="20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vertical="center" shrinkToFit="1"/>
    </xf>
    <xf numFmtId="176" fontId="55" fillId="2" borderId="23" xfId="14" applyNumberFormat="1" applyFont="1" applyFill="1" applyBorder="1" applyAlignment="1">
      <alignment vertical="center" shrinkToFit="1"/>
    </xf>
    <xf numFmtId="0" fontId="68" fillId="2" borderId="26" xfId="0" applyFont="1" applyFill="1" applyBorder="1" applyAlignment="1">
      <alignment horizontal="center" vertical="center" shrinkToFit="1"/>
    </xf>
    <xf numFmtId="188" fontId="55" fillId="2" borderId="57" xfId="14" applyNumberFormat="1" applyFont="1" applyFill="1" applyBorder="1" applyAlignment="1">
      <alignment horizontal="center" vertical="center"/>
    </xf>
    <xf numFmtId="0" fontId="55" fillId="2" borderId="9" xfId="0" applyFont="1" applyFill="1" applyBorder="1" applyAlignment="1">
      <alignment horizontal="center" vertical="center"/>
    </xf>
    <xf numFmtId="0" fontId="55" fillId="2" borderId="56" xfId="0" applyFont="1" applyFill="1" applyBorder="1" applyAlignment="1">
      <alignment vertical="center" shrinkToFit="1"/>
    </xf>
    <xf numFmtId="189" fontId="55" fillId="2" borderId="23" xfId="0" applyNumberFormat="1" applyFont="1" applyFill="1" applyBorder="1">
      <alignment vertical="center"/>
    </xf>
    <xf numFmtId="189" fontId="55" fillId="2" borderId="0" xfId="0" applyNumberFormat="1" applyFont="1" applyFill="1">
      <alignment vertical="center"/>
    </xf>
    <xf numFmtId="189" fontId="55" fillId="2" borderId="1" xfId="0" applyNumberFormat="1" applyFont="1" applyFill="1" applyBorder="1">
      <alignment vertical="center"/>
    </xf>
    <xf numFmtId="0" fontId="55" fillId="2" borderId="16" xfId="0" applyFont="1" applyFill="1" applyBorder="1" applyAlignment="1">
      <alignment horizontal="center" vertical="center" shrinkToFit="1"/>
    </xf>
    <xf numFmtId="0" fontId="68" fillId="2" borderId="18" xfId="0" applyFont="1" applyFill="1" applyBorder="1" applyAlignment="1">
      <alignment horizontal="center" vertical="center" shrinkToFit="1"/>
    </xf>
    <xf numFmtId="0" fontId="68" fillId="2" borderId="23" xfId="0" applyFont="1" applyFill="1" applyBorder="1" applyAlignment="1">
      <alignment horizontal="centerContinuous"/>
    </xf>
    <xf numFmtId="0" fontId="68" fillId="2" borderId="20" xfId="0" applyFont="1" applyFill="1" applyBorder="1" applyAlignment="1">
      <alignment horizontal="distributed"/>
    </xf>
    <xf numFmtId="0" fontId="68" fillId="2" borderId="26" xfId="0" quotePrefix="1" applyFont="1" applyFill="1" applyBorder="1" applyAlignment="1">
      <alignment horizontal="distributed"/>
    </xf>
    <xf numFmtId="176" fontId="55" fillId="2" borderId="23" xfId="14" quotePrefix="1" applyNumberFormat="1" applyFont="1" applyFill="1" applyBorder="1" applyAlignment="1">
      <alignment horizontal="right"/>
    </xf>
    <xf numFmtId="188" fontId="55" fillId="2" borderId="0" xfId="0" applyNumberFormat="1" applyFont="1" applyFill="1">
      <alignment vertical="center"/>
    </xf>
    <xf numFmtId="176" fontId="55" fillId="2" borderId="0" xfId="14" applyNumberFormat="1" applyFont="1" applyFill="1" applyBorder="1" applyAlignment="1">
      <alignment vertical="center"/>
    </xf>
    <xf numFmtId="0" fontId="68" fillId="2" borderId="16" xfId="0" applyFont="1" applyFill="1" applyBorder="1" applyAlignment="1">
      <alignment horizontal="distributed"/>
    </xf>
    <xf numFmtId="0" fontId="68" fillId="2" borderId="18" xfId="0" quotePrefix="1" applyFont="1" applyFill="1" applyBorder="1" applyAlignment="1">
      <alignment horizontal="distributed"/>
    </xf>
    <xf numFmtId="176" fontId="55" fillId="2" borderId="55" xfId="14" quotePrefix="1" applyNumberFormat="1" applyFont="1" applyFill="1" applyBorder="1" applyAlignment="1">
      <alignment horizontal="right"/>
    </xf>
    <xf numFmtId="0" fontId="68" fillId="2" borderId="57" xfId="0" applyFont="1" applyFill="1" applyBorder="1" applyAlignment="1">
      <alignment horizontal="centerContinuous"/>
    </xf>
    <xf numFmtId="0" fontId="68" fillId="2" borderId="18" xfId="0" applyFont="1" applyFill="1" applyBorder="1" applyAlignment="1">
      <alignment horizontal="distributed"/>
    </xf>
    <xf numFmtId="188" fontId="55" fillId="2" borderId="0" xfId="14" applyNumberFormat="1" applyFont="1" applyFill="1" applyBorder="1" applyAlignment="1">
      <alignment vertical="center"/>
    </xf>
    <xf numFmtId="0" fontId="68" fillId="2" borderId="20" xfId="0" quotePrefix="1" applyFont="1" applyFill="1" applyBorder="1" applyAlignment="1">
      <alignment horizontal="distributed" wrapText="1"/>
    </xf>
    <xf numFmtId="0" fontId="55" fillId="2" borderId="55" xfId="0" quotePrefix="1" applyFont="1" applyFill="1" applyBorder="1" applyAlignment="1">
      <alignment horizontal="right"/>
    </xf>
    <xf numFmtId="188" fontId="55" fillId="2" borderId="1" xfId="14" quotePrefix="1" applyNumberFormat="1" applyFont="1" applyFill="1" applyBorder="1" applyAlignment="1">
      <alignment horizontal="right" vertical="center"/>
    </xf>
    <xf numFmtId="188" fontId="55" fillId="2" borderId="1" xfId="0" applyNumberFormat="1" applyFont="1" applyFill="1" applyBorder="1" applyAlignment="1">
      <alignment horizontal="right" vertical="center"/>
    </xf>
    <xf numFmtId="176" fontId="55" fillId="2" borderId="1" xfId="14" applyNumberFormat="1" applyFont="1" applyFill="1" applyBorder="1" applyAlignment="1">
      <alignment horizontal="right" vertical="center"/>
    </xf>
    <xf numFmtId="0" fontId="68" fillId="2" borderId="16" xfId="0" quotePrefix="1" applyFont="1" applyFill="1" applyBorder="1" applyAlignment="1">
      <alignment horizontal="center" wrapText="1"/>
    </xf>
    <xf numFmtId="188" fontId="55" fillId="2" borderId="55" xfId="14" quotePrefix="1" applyNumberFormat="1" applyFont="1" applyFill="1" applyBorder="1" applyAlignment="1">
      <alignment horizontal="right" vertical="center"/>
    </xf>
    <xf numFmtId="0" fontId="55" fillId="2" borderId="1" xfId="0" applyFont="1" applyFill="1" applyBorder="1">
      <alignment vertical="center"/>
    </xf>
    <xf numFmtId="0" fontId="68" fillId="2" borderId="16" xfId="0" applyFont="1" applyFill="1" applyBorder="1" applyAlignment="1">
      <alignment horizontal="center" wrapText="1"/>
    </xf>
    <xf numFmtId="188" fontId="55" fillId="2" borderId="23" xfId="14" quotePrefix="1" applyNumberFormat="1" applyFont="1" applyFill="1" applyBorder="1" applyAlignment="1">
      <alignment horizontal="center" vertical="center"/>
    </xf>
    <xf numFmtId="188" fontId="55" fillId="2" borderId="0" xfId="14" quotePrefix="1" applyNumberFormat="1" applyFont="1" applyFill="1" applyBorder="1" applyAlignment="1">
      <alignment horizontal="right" vertical="center"/>
    </xf>
    <xf numFmtId="0" fontId="68" fillId="2" borderId="23" xfId="0" applyFont="1" applyFill="1" applyBorder="1" applyAlignment="1">
      <alignment horizontal="center"/>
    </xf>
    <xf numFmtId="0" fontId="68" fillId="2" borderId="20" xfId="0" quotePrefix="1" applyFont="1" applyFill="1" applyBorder="1" applyAlignment="1">
      <alignment horizontal="center"/>
    </xf>
    <xf numFmtId="176" fontId="12" fillId="2" borderId="55" xfId="0" quotePrefix="1" applyNumberFormat="1" applyFont="1" applyFill="1" applyBorder="1" applyAlignment="1">
      <alignment horizontal="right"/>
    </xf>
    <xf numFmtId="176" fontId="12" fillId="2" borderId="1" xfId="0" quotePrefix="1" applyNumberFormat="1" applyFont="1" applyFill="1" applyBorder="1" applyAlignment="1">
      <alignment horizontal="right"/>
    </xf>
    <xf numFmtId="38" fontId="54" fillId="4" borderId="12" xfId="1" applyFont="1" applyFill="1" applyBorder="1">
      <alignment vertical="center"/>
    </xf>
    <xf numFmtId="188" fontId="55" fillId="2" borderId="23" xfId="14" applyNumberFormat="1" applyFont="1" applyFill="1" applyBorder="1" applyAlignment="1">
      <alignment horizontal="center" vertical="center"/>
    </xf>
    <xf numFmtId="188" fontId="12" fillId="2" borderId="0" xfId="14" quotePrefix="1" applyNumberFormat="1" applyFont="1" applyFill="1" applyBorder="1" applyAlignment="1">
      <alignment vertical="center"/>
    </xf>
    <xf numFmtId="188" fontId="12" fillId="2" borderId="2" xfId="14" quotePrefix="1" applyNumberFormat="1" applyFont="1" applyFill="1" applyBorder="1" applyAlignment="1">
      <alignment vertical="center"/>
    </xf>
    <xf numFmtId="0" fontId="68" fillId="2" borderId="9" xfId="0" quotePrefix="1" applyFont="1" applyFill="1" applyBorder="1" applyAlignment="1">
      <alignment horizontal="center"/>
    </xf>
    <xf numFmtId="0" fontId="68" fillId="2" borderId="56" xfId="0" quotePrefix="1" applyFont="1" applyFill="1" applyBorder="1" applyAlignment="1">
      <alignment horizontal="distributed"/>
    </xf>
    <xf numFmtId="176" fontId="12" fillId="2" borderId="0" xfId="0" quotePrefix="1" applyNumberFormat="1" applyFont="1" applyFill="1" applyAlignment="1">
      <alignment horizontal="right"/>
    </xf>
    <xf numFmtId="0" fontId="68" fillId="2" borderId="20" xfId="0" quotePrefix="1" applyFont="1" applyFill="1" applyBorder="1" applyAlignment="1">
      <alignment horizontal="distributed"/>
    </xf>
    <xf numFmtId="188" fontId="12" fillId="2" borderId="55" xfId="14" quotePrefix="1" applyNumberFormat="1" applyFont="1" applyFill="1" applyBorder="1" applyAlignment="1">
      <alignment vertical="center"/>
    </xf>
    <xf numFmtId="188" fontId="12" fillId="2" borderId="1" xfId="14" quotePrefix="1" applyNumberFormat="1" applyFont="1" applyFill="1" applyBorder="1" applyAlignment="1">
      <alignment vertical="center"/>
    </xf>
    <xf numFmtId="0" fontId="68" fillId="2" borderId="30" xfId="0" applyFont="1" applyFill="1" applyBorder="1" applyAlignment="1">
      <alignment horizontal="distributed"/>
    </xf>
    <xf numFmtId="0" fontId="68" fillId="2" borderId="13" xfId="0" applyFont="1" applyFill="1" applyBorder="1" applyAlignment="1">
      <alignment horizontal="distributed"/>
    </xf>
    <xf numFmtId="0" fontId="55" fillId="2" borderId="57" xfId="0" applyFont="1" applyFill="1" applyBorder="1" applyAlignment="1">
      <alignment horizontal="right"/>
    </xf>
    <xf numFmtId="193" fontId="55" fillId="2" borderId="2" xfId="14" applyNumberFormat="1" applyFont="1" applyFill="1" applyBorder="1" applyAlignment="1">
      <alignment vertical="center"/>
    </xf>
    <xf numFmtId="193" fontId="55" fillId="2" borderId="2" xfId="0" applyNumberFormat="1" applyFont="1" applyFill="1" applyBorder="1">
      <alignment vertical="center"/>
    </xf>
    <xf numFmtId="40" fontId="55" fillId="2" borderId="2" xfId="14" applyNumberFormat="1" applyFont="1" applyFill="1" applyBorder="1" applyAlignment="1">
      <alignment vertical="center"/>
    </xf>
    <xf numFmtId="40" fontId="55" fillId="2" borderId="2" xfId="14" applyNumberFormat="1" applyFont="1" applyFill="1" applyBorder="1">
      <alignment vertical="center"/>
    </xf>
    <xf numFmtId="0" fontId="55" fillId="2" borderId="72" xfId="0" applyFont="1" applyFill="1" applyBorder="1" applyAlignment="1">
      <alignment horizontal="right"/>
    </xf>
    <xf numFmtId="193" fontId="55" fillId="2" borderId="12" xfId="14" applyNumberFormat="1" applyFont="1" applyFill="1" applyBorder="1" applyAlignment="1">
      <alignment vertical="center"/>
    </xf>
    <xf numFmtId="193" fontId="55" fillId="2" borderId="12" xfId="0" applyNumberFormat="1" applyFont="1" applyFill="1" applyBorder="1">
      <alignment vertical="center"/>
    </xf>
    <xf numFmtId="40" fontId="55" fillId="2" borderId="12" xfId="0" applyNumberFormat="1" applyFont="1" applyFill="1" applyBorder="1">
      <alignment vertical="center"/>
    </xf>
    <xf numFmtId="0" fontId="55" fillId="2" borderId="12" xfId="0" applyFont="1" applyFill="1" applyBorder="1">
      <alignment vertical="center"/>
    </xf>
    <xf numFmtId="0" fontId="68" fillId="2" borderId="9" xfId="0" quotePrefix="1" applyFont="1" applyFill="1" applyBorder="1" applyAlignment="1">
      <alignment horizontal="distributed"/>
    </xf>
    <xf numFmtId="0" fontId="68" fillId="2" borderId="22" xfId="0" applyFont="1" applyFill="1" applyBorder="1" applyAlignment="1">
      <alignment horizontal="distributed"/>
    </xf>
    <xf numFmtId="188" fontId="55" fillId="2" borderId="72" xfId="14" applyNumberFormat="1" applyFont="1" applyFill="1" applyBorder="1" applyAlignment="1">
      <alignment horizontal="center" vertical="center"/>
    </xf>
    <xf numFmtId="188" fontId="55" fillId="2" borderId="0" xfId="14" applyNumberFormat="1" applyFont="1" applyFill="1" applyBorder="1" applyAlignment="1">
      <alignment horizontal="center" vertical="center"/>
    </xf>
    <xf numFmtId="176" fontId="55" fillId="2" borderId="12" xfId="14" applyNumberFormat="1" applyFont="1" applyFill="1" applyBorder="1">
      <alignment vertical="center"/>
    </xf>
    <xf numFmtId="0" fontId="68" fillId="2" borderId="31" xfId="0" applyFont="1" applyFill="1" applyBorder="1" applyAlignment="1">
      <alignment horizontal="distributed"/>
    </xf>
    <xf numFmtId="0" fontId="55" fillId="2" borderId="72" xfId="0" applyFont="1" applyFill="1" applyBorder="1" applyAlignment="1">
      <alignment horizontal="right" vertical="center"/>
    </xf>
    <xf numFmtId="184" fontId="55" fillId="2" borderId="12" xfId="0" applyNumberFormat="1" applyFont="1" applyFill="1" applyBorder="1" applyAlignment="1" applyProtection="1">
      <alignment horizontal="right" vertical="center"/>
      <protection locked="0"/>
    </xf>
    <xf numFmtId="180" fontId="55" fillId="2" borderId="12" xfId="0" applyNumberFormat="1" applyFont="1" applyFill="1" applyBorder="1">
      <alignment vertical="center"/>
    </xf>
    <xf numFmtId="180" fontId="55" fillId="2" borderId="12" xfId="0" applyNumberFormat="1" applyFont="1" applyFill="1" applyBorder="1" applyAlignment="1">
      <alignment horizontal="center" vertical="center"/>
    </xf>
    <xf numFmtId="0" fontId="68" fillId="2" borderId="49" xfId="0" applyFont="1" applyFill="1" applyBorder="1" applyAlignment="1">
      <alignment horizontal="distributed"/>
    </xf>
    <xf numFmtId="184" fontId="55" fillId="2" borderId="2" xfId="0" applyNumberFormat="1" applyFont="1" applyFill="1" applyBorder="1" applyAlignment="1" applyProtection="1">
      <alignment horizontal="right" vertical="center"/>
      <protection locked="0"/>
    </xf>
    <xf numFmtId="0" fontId="55" fillId="2" borderId="23" xfId="0" applyFont="1" applyFill="1" applyBorder="1" applyAlignment="1">
      <alignment horizontal="right"/>
    </xf>
    <xf numFmtId="189" fontId="55" fillId="2" borderId="0" xfId="0" applyNumberFormat="1" applyFont="1" applyFill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vertical="center"/>
    </xf>
    <xf numFmtId="189" fontId="55" fillId="2" borderId="2" xfId="0" applyNumberFormat="1" applyFont="1" applyFill="1" applyBorder="1" applyAlignment="1" applyProtection="1">
      <alignment horizontal="right" vertical="center"/>
      <protection locked="0"/>
    </xf>
    <xf numFmtId="0" fontId="68" fillId="2" borderId="55" xfId="0" applyFont="1" applyFill="1" applyBorder="1" applyAlignment="1">
      <alignment horizontal="center"/>
    </xf>
    <xf numFmtId="0" fontId="68" fillId="2" borderId="9" xfId="0" applyFont="1" applyFill="1" applyBorder="1" applyAlignment="1">
      <alignment horizontal="distributed"/>
    </xf>
    <xf numFmtId="0" fontId="68" fillId="2" borderId="46" xfId="0" quotePrefix="1" applyFont="1" applyFill="1" applyBorder="1" applyAlignment="1">
      <alignment horizontal="distributed"/>
    </xf>
    <xf numFmtId="38" fontId="55" fillId="2" borderId="1" xfId="14" quotePrefix="1" applyFont="1" applyFill="1" applyBorder="1" applyAlignment="1">
      <alignment vertical="center"/>
    </xf>
    <xf numFmtId="0" fontId="68" fillId="2" borderId="57" xfId="0" applyFont="1" applyFill="1" applyBorder="1" applyAlignment="1">
      <alignment horizontal="center"/>
    </xf>
    <xf numFmtId="38" fontId="55" fillId="2" borderId="23" xfId="14" quotePrefix="1" applyFont="1" applyFill="1" applyBorder="1" applyAlignment="1">
      <alignment horizontal="right"/>
    </xf>
    <xf numFmtId="38" fontId="55" fillId="2" borderId="1" xfId="14" quotePrefix="1" applyFont="1" applyFill="1" applyBorder="1" applyAlignment="1">
      <alignment horizontal="right"/>
    </xf>
    <xf numFmtId="188" fontId="55" fillId="2" borderId="55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 applyProtection="1">
      <alignment horizontal="right" vertical="center"/>
      <protection locked="0"/>
    </xf>
    <xf numFmtId="176" fontId="55" fillId="2" borderId="2" xfId="14" applyNumberFormat="1" applyFont="1" applyFill="1" applyBorder="1" applyAlignment="1" applyProtection="1">
      <alignment horizontal="right" vertical="center"/>
      <protection locked="0"/>
    </xf>
    <xf numFmtId="0" fontId="68" fillId="2" borderId="26" xfId="0" applyFont="1" applyFill="1" applyBorder="1" applyAlignment="1">
      <alignment horizontal="distributed"/>
    </xf>
    <xf numFmtId="188" fontId="55" fillId="2" borderId="23" xfId="14" applyNumberFormat="1" applyFont="1" applyFill="1" applyBorder="1" applyAlignment="1">
      <alignment vertical="center"/>
    </xf>
    <xf numFmtId="0" fontId="68" fillId="2" borderId="26" xfId="0" quotePrefix="1" applyFont="1" applyFill="1" applyBorder="1" applyAlignment="1">
      <alignment horizontal="left"/>
    </xf>
    <xf numFmtId="40" fontId="55" fillId="2" borderId="23" xfId="14" quotePrefix="1" applyNumberFormat="1" applyFont="1" applyFill="1" applyBorder="1" applyAlignment="1">
      <alignment horizontal="right"/>
    </xf>
    <xf numFmtId="40" fontId="55" fillId="2" borderId="0" xfId="14" quotePrefix="1" applyNumberFormat="1" applyFont="1" applyFill="1" applyBorder="1" applyAlignment="1">
      <alignment vertical="center"/>
    </xf>
    <xf numFmtId="40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/>
    </xf>
    <xf numFmtId="0" fontId="68" fillId="2" borderId="16" xfId="0" quotePrefix="1" applyFont="1" applyFill="1" applyBorder="1" applyAlignment="1">
      <alignment horizontal="distributed"/>
    </xf>
    <xf numFmtId="38" fontId="55" fillId="2" borderId="0" xfId="14" quotePrefix="1" applyFont="1" applyFill="1" applyBorder="1" applyAlignment="1">
      <alignment vertical="center"/>
    </xf>
    <xf numFmtId="38" fontId="55" fillId="2" borderId="55" xfId="14" quotePrefix="1" applyFont="1" applyFill="1" applyBorder="1" applyAlignment="1">
      <alignment horizontal="right"/>
    </xf>
    <xf numFmtId="38" fontId="55" fillId="2" borderId="0" xfId="14" applyFont="1" applyFill="1" applyBorder="1" applyAlignment="1">
      <alignment vertical="center"/>
    </xf>
    <xf numFmtId="0" fontId="68" fillId="2" borderId="21" xfId="0" quotePrefix="1" applyFont="1" applyFill="1" applyBorder="1" applyAlignment="1">
      <alignment horizontal="distributed"/>
    </xf>
    <xf numFmtId="0" fontId="68" fillId="2" borderId="38" xfId="0" applyFont="1" applyFill="1" applyBorder="1" applyAlignment="1">
      <alignment horizontal="center" vertical="center"/>
    </xf>
    <xf numFmtId="0" fontId="68" fillId="2" borderId="69" xfId="0" applyFont="1" applyFill="1" applyBorder="1" applyAlignment="1">
      <alignment horizontal="center" vertical="center" wrapText="1"/>
    </xf>
    <xf numFmtId="0" fontId="68" fillId="2" borderId="40" xfId="0" applyFont="1" applyFill="1" applyBorder="1" applyAlignment="1">
      <alignment vertical="center" wrapText="1" shrinkToFit="1"/>
    </xf>
    <xf numFmtId="40" fontId="55" fillId="2" borderId="50" xfId="14" applyNumberFormat="1" applyFont="1" applyFill="1" applyBorder="1" applyAlignment="1">
      <alignment horizontal="right" vertical="center" wrapText="1" shrinkToFit="1"/>
    </xf>
    <xf numFmtId="40" fontId="55" fillId="2" borderId="69" xfId="14" applyNumberFormat="1" applyFont="1" applyFill="1" applyBorder="1" applyAlignment="1">
      <alignment vertical="center"/>
    </xf>
    <xf numFmtId="0" fontId="68" fillId="2" borderId="19" xfId="0" applyFont="1" applyFill="1" applyBorder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68" fillId="2" borderId="22" xfId="0" applyFont="1" applyFill="1" applyBorder="1">
      <alignment vertical="center"/>
    </xf>
    <xf numFmtId="0" fontId="55" fillId="2" borderId="23" xfId="0" applyFont="1" applyFill="1" applyBorder="1" applyAlignment="1">
      <alignment horizontal="right" vertical="center"/>
    </xf>
    <xf numFmtId="0" fontId="64" fillId="2" borderId="22" xfId="0" applyFont="1" applyFill="1" applyBorder="1">
      <alignment vertical="center"/>
    </xf>
    <xf numFmtId="0" fontId="54" fillId="2" borderId="22" xfId="0" applyFont="1" applyFill="1" applyBorder="1">
      <alignment vertical="center"/>
    </xf>
    <xf numFmtId="0" fontId="68" fillId="2" borderId="70" xfId="0" applyFont="1" applyFill="1" applyBorder="1" applyAlignment="1">
      <alignment horizontal="center"/>
    </xf>
    <xf numFmtId="0" fontId="68" fillId="2" borderId="62" xfId="0" applyFont="1" applyFill="1" applyBorder="1" applyAlignment="1">
      <alignment horizontal="distributed"/>
    </xf>
    <xf numFmtId="0" fontId="68" fillId="2" borderId="52" xfId="0" applyFont="1" applyFill="1" applyBorder="1" applyAlignment="1">
      <alignment horizontal="distributed"/>
    </xf>
    <xf numFmtId="38" fontId="55" fillId="2" borderId="42" xfId="14" applyFont="1" applyFill="1" applyBorder="1" applyAlignment="1">
      <alignment horizontal="right" vertical="center"/>
    </xf>
    <xf numFmtId="38" fontId="55" fillId="2" borderId="48" xfId="14" applyFont="1" applyFill="1" applyBorder="1" applyAlignment="1">
      <alignment horizontal="right" vertical="center"/>
    </xf>
    <xf numFmtId="0" fontId="68" fillId="2" borderId="19" xfId="0" applyFont="1" applyFill="1" applyBorder="1" applyAlignment="1">
      <alignment horizontal="center"/>
    </xf>
    <xf numFmtId="0" fontId="68" fillId="2" borderId="10" xfId="0" applyFont="1" applyFill="1" applyBorder="1" applyAlignment="1">
      <alignment horizontal="distributed"/>
    </xf>
    <xf numFmtId="184" fontId="55" fillId="2" borderId="0" xfId="0" applyNumberFormat="1" applyFont="1" applyFill="1" applyAlignment="1">
      <alignment vertical="center" shrinkToFit="1"/>
    </xf>
    <xf numFmtId="0" fontId="68" fillId="2" borderId="36" xfId="0" applyFont="1" applyFill="1" applyBorder="1" applyAlignment="1">
      <alignment horizontal="distributed"/>
    </xf>
    <xf numFmtId="0" fontId="68" fillId="2" borderId="46" xfId="0" applyFont="1" applyFill="1" applyBorder="1" applyAlignment="1">
      <alignment horizontal="distributed"/>
    </xf>
    <xf numFmtId="38" fontId="55" fillId="2" borderId="55" xfId="14" applyFont="1" applyFill="1" applyBorder="1" applyAlignment="1">
      <alignment horizontal="right" vertical="center"/>
    </xf>
    <xf numFmtId="38" fontId="55" fillId="2" borderId="1" xfId="14" applyFont="1" applyFill="1" applyBorder="1" applyAlignment="1">
      <alignment horizontal="center" vertical="center"/>
    </xf>
    <xf numFmtId="180" fontId="55" fillId="2" borderId="2" xfId="0" applyNumberFormat="1" applyFont="1" applyFill="1" applyBorder="1" applyAlignment="1">
      <alignment horizontal="center" vertical="center"/>
    </xf>
    <xf numFmtId="0" fontId="68" fillId="2" borderId="60" xfId="0" applyFont="1" applyFill="1" applyBorder="1" applyAlignment="1">
      <alignment horizontal="center"/>
    </xf>
    <xf numFmtId="0" fontId="68" fillId="2" borderId="33" xfId="0" applyFont="1" applyFill="1" applyBorder="1" applyAlignment="1">
      <alignment horizontal="distributed"/>
    </xf>
    <xf numFmtId="0" fontId="68" fillId="2" borderId="63" xfId="0" applyFont="1" applyFill="1" applyBorder="1" applyAlignment="1">
      <alignment horizontal="distributed"/>
    </xf>
    <xf numFmtId="188" fontId="55" fillId="2" borderId="25" xfId="14" applyNumberFormat="1" applyFont="1" applyFill="1" applyBorder="1" applyAlignment="1">
      <alignment horizontal="center" vertical="center"/>
    </xf>
    <xf numFmtId="180" fontId="55" fillId="2" borderId="34" xfId="0" applyNumberFormat="1" applyFont="1" applyFill="1" applyBorder="1" applyAlignment="1">
      <alignment horizontal="center" vertical="center" shrinkToFit="1"/>
    </xf>
    <xf numFmtId="0" fontId="64" fillId="2" borderId="0" xfId="0" applyFont="1" applyFill="1">
      <alignment vertical="center"/>
    </xf>
    <xf numFmtId="0" fontId="64" fillId="2" borderId="0" xfId="0" applyFont="1" applyFill="1" applyAlignment="1"/>
    <xf numFmtId="0" fontId="64" fillId="2" borderId="42" xfId="0" applyFont="1" applyFill="1" applyBorder="1">
      <alignment vertical="center"/>
    </xf>
    <xf numFmtId="0" fontId="64" fillId="2" borderId="48" xfId="0" applyFont="1" applyFill="1" applyBorder="1">
      <alignment vertical="center"/>
    </xf>
    <xf numFmtId="0" fontId="64" fillId="2" borderId="48" xfId="0" applyFont="1" applyFill="1" applyBorder="1" applyAlignment="1"/>
    <xf numFmtId="0" fontId="64" fillId="2" borderId="23" xfId="0" applyFont="1" applyFill="1" applyBorder="1">
      <alignment vertical="center"/>
    </xf>
    <xf numFmtId="0" fontId="68" fillId="2" borderId="26" xfId="0" applyFont="1" applyFill="1" applyBorder="1" applyAlignment="1">
      <alignment horizontal="right" vertical="center"/>
    </xf>
    <xf numFmtId="0" fontId="55" fillId="2" borderId="12" xfId="0" applyFont="1" applyFill="1" applyBorder="1" applyAlignment="1">
      <alignment horizontal="center" vertical="center"/>
    </xf>
    <xf numFmtId="0" fontId="55" fillId="2" borderId="27" xfId="0" applyFont="1" applyFill="1" applyBorder="1" applyAlignment="1">
      <alignment horizontal="center" vertical="center"/>
    </xf>
    <xf numFmtId="0" fontId="55" fillId="2" borderId="30" xfId="0" applyFont="1" applyFill="1" applyBorder="1" applyAlignment="1">
      <alignment horizontal="center" vertical="center"/>
    </xf>
    <xf numFmtId="0" fontId="55" fillId="2" borderId="30" xfId="0" quotePrefix="1" applyFont="1" applyFill="1" applyBorder="1" applyAlignment="1">
      <alignment horizontal="center" vertical="center"/>
    </xf>
    <xf numFmtId="0" fontId="55" fillId="2" borderId="12" xfId="0" quotePrefix="1" applyFont="1" applyFill="1" applyBorder="1" applyAlignment="1">
      <alignment horizontal="center" vertical="center"/>
    </xf>
    <xf numFmtId="0" fontId="64" fillId="2" borderId="25" xfId="0" applyFont="1" applyFill="1" applyBorder="1">
      <alignment vertical="center"/>
    </xf>
    <xf numFmtId="0" fontId="64" fillId="2" borderId="34" xfId="0" applyFont="1" applyFill="1" applyBorder="1">
      <alignment vertical="center"/>
    </xf>
    <xf numFmtId="0" fontId="55" fillId="2" borderId="41" xfId="0" applyFont="1" applyFill="1" applyBorder="1" applyAlignment="1">
      <alignment horizontal="center" vertical="center"/>
    </xf>
    <xf numFmtId="0" fontId="55" fillId="2" borderId="33" xfId="0" applyFont="1" applyFill="1" applyBorder="1" applyAlignment="1">
      <alignment horizontal="center" vertical="center"/>
    </xf>
    <xf numFmtId="0" fontId="55" fillId="2" borderId="26" xfId="0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 vertical="center" shrinkToFit="1"/>
    </xf>
    <xf numFmtId="0" fontId="55" fillId="2" borderId="56" xfId="0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vertical="center" shrinkToFit="1"/>
    </xf>
    <xf numFmtId="0" fontId="64" fillId="2" borderId="0" xfId="0" applyFont="1" applyFill="1" applyAlignment="1">
      <alignment vertical="center" shrinkToFit="1"/>
    </xf>
    <xf numFmtId="0" fontId="55" fillId="2" borderId="20" xfId="0" applyFont="1" applyFill="1" applyBorder="1" applyAlignment="1">
      <alignment horizontal="center" vertical="center" shrinkToFit="1"/>
    </xf>
    <xf numFmtId="0" fontId="55" fillId="2" borderId="18" xfId="0" applyFont="1" applyFill="1" applyBorder="1" applyAlignment="1">
      <alignment horizontal="center" vertical="center" shrinkToFit="1"/>
    </xf>
    <xf numFmtId="0" fontId="64" fillId="2" borderId="0" xfId="0" applyFont="1" applyFill="1" applyAlignment="1">
      <alignment horizontal="center" vertical="center" shrinkToFit="1"/>
    </xf>
    <xf numFmtId="189" fontId="55" fillId="2" borderId="0" xfId="0" applyNumberFormat="1" applyFont="1" applyFill="1" applyAlignment="1">
      <alignment horizontal="center" vertical="center" shrinkToFit="1"/>
    </xf>
    <xf numFmtId="189" fontId="55" fillId="2" borderId="1" xfId="0" applyNumberFormat="1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/>
    </xf>
    <xf numFmtId="0" fontId="64" fillId="2" borderId="0" xfId="0" applyFont="1" applyFill="1" applyAlignment="1">
      <alignment horizontal="center"/>
    </xf>
    <xf numFmtId="189" fontId="55" fillId="2" borderId="2" xfId="0" applyNumberFormat="1" applyFont="1" applyFill="1" applyBorder="1" applyAlignment="1">
      <alignment horizontal="center" vertical="center" shrinkToFit="1"/>
    </xf>
    <xf numFmtId="0" fontId="64" fillId="2" borderId="2" xfId="0" applyFont="1" applyFill="1" applyBorder="1" applyAlignment="1">
      <alignment horizontal="center"/>
    </xf>
    <xf numFmtId="0" fontId="55" fillId="2" borderId="26" xfId="0" quotePrefix="1" applyFont="1" applyFill="1" applyBorder="1" applyAlignment="1">
      <alignment horizontal="center" vertical="center" shrinkToFit="1"/>
    </xf>
    <xf numFmtId="0" fontId="55" fillId="2" borderId="18" xfId="0" quotePrefix="1" applyFont="1" applyFill="1" applyBorder="1" applyAlignment="1">
      <alignment horizontal="center" vertical="center" shrinkToFit="1"/>
    </xf>
    <xf numFmtId="0" fontId="64" fillId="2" borderId="57" xfId="0" applyFont="1" applyFill="1" applyBorder="1" applyAlignment="1">
      <alignment horizontal="center" vertical="center" shrinkToFit="1"/>
    </xf>
    <xf numFmtId="0" fontId="55" fillId="2" borderId="46" xfId="0" quotePrefix="1" applyFont="1" applyFill="1" applyBorder="1" applyAlignment="1">
      <alignment horizontal="center" vertical="center" shrinkToFit="1"/>
    </xf>
    <xf numFmtId="0" fontId="55" fillId="2" borderId="16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 shrinkToFit="1"/>
    </xf>
    <xf numFmtId="181" fontId="55" fillId="2" borderId="2" xfId="14" quotePrefix="1" applyNumberFormat="1" applyFont="1" applyFill="1" applyBorder="1" applyAlignment="1">
      <alignment vertical="center" shrinkToFit="1"/>
    </xf>
    <xf numFmtId="0" fontId="64" fillId="2" borderId="18" xfId="0" applyFont="1" applyFill="1" applyBorder="1" applyAlignment="1">
      <alignment horizontal="center"/>
    </xf>
    <xf numFmtId="0" fontId="55" fillId="2" borderId="9" xfId="0" quotePrefix="1" applyFont="1" applyFill="1" applyBorder="1" applyAlignment="1">
      <alignment horizontal="center"/>
    </xf>
    <xf numFmtId="0" fontId="55" fillId="2" borderId="56" xfId="0" quotePrefix="1" applyFont="1" applyFill="1" applyBorder="1" applyAlignment="1">
      <alignment horizontal="center" vertical="center" shrinkToFit="1"/>
    </xf>
    <xf numFmtId="176" fontId="55" fillId="2" borderId="0" xfId="1" quotePrefix="1" applyNumberFormat="1" applyFont="1" applyFill="1" applyBorder="1" applyAlignment="1">
      <alignment horizontal="right" vertical="center" shrinkToFit="1"/>
    </xf>
    <xf numFmtId="0" fontId="55" fillId="2" borderId="20" xfId="0" quotePrefix="1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/>
    </xf>
    <xf numFmtId="189" fontId="55" fillId="2" borderId="1" xfId="0" quotePrefix="1" applyNumberFormat="1" applyFont="1" applyFill="1" applyBorder="1" applyAlignment="1">
      <alignment vertical="center" shrinkToFit="1"/>
    </xf>
    <xf numFmtId="189" fontId="55" fillId="2" borderId="0" xfId="0" quotePrefix="1" applyNumberFormat="1" applyFont="1" applyFill="1" applyAlignment="1">
      <alignment vertical="center" shrinkToFit="1"/>
    </xf>
    <xf numFmtId="0" fontId="55" fillId="2" borderId="16" xfId="0" quotePrefix="1" applyFont="1" applyFill="1" applyBorder="1" applyAlignment="1">
      <alignment horizontal="center" vertical="top"/>
    </xf>
    <xf numFmtId="189" fontId="55" fillId="2" borderId="2" xfId="0" quotePrefix="1" applyNumberFormat="1" applyFont="1" applyFill="1" applyBorder="1" applyAlignment="1">
      <alignment horizontal="right" vertical="center" shrinkToFit="1"/>
    </xf>
    <xf numFmtId="189" fontId="55" fillId="2" borderId="2" xfId="0" quotePrefix="1" applyNumberFormat="1" applyFont="1" applyFill="1" applyBorder="1" applyAlignment="1">
      <alignment vertical="center" shrinkToFit="1"/>
    </xf>
    <xf numFmtId="176" fontId="55" fillId="2" borderId="1" xfId="14" applyNumberFormat="1" applyFont="1" applyFill="1" applyBorder="1" applyAlignment="1"/>
    <xf numFmtId="0" fontId="55" fillId="2" borderId="20" xfId="0" applyFont="1" applyFill="1" applyBorder="1" applyAlignment="1">
      <alignment horizontal="center" vertical="top"/>
    </xf>
    <xf numFmtId="0" fontId="55" fillId="2" borderId="22" xfId="0" quotePrefix="1" applyFont="1" applyFill="1" applyBorder="1" applyAlignment="1">
      <alignment horizontal="center" vertical="center" shrinkToFit="1"/>
    </xf>
    <xf numFmtId="0" fontId="55" fillId="2" borderId="0" xfId="0" applyFont="1" applyFill="1" applyAlignment="1">
      <alignment horizontal="center" vertical="center" shrinkToFit="1"/>
    </xf>
    <xf numFmtId="0" fontId="55" fillId="2" borderId="2" xfId="0" applyFont="1" applyFill="1" applyBorder="1" applyAlignment="1">
      <alignment horizontal="center" vertical="center" shrinkToFit="1"/>
    </xf>
    <xf numFmtId="0" fontId="55" fillId="2" borderId="2" xfId="0" applyFont="1" applyFill="1" applyBorder="1" applyAlignment="1">
      <alignment horizontal="right" vertical="center" shrinkToFit="1"/>
    </xf>
    <xf numFmtId="40" fontId="55" fillId="2" borderId="2" xfId="14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>
      <alignment vertical="center"/>
    </xf>
    <xf numFmtId="193" fontId="55" fillId="2" borderId="0" xfId="0" applyNumberFormat="1" applyFont="1" applyFill="1">
      <alignment vertical="center"/>
    </xf>
    <xf numFmtId="184" fontId="55" fillId="2" borderId="0" xfId="0" applyNumberFormat="1" applyFont="1" applyFill="1">
      <alignment vertical="center"/>
    </xf>
    <xf numFmtId="40" fontId="54" fillId="2" borderId="0" xfId="14" applyNumberFormat="1" applyFont="1" applyFill="1" applyBorder="1">
      <alignment vertical="center"/>
    </xf>
    <xf numFmtId="2" fontId="54" fillId="2" borderId="13" xfId="0" applyNumberFormat="1" applyFont="1" applyFill="1" applyBorder="1">
      <alignment vertical="center"/>
    </xf>
    <xf numFmtId="0" fontId="55" fillId="2" borderId="12" xfId="0" applyFont="1" applyFill="1" applyBorder="1" applyAlignment="1">
      <alignment horizontal="right" vertical="center" shrinkToFit="1"/>
    </xf>
    <xf numFmtId="40" fontId="55" fillId="2" borderId="12" xfId="14" applyNumberFormat="1" applyFont="1" applyFill="1" applyBorder="1" applyAlignment="1">
      <alignment vertical="center" shrinkToFit="1"/>
    </xf>
    <xf numFmtId="40" fontId="55" fillId="2" borderId="12" xfId="14" applyNumberFormat="1" applyFont="1" applyFill="1" applyBorder="1" applyAlignment="1">
      <alignment vertical="center"/>
    </xf>
    <xf numFmtId="0" fontId="55" fillId="2" borderId="20" xfId="0" quotePrefix="1" applyFont="1" applyFill="1" applyBorder="1" applyAlignment="1">
      <alignment horizontal="center" vertical="center" shrinkToFit="1"/>
    </xf>
    <xf numFmtId="176" fontId="55" fillId="2" borderId="12" xfId="14" applyNumberFormat="1" applyFont="1" applyFill="1" applyBorder="1" applyAlignment="1">
      <alignment horizontal="center" vertical="center" shrinkToFit="1"/>
    </xf>
    <xf numFmtId="0" fontId="54" fillId="2" borderId="12" xfId="0" applyFont="1" applyFill="1" applyBorder="1">
      <alignment vertical="center"/>
    </xf>
    <xf numFmtId="176" fontId="54" fillId="2" borderId="12" xfId="1" applyNumberFormat="1" applyFont="1" applyFill="1" applyBorder="1">
      <alignment vertical="center"/>
    </xf>
    <xf numFmtId="0" fontId="55" fillId="2" borderId="55" xfId="0" applyFont="1" applyFill="1" applyBorder="1" applyAlignment="1">
      <alignment horizontal="center" vertical="center"/>
    </xf>
    <xf numFmtId="0" fontId="55" fillId="2" borderId="0" xfId="0" quotePrefix="1" applyFont="1" applyFill="1" applyAlignment="1">
      <alignment vertical="center" shrinkToFit="1"/>
    </xf>
    <xf numFmtId="3" fontId="55" fillId="2" borderId="0" xfId="0" applyNumberFormat="1" applyFont="1" applyFill="1" applyAlignment="1">
      <alignment horizontal="right" vertical="center"/>
    </xf>
    <xf numFmtId="3" fontId="55" fillId="2" borderId="0" xfId="0" applyNumberFormat="1" applyFont="1" applyFill="1">
      <alignment vertical="center"/>
    </xf>
    <xf numFmtId="0" fontId="55" fillId="2" borderId="57" xfId="0" applyFont="1" applyFill="1" applyBorder="1" applyAlignment="1">
      <alignment horizontal="center" vertical="center"/>
    </xf>
    <xf numFmtId="38" fontId="55" fillId="2" borderId="1" xfId="14" quotePrefix="1" applyFont="1" applyFill="1" applyBorder="1" applyAlignment="1">
      <alignment vertical="center" shrinkToFit="1"/>
    </xf>
    <xf numFmtId="3" fontId="55" fillId="2" borderId="1" xfId="0" applyNumberFormat="1" applyFont="1" applyFill="1" applyBorder="1" applyAlignment="1">
      <alignment horizontal="right" vertical="center"/>
    </xf>
    <xf numFmtId="3" fontId="55" fillId="2" borderId="1" xfId="0" applyNumberFormat="1" applyFont="1" applyFill="1" applyBorder="1">
      <alignment vertical="center"/>
    </xf>
    <xf numFmtId="38" fontId="55" fillId="2" borderId="1" xfId="14" applyFont="1" applyFill="1" applyBorder="1" applyAlignment="1" applyProtection="1">
      <alignment vertical="center"/>
    </xf>
    <xf numFmtId="38" fontId="55" fillId="2" borderId="0" xfId="14" applyFont="1" applyFill="1" applyBorder="1" applyAlignment="1" applyProtection="1">
      <alignment vertical="center"/>
    </xf>
    <xf numFmtId="0" fontId="55" fillId="2" borderId="22" xfId="0" applyFont="1" applyFill="1" applyBorder="1" applyAlignment="1">
      <alignment horizontal="center" vertical="center" shrinkToFit="1"/>
    </xf>
    <xf numFmtId="0" fontId="64" fillId="2" borderId="1" xfId="0" applyFont="1" applyFill="1" applyBorder="1" applyAlignment="1">
      <alignment horizontal="center" vertical="center" shrinkToFit="1"/>
    </xf>
    <xf numFmtId="0" fontId="55" fillId="2" borderId="20" xfId="0" applyFont="1" applyFill="1" applyBorder="1" applyAlignment="1">
      <alignment horizontal="center"/>
    </xf>
    <xf numFmtId="40" fontId="55" fillId="2" borderId="0" xfId="14" quotePrefix="1" applyNumberFormat="1" applyFont="1" applyFill="1" applyBorder="1" applyAlignment="1">
      <alignment vertical="center" shrinkToFit="1"/>
    </xf>
    <xf numFmtId="40" fontId="55" fillId="2" borderId="0" xfId="14" applyNumberFormat="1" applyFont="1" applyFill="1" applyBorder="1" applyAlignment="1" applyProtection="1">
      <alignment vertical="center"/>
    </xf>
    <xf numFmtId="196" fontId="55" fillId="2" borderId="0" xfId="0" applyNumberFormat="1" applyFont="1" applyFill="1">
      <alignment vertical="center"/>
    </xf>
    <xf numFmtId="40" fontId="55" fillId="2" borderId="1" xfId="14" applyNumberFormat="1" applyFont="1" applyFill="1" applyBorder="1" applyAlignment="1">
      <alignment vertical="center" shrinkToFit="1"/>
    </xf>
    <xf numFmtId="176" fontId="55" fillId="2" borderId="0" xfId="14" quotePrefix="1" applyNumberFormat="1" applyFont="1" applyFill="1" applyBorder="1" applyAlignment="1">
      <alignment vertical="center" shrinkToFit="1"/>
    </xf>
    <xf numFmtId="176" fontId="55" fillId="2" borderId="1" xfId="14" quotePrefix="1" applyNumberFormat="1" applyFont="1" applyFill="1" applyBorder="1" applyAlignment="1">
      <alignment vertical="center" shrinkToFit="1"/>
    </xf>
    <xf numFmtId="190" fontId="55" fillId="2" borderId="0" xfId="0" applyNumberFormat="1" applyFont="1" applyFill="1" applyAlignment="1">
      <alignment horizontal="right" vertical="center"/>
    </xf>
    <xf numFmtId="190" fontId="55" fillId="2" borderId="1" xfId="0" applyNumberFormat="1" applyFont="1" applyFill="1" applyBorder="1" applyAlignment="1">
      <alignment horizontal="right" vertical="center"/>
    </xf>
    <xf numFmtId="190" fontId="55" fillId="2" borderId="1" xfId="0" applyNumberFormat="1" applyFont="1" applyFill="1" applyBorder="1">
      <alignment vertical="center"/>
    </xf>
    <xf numFmtId="176" fontId="55" fillId="2" borderId="56" xfId="14" applyNumberFormat="1" applyFont="1" applyFill="1" applyBorder="1">
      <alignment vertical="center"/>
    </xf>
    <xf numFmtId="176" fontId="55" fillId="2" borderId="1" xfId="14" applyNumberFormat="1" applyFont="1" applyFill="1" applyBorder="1" applyAlignment="1" applyProtection="1">
      <alignment horizontal="right" vertical="center"/>
      <protection locked="0"/>
    </xf>
    <xf numFmtId="192" fontId="55" fillId="2" borderId="0" xfId="14" applyNumberFormat="1" applyFont="1" applyFill="1" applyBorder="1" applyAlignment="1">
      <alignment vertical="center"/>
    </xf>
    <xf numFmtId="176" fontId="55" fillId="2" borderId="1" xfId="14" applyNumberFormat="1" applyFont="1" applyFill="1" applyBorder="1" applyAlignment="1">
      <alignment horizontal="right"/>
    </xf>
    <xf numFmtId="190" fontId="55" fillId="2" borderId="1" xfId="0" applyNumberFormat="1" applyFont="1" applyFill="1" applyBorder="1" applyAlignment="1" applyProtection="1">
      <alignment horizontal="right" vertical="center"/>
      <protection locked="0"/>
    </xf>
    <xf numFmtId="188" fontId="55" fillId="2" borderId="2" xfId="14" applyNumberFormat="1" applyFont="1" applyFill="1" applyBorder="1" applyAlignment="1">
      <alignment horizontal="center" vertical="center"/>
    </xf>
    <xf numFmtId="176" fontId="55" fillId="2" borderId="0" xfId="14" applyNumberFormat="1" applyFont="1" applyFill="1" applyBorder="1" applyAlignment="1">
      <alignment horizontal="right"/>
    </xf>
    <xf numFmtId="0" fontId="55" fillId="2" borderId="16" xfId="0" applyFont="1" applyFill="1" applyBorder="1" applyAlignment="1">
      <alignment horizontal="center" vertical="top"/>
    </xf>
    <xf numFmtId="0" fontId="55" fillId="2" borderId="20" xfId="0" quotePrefix="1" applyFont="1" applyFill="1" applyBorder="1" applyAlignment="1">
      <alignment horizontal="center" vertical="center"/>
    </xf>
    <xf numFmtId="38" fontId="55" fillId="2" borderId="1" xfId="0" quotePrefix="1" applyNumberFormat="1" applyFont="1" applyFill="1" applyBorder="1" applyAlignment="1">
      <alignment vertical="center" shrinkToFit="1"/>
    </xf>
    <xf numFmtId="0" fontId="55" fillId="2" borderId="51" xfId="0" quotePrefix="1" applyFont="1" applyFill="1" applyBorder="1" applyAlignment="1">
      <alignment horizontal="center" vertical="center"/>
    </xf>
    <xf numFmtId="0" fontId="55" fillId="2" borderId="63" xfId="0" applyFont="1" applyFill="1" applyBorder="1" applyAlignment="1">
      <alignment horizontal="center" vertical="center" shrinkToFit="1"/>
    </xf>
    <xf numFmtId="0" fontId="55" fillId="2" borderId="34" xfId="0" applyFont="1" applyFill="1" applyBorder="1" applyAlignment="1">
      <alignment horizontal="center" vertical="center" shrinkToFit="1"/>
    </xf>
    <xf numFmtId="192" fontId="55" fillId="2" borderId="26" xfId="0" applyNumberFormat="1" applyFont="1" applyFill="1" applyBorder="1">
      <alignment vertical="center"/>
    </xf>
    <xf numFmtId="10" fontId="0" fillId="0" borderId="21" xfId="11" applyNumberFormat="1" applyFont="1" applyBorder="1" applyAlignment="1">
      <alignment horizontal="center"/>
    </xf>
    <xf numFmtId="180" fontId="39" fillId="2" borderId="55" xfId="5" applyNumberFormat="1" applyFont="1" applyFill="1" applyBorder="1"/>
    <xf numFmtId="180" fontId="39" fillId="2" borderId="55" xfId="1" applyNumberFormat="1" applyFont="1" applyFill="1" applyBorder="1" applyAlignment="1"/>
    <xf numFmtId="180" fontId="16" fillId="2" borderId="23" xfId="5" applyNumberFormat="1" applyFont="1" applyFill="1" applyBorder="1"/>
    <xf numFmtId="0" fontId="0" fillId="2" borderId="19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wrapText="1"/>
    </xf>
    <xf numFmtId="182" fontId="0" fillId="4" borderId="21" xfId="0" applyNumberFormat="1" applyFill="1" applyBorder="1" applyAlignment="1">
      <alignment wrapText="1"/>
    </xf>
    <xf numFmtId="182" fontId="0" fillId="4" borderId="0" xfId="0" applyNumberFormat="1" applyFill="1" applyAlignment="1">
      <alignment wrapText="1"/>
    </xf>
    <xf numFmtId="182" fontId="0" fillId="4" borderId="20" xfId="0" applyNumberFormat="1" applyFill="1" applyBorder="1" applyAlignment="1">
      <alignment wrapText="1"/>
    </xf>
    <xf numFmtId="182" fontId="54" fillId="4" borderId="0" xfId="0" quotePrefix="1" applyNumberFormat="1" applyFont="1" applyFill="1">
      <alignment vertical="center"/>
    </xf>
    <xf numFmtId="0" fontId="68" fillId="5" borderId="7" xfId="0" quotePrefix="1" applyFont="1" applyFill="1" applyBorder="1" applyAlignment="1">
      <alignment vertical="top" wrapText="1"/>
    </xf>
    <xf numFmtId="0" fontId="54" fillId="5" borderId="5" xfId="0" applyFont="1" applyFill="1" applyBorder="1" applyAlignment="1">
      <alignment horizontal="center" vertical="center"/>
    </xf>
    <xf numFmtId="0" fontId="63" fillId="2" borderId="0" xfId="0" applyFont="1" applyFill="1" applyAlignment="1">
      <alignment horizontal="left" vertical="center"/>
    </xf>
    <xf numFmtId="38" fontId="9" fillId="2" borderId="21" xfId="1" applyFont="1" applyFill="1" applyBorder="1" applyAlignment="1">
      <alignment horizontal="right"/>
    </xf>
    <xf numFmtId="38" fontId="9" fillId="2" borderId="32" xfId="1" applyFont="1" applyFill="1" applyBorder="1" applyAlignment="1">
      <alignment horizontal="right"/>
    </xf>
    <xf numFmtId="38" fontId="9" fillId="4" borderId="21" xfId="1" applyFont="1" applyFill="1" applyBorder="1" applyAlignment="1">
      <alignment horizontal="right"/>
    </xf>
    <xf numFmtId="38" fontId="9" fillId="4" borderId="32" xfId="1" applyFont="1" applyFill="1" applyBorder="1" applyAlignment="1">
      <alignment horizontal="right"/>
    </xf>
    <xf numFmtId="176" fontId="9" fillId="7" borderId="21" xfId="1" applyNumberFormat="1" applyFont="1" applyFill="1" applyBorder="1" applyAlignment="1">
      <alignment horizontal="right"/>
    </xf>
    <xf numFmtId="176" fontId="9" fillId="7" borderId="32" xfId="1" applyNumberFormat="1" applyFont="1" applyFill="1" applyBorder="1" applyAlignment="1">
      <alignment horizontal="right"/>
    </xf>
    <xf numFmtId="176" fontId="0" fillId="4" borderId="2" xfId="1" applyNumberFormat="1" applyFont="1" applyFill="1" applyBorder="1">
      <alignment vertical="center"/>
    </xf>
    <xf numFmtId="176" fontId="0" fillId="4" borderId="1" xfId="1" applyNumberFormat="1" applyFont="1" applyFill="1" applyBorder="1">
      <alignment vertical="center"/>
    </xf>
    <xf numFmtId="0" fontId="16" fillId="0" borderId="15" xfId="0" applyFont="1" applyBorder="1" applyAlignment="1">
      <alignment horizontal="center" vertical="center"/>
    </xf>
    <xf numFmtId="0" fontId="16" fillId="4" borderId="43" xfId="0" applyFont="1" applyFill="1" applyBorder="1" applyAlignment="1">
      <alignment horizontal="center" vertical="center"/>
    </xf>
    <xf numFmtId="38" fontId="64" fillId="3" borderId="2" xfId="14" applyFont="1" applyFill="1" applyBorder="1" applyAlignment="1"/>
    <xf numFmtId="38" fontId="64" fillId="3" borderId="0" xfId="14" applyFont="1" applyFill="1" applyAlignment="1"/>
    <xf numFmtId="176" fontId="0" fillId="3" borderId="0" xfId="1" applyNumberFormat="1" applyFont="1" applyFill="1" applyBorder="1">
      <alignment vertical="center"/>
    </xf>
    <xf numFmtId="38" fontId="68" fillId="2" borderId="1" xfId="1" applyFont="1" applyFill="1" applyBorder="1">
      <alignment vertical="center"/>
    </xf>
    <xf numFmtId="38" fontId="68" fillId="3" borderId="1" xfId="1" applyFont="1" applyFill="1" applyBorder="1">
      <alignment vertical="center"/>
    </xf>
    <xf numFmtId="177" fontId="0" fillId="7" borderId="0" xfId="1" applyNumberFormat="1" applyFont="1" applyFill="1" applyBorder="1" applyAlignment="1"/>
    <xf numFmtId="181" fontId="0" fillId="7" borderId="0" xfId="1" applyNumberFormat="1" applyFont="1" applyFill="1" applyBorder="1" applyAlignment="1"/>
    <xf numFmtId="187" fontId="0" fillId="7" borderId="0" xfId="0" applyNumberFormat="1" applyFill="1" applyAlignment="1"/>
    <xf numFmtId="0" fontId="0" fillId="9" borderId="0" xfId="0" applyFill="1" applyAlignment="1"/>
    <xf numFmtId="178" fontId="0" fillId="9" borderId="0" xfId="0" applyNumberFormat="1" applyFill="1" applyAlignment="1"/>
    <xf numFmtId="0" fontId="0" fillId="2" borderId="35" xfId="0" applyFill="1" applyBorder="1" applyAlignment="1">
      <alignment horizontal="center"/>
    </xf>
    <xf numFmtId="0" fontId="0" fillId="2" borderId="2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40" fontId="39" fillId="2" borderId="9" xfId="1" applyNumberFormat="1" applyFont="1" applyFill="1" applyBorder="1" applyAlignment="1"/>
    <xf numFmtId="40" fontId="39" fillId="2" borderId="20" xfId="1" applyNumberFormat="1" applyFont="1" applyFill="1" applyBorder="1" applyAlignment="1"/>
    <xf numFmtId="40" fontId="39" fillId="2" borderId="16" xfId="1" applyNumberFormat="1" applyFont="1" applyFill="1" applyBorder="1" applyAlignment="1"/>
    <xf numFmtId="178" fontId="39" fillId="2" borderId="32" xfId="0" applyNumberFormat="1" applyFont="1" applyFill="1" applyBorder="1" applyAlignment="1"/>
    <xf numFmtId="0" fontId="39" fillId="2" borderId="12" xfId="0" applyFont="1" applyFill="1" applyBorder="1" applyAlignment="1"/>
    <xf numFmtId="0" fontId="39" fillId="2" borderId="1" xfId="0" applyFont="1" applyFill="1" applyBorder="1" applyAlignment="1"/>
    <xf numFmtId="0" fontId="39" fillId="2" borderId="1" xfId="0" applyFont="1" applyFill="1" applyBorder="1" applyAlignment="1">
      <alignment horizontal="center"/>
    </xf>
    <xf numFmtId="0" fontId="39" fillId="2" borderId="36" xfId="0" applyFont="1" applyFill="1" applyBorder="1" applyAlignment="1">
      <alignment horizontal="center"/>
    </xf>
    <xf numFmtId="0" fontId="39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 vertical="center"/>
    </xf>
    <xf numFmtId="0" fontId="16" fillId="2" borderId="30" xfId="0" applyFont="1" applyFill="1" applyBorder="1" applyAlignment="1">
      <alignment horizontal="center" vertical="center"/>
    </xf>
    <xf numFmtId="0" fontId="0" fillId="2" borderId="11" xfId="0" applyFill="1" applyBorder="1" applyAlignment="1">
      <alignment wrapText="1"/>
    </xf>
    <xf numFmtId="0" fontId="24" fillId="2" borderId="11" xfId="0" applyFont="1" applyFill="1" applyBorder="1" applyAlignment="1">
      <alignment wrapText="1"/>
    </xf>
    <xf numFmtId="0" fontId="39" fillId="2" borderId="16" xfId="0" applyFont="1" applyFill="1" applyBorder="1" applyAlignment="1"/>
    <xf numFmtId="0" fontId="39" fillId="2" borderId="2" xfId="0" applyFont="1" applyFill="1" applyBorder="1" applyAlignment="1"/>
    <xf numFmtId="180" fontId="0" fillId="2" borderId="36" xfId="1" applyNumberFormat="1" applyFont="1" applyFill="1" applyBorder="1" applyAlignment="1"/>
    <xf numFmtId="0" fontId="39" fillId="2" borderId="17" xfId="0" applyFont="1" applyFill="1" applyBorder="1" applyAlignment="1"/>
    <xf numFmtId="0" fontId="39" fillId="2" borderId="36" xfId="0" applyFont="1" applyFill="1" applyBorder="1" applyAlignment="1"/>
    <xf numFmtId="0" fontId="0" fillId="2" borderId="12" xfId="0" applyFill="1" applyBorder="1" applyAlignment="1">
      <alignment wrapText="1"/>
    </xf>
    <xf numFmtId="0" fontId="39" fillId="2" borderId="35" xfId="0" applyFont="1" applyFill="1" applyBorder="1" applyAlignment="1">
      <alignment horizontal="center"/>
    </xf>
    <xf numFmtId="201" fontId="0" fillId="0" borderId="0" xfId="0" applyNumberFormat="1" applyAlignment="1"/>
    <xf numFmtId="0" fontId="24" fillId="2" borderId="30" xfId="0" applyFont="1" applyFill="1" applyBorder="1" applyAlignment="1">
      <alignment wrapText="1"/>
    </xf>
    <xf numFmtId="183" fontId="0" fillId="2" borderId="35" xfId="1" applyNumberFormat="1" applyFont="1" applyFill="1" applyBorder="1" applyAlignment="1"/>
    <xf numFmtId="183" fontId="0" fillId="2" borderId="32" xfId="1" applyNumberFormat="1" applyFont="1" applyFill="1" applyBorder="1" applyAlignment="1"/>
    <xf numFmtId="0" fontId="0" fillId="4" borderId="0" xfId="0" applyFill="1" applyAlignment="1"/>
    <xf numFmtId="40" fontId="0" fillId="0" borderId="0" xfId="1" applyNumberFormat="1" applyFont="1" applyAlignment="1"/>
    <xf numFmtId="40" fontId="16" fillId="4" borderId="34" xfId="1" applyNumberFormat="1" applyFont="1" applyFill="1" applyBorder="1">
      <alignment vertical="center"/>
    </xf>
    <xf numFmtId="180" fontId="16" fillId="2" borderId="33" xfId="5" applyNumberFormat="1" applyFont="1" applyFill="1" applyBorder="1"/>
    <xf numFmtId="180" fontId="16" fillId="2" borderId="34" xfId="1" applyNumberFormat="1" applyFont="1" applyFill="1" applyBorder="1" applyAlignment="1"/>
    <xf numFmtId="180" fontId="16" fillId="2" borderId="25" xfId="1" applyNumberFormat="1" applyFont="1" applyFill="1" applyBorder="1" applyAlignment="1"/>
    <xf numFmtId="180" fontId="16" fillId="2" borderId="63" xfId="1" applyNumberFormat="1" applyFont="1" applyFill="1" applyBorder="1" applyAlignment="1"/>
    <xf numFmtId="180" fontId="16" fillId="2" borderId="51" xfId="1" applyNumberFormat="1" applyFont="1" applyFill="1" applyBorder="1" applyAlignment="1"/>
    <xf numFmtId="2" fontId="0" fillId="0" borderId="48" xfId="0" applyNumberFormat="1" applyBorder="1" applyAlignment="1"/>
    <xf numFmtId="178" fontId="16" fillId="2" borderId="70" xfId="0" applyNumberFormat="1" applyFont="1" applyFill="1" applyBorder="1" applyAlignment="1"/>
    <xf numFmtId="178" fontId="16" fillId="2" borderId="19" xfId="0" applyNumberFormat="1" applyFont="1" applyFill="1" applyBorder="1" applyAlignment="1"/>
    <xf numFmtId="178" fontId="16" fillId="2" borderId="15" xfId="0" applyNumberFormat="1" applyFont="1" applyFill="1" applyBorder="1" applyAlignment="1"/>
    <xf numFmtId="178" fontId="16" fillId="2" borderId="8" xfId="0" applyNumberFormat="1" applyFont="1" applyFill="1" applyBorder="1" applyAlignment="1"/>
    <xf numFmtId="178" fontId="16" fillId="3" borderId="19" xfId="0" applyNumberFormat="1" applyFont="1" applyFill="1" applyBorder="1" applyAlignment="1"/>
    <xf numFmtId="178" fontId="16" fillId="0" borderId="19" xfId="0" applyNumberFormat="1" applyFont="1" applyBorder="1" applyAlignment="1"/>
    <xf numFmtId="178" fontId="16" fillId="3" borderId="15" xfId="0" applyNumberFormat="1" applyFont="1" applyFill="1" applyBorder="1" applyAlignment="1"/>
    <xf numFmtId="178" fontId="39" fillId="3" borderId="19" xfId="0" applyNumberFormat="1" applyFont="1" applyFill="1" applyBorder="1" applyAlignment="1"/>
    <xf numFmtId="178" fontId="39" fillId="2" borderId="19" xfId="0" applyNumberFormat="1" applyFont="1" applyFill="1" applyBorder="1" applyAlignment="1"/>
    <xf numFmtId="178" fontId="39" fillId="2" borderId="8" xfId="0" applyNumberFormat="1" applyFont="1" applyFill="1" applyBorder="1" applyAlignment="1"/>
    <xf numFmtId="178" fontId="39" fillId="2" borderId="20" xfId="0" applyNumberFormat="1" applyFont="1" applyFill="1" applyBorder="1" applyAlignment="1"/>
    <xf numFmtId="178" fontId="16" fillId="2" borderId="20" xfId="0" applyNumberFormat="1" applyFont="1" applyFill="1" applyBorder="1" applyAlignment="1"/>
    <xf numFmtId="2" fontId="0" fillId="0" borderId="21" xfId="0" applyNumberFormat="1" applyBorder="1" applyAlignment="1"/>
    <xf numFmtId="2" fontId="0" fillId="0" borderId="32" xfId="0" applyNumberFormat="1" applyBorder="1" applyAlignment="1"/>
    <xf numFmtId="0" fontId="16" fillId="4" borderId="10" xfId="0" applyFont="1" applyFill="1" applyBorder="1" applyAlignment="1">
      <alignment horizontal="center" vertical="center"/>
    </xf>
    <xf numFmtId="0" fontId="0" fillId="0" borderId="10" xfId="0" applyBorder="1" applyAlignment="1"/>
    <xf numFmtId="0" fontId="0" fillId="0" borderId="17" xfId="0" applyBorder="1" applyAlignment="1"/>
    <xf numFmtId="0" fontId="16" fillId="0" borderId="59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6" fillId="0" borderId="20" xfId="0" applyFont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30" xfId="0" applyFont="1" applyFill="1" applyBorder="1" applyAlignment="1">
      <alignment horizontal="center" vertical="center"/>
    </xf>
    <xf numFmtId="0" fontId="39" fillId="3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 vertical="center"/>
    </xf>
    <xf numFmtId="180" fontId="16" fillId="0" borderId="10" xfId="5" applyNumberFormat="1" applyFont="1" applyBorder="1"/>
    <xf numFmtId="180" fontId="16" fillId="0" borderId="17" xfId="5" applyNumberFormat="1" applyFont="1" applyBorder="1"/>
    <xf numFmtId="180" fontId="16" fillId="0" borderId="36" xfId="5" applyNumberFormat="1" applyFont="1" applyBorder="1"/>
    <xf numFmtId="180" fontId="16" fillId="3" borderId="17" xfId="5" applyNumberFormat="1" applyFont="1" applyFill="1" applyBorder="1"/>
    <xf numFmtId="180" fontId="16" fillId="2" borderId="17" xfId="5" applyNumberFormat="1" applyFont="1" applyFill="1" applyBorder="1"/>
    <xf numFmtId="180" fontId="39" fillId="3" borderId="10" xfId="5" applyNumberFormat="1" applyFont="1" applyFill="1" applyBorder="1"/>
    <xf numFmtId="180" fontId="39" fillId="2" borderId="10" xfId="5" applyNumberFormat="1" applyFont="1" applyFill="1" applyBorder="1"/>
    <xf numFmtId="180" fontId="39" fillId="2" borderId="36" xfId="5" applyNumberFormat="1" applyFont="1" applyFill="1" applyBorder="1"/>
    <xf numFmtId="180" fontId="39" fillId="2" borderId="17" xfId="5" applyNumberFormat="1" applyFont="1" applyFill="1" applyBorder="1"/>
    <xf numFmtId="180" fontId="39" fillId="2" borderId="2" xfId="5" applyNumberFormat="1" applyFont="1" applyFill="1" applyBorder="1"/>
    <xf numFmtId="2" fontId="0" fillId="0" borderId="9" xfId="0" applyNumberFormat="1" applyBorder="1" applyAlignment="1"/>
    <xf numFmtId="2" fontId="0" fillId="0" borderId="20" xfId="0" applyNumberFormat="1" applyBorder="1" applyAlignment="1"/>
    <xf numFmtId="2" fontId="0" fillId="0" borderId="16" xfId="0" applyNumberFormat="1" applyBorder="1" applyAlignment="1"/>
    <xf numFmtId="0" fontId="16" fillId="0" borderId="20" xfId="0" applyFont="1" applyBorder="1">
      <alignment vertical="center"/>
    </xf>
    <xf numFmtId="0" fontId="39" fillId="0" borderId="59" xfId="0" applyFont="1" applyBorder="1">
      <alignment vertical="center"/>
    </xf>
    <xf numFmtId="0" fontId="16" fillId="4" borderId="52" xfId="0" applyFont="1" applyFill="1" applyBorder="1" applyAlignment="1">
      <alignment horizontal="center" vertical="center"/>
    </xf>
    <xf numFmtId="0" fontId="16" fillId="0" borderId="33" xfId="0" applyFont="1" applyBorder="1">
      <alignment vertical="center"/>
    </xf>
    <xf numFmtId="0" fontId="16" fillId="0" borderId="34" xfId="0" applyFont="1" applyBorder="1">
      <alignment vertical="center"/>
    </xf>
    <xf numFmtId="0" fontId="0" fillId="0" borderId="34" xfId="0" applyBorder="1" applyAlignment="1"/>
    <xf numFmtId="0" fontId="9" fillId="2" borderId="11" xfId="2" applyFont="1" applyFill="1" applyBorder="1" applyAlignment="1">
      <alignment horizontal="left"/>
    </xf>
    <xf numFmtId="0" fontId="12" fillId="2" borderId="12" xfId="2" applyFont="1" applyFill="1" applyBorder="1" applyAlignment="1">
      <alignment horizontal="center"/>
    </xf>
    <xf numFmtId="0" fontId="9" fillId="2" borderId="11" xfId="2" applyFont="1" applyFill="1" applyBorder="1" applyAlignment="1">
      <alignment horizontal="center"/>
    </xf>
    <xf numFmtId="189" fontId="55" fillId="7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vertical="center" shrinkToFit="1"/>
    </xf>
    <xf numFmtId="181" fontId="55" fillId="2" borderId="18" xfId="0" applyNumberFormat="1" applyFont="1" applyFill="1" applyBorder="1" applyAlignment="1">
      <alignment horizontal="right" vertical="center"/>
    </xf>
    <xf numFmtId="188" fontId="55" fillId="2" borderId="18" xfId="14" quotePrefix="1" applyNumberFormat="1" applyFont="1" applyFill="1" applyBorder="1" applyAlignment="1">
      <alignment vertical="center"/>
    </xf>
    <xf numFmtId="38" fontId="55" fillId="2" borderId="26" xfId="1" applyFont="1" applyFill="1" applyBorder="1">
      <alignment vertical="center"/>
    </xf>
    <xf numFmtId="180" fontId="55" fillId="2" borderId="26" xfId="14" applyNumberFormat="1" applyFont="1" applyFill="1" applyBorder="1">
      <alignment vertical="center"/>
    </xf>
    <xf numFmtId="40" fontId="55" fillId="4" borderId="34" xfId="14" applyNumberFormat="1" applyFont="1" applyFill="1" applyBorder="1">
      <alignment vertical="center"/>
    </xf>
    <xf numFmtId="181" fontId="55" fillId="7" borderId="2" xfId="14" applyNumberFormat="1" applyFont="1" applyFill="1" applyBorder="1" applyAlignment="1">
      <alignment horizontal="right" vertical="center"/>
    </xf>
    <xf numFmtId="188" fontId="55" fillId="2" borderId="1" xfId="14" quotePrefix="1" applyNumberFormat="1" applyFont="1" applyFill="1" applyBorder="1" applyAlignment="1">
      <alignment vertical="center"/>
    </xf>
    <xf numFmtId="176" fontId="55" fillId="2" borderId="69" xfId="1" applyNumberFormat="1" applyFont="1" applyFill="1" applyBorder="1">
      <alignment vertical="center"/>
    </xf>
    <xf numFmtId="38" fontId="68" fillId="4" borderId="1" xfId="1" applyFont="1" applyFill="1" applyBorder="1">
      <alignment vertical="center"/>
    </xf>
    <xf numFmtId="38" fontId="64" fillId="3" borderId="0" xfId="14" applyFont="1" applyFill="1">
      <alignment vertical="center"/>
    </xf>
    <xf numFmtId="40" fontId="39" fillId="2" borderId="36" xfId="1" applyNumberFormat="1" applyFont="1" applyFill="1" applyBorder="1" applyAlignment="1"/>
    <xf numFmtId="40" fontId="39" fillId="2" borderId="10" xfId="1" applyNumberFormat="1" applyFont="1" applyFill="1" applyBorder="1" applyAlignment="1"/>
    <xf numFmtId="40" fontId="39" fillId="2" borderId="17" xfId="1" applyNumberFormat="1" applyFont="1" applyFill="1" applyBorder="1" applyAlignment="1"/>
    <xf numFmtId="178" fontId="39" fillId="2" borderId="9" xfId="0" applyNumberFormat="1" applyFont="1" applyFill="1" applyBorder="1" applyAlignment="1"/>
    <xf numFmtId="178" fontId="39" fillId="2" borderId="16" xfId="0" applyNumberFormat="1" applyFont="1" applyFill="1" applyBorder="1" applyAlignment="1"/>
    <xf numFmtId="31" fontId="0" fillId="4" borderId="20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10" xfId="0" applyFill="1" applyBorder="1">
      <alignment vertical="center"/>
    </xf>
    <xf numFmtId="0" fontId="0" fillId="4" borderId="32" xfId="0" applyFill="1" applyBorder="1">
      <alignment vertical="center"/>
    </xf>
    <xf numFmtId="0" fontId="0" fillId="4" borderId="17" xfId="0" applyFill="1" applyBorder="1" applyAlignment="1">
      <alignment horizontal="center" vertical="center"/>
    </xf>
    <xf numFmtId="31" fontId="0" fillId="4" borderId="16" xfId="0" applyNumberFormat="1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177" fontId="54" fillId="4" borderId="0" xfId="1" applyNumberFormat="1" applyFont="1" applyFill="1" applyBorder="1">
      <alignment vertical="center"/>
    </xf>
    <xf numFmtId="176" fontId="0" fillId="0" borderId="36" xfId="1" applyNumberFormat="1" applyFont="1" applyBorder="1">
      <alignment vertical="center"/>
    </xf>
    <xf numFmtId="176" fontId="0" fillId="0" borderId="10" xfId="1" applyNumberFormat="1" applyFont="1" applyBorder="1">
      <alignment vertical="center"/>
    </xf>
    <xf numFmtId="176" fontId="0" fillId="0" borderId="17" xfId="1" applyNumberFormat="1" applyFont="1" applyBorder="1">
      <alignment vertical="center"/>
    </xf>
    <xf numFmtId="0" fontId="16" fillId="0" borderId="21" xfId="0" applyFont="1" applyBorder="1">
      <alignment vertical="center"/>
    </xf>
    <xf numFmtId="0" fontId="16" fillId="0" borderId="51" xfId="0" applyFont="1" applyBorder="1">
      <alignment vertical="center"/>
    </xf>
    <xf numFmtId="0" fontId="16" fillId="0" borderId="23" xfId="0" applyFont="1" applyBorder="1">
      <alignment vertical="center"/>
    </xf>
    <xf numFmtId="0" fontId="16" fillId="0" borderId="25" xfId="0" applyFont="1" applyBorder="1">
      <alignment vertical="center"/>
    </xf>
    <xf numFmtId="0" fontId="39" fillId="0" borderId="42" xfId="0" applyFont="1" applyBorder="1" applyAlignment="1">
      <alignment horizontal="center" vertical="center"/>
    </xf>
    <xf numFmtId="180" fontId="39" fillId="2" borderId="1" xfId="5" applyNumberFormat="1" applyFont="1" applyFill="1" applyBorder="1"/>
    <xf numFmtId="180" fontId="39" fillId="2" borderId="9" xfId="1" applyNumberFormat="1" applyFont="1" applyFill="1" applyBorder="1" applyAlignment="1"/>
    <xf numFmtId="0" fontId="16" fillId="4" borderId="36" xfId="0" applyFont="1" applyFill="1" applyBorder="1" applyAlignment="1">
      <alignment horizontal="center" vertical="center"/>
    </xf>
    <xf numFmtId="0" fontId="16" fillId="0" borderId="10" xfId="0" applyFont="1" applyBorder="1">
      <alignment vertical="center"/>
    </xf>
    <xf numFmtId="0" fontId="16" fillId="0" borderId="58" xfId="0" applyFont="1" applyBorder="1">
      <alignment vertical="center"/>
    </xf>
    <xf numFmtId="178" fontId="39" fillId="2" borderId="3" xfId="0" applyNumberFormat="1" applyFont="1" applyFill="1" applyBorder="1" applyAlignment="1"/>
    <xf numFmtId="0" fontId="16" fillId="2" borderId="10" xfId="0" applyFont="1" applyFill="1" applyBorder="1" applyAlignment="1">
      <alignment horizontal="center" vertical="center"/>
    </xf>
    <xf numFmtId="177" fontId="0" fillId="0" borderId="1" xfId="1" applyNumberFormat="1" applyFont="1" applyBorder="1" applyAlignment="1"/>
    <xf numFmtId="40" fontId="39" fillId="2" borderId="35" xfId="1" applyNumberFormat="1" applyFont="1" applyFill="1" applyBorder="1" applyAlignment="1"/>
    <xf numFmtId="40" fontId="39" fillId="2" borderId="21" xfId="1" applyNumberFormat="1" applyFont="1" applyFill="1" applyBorder="1" applyAlignment="1"/>
    <xf numFmtId="40" fontId="39" fillId="2" borderId="32" xfId="1" applyNumberFormat="1" applyFont="1" applyFill="1" applyBorder="1" applyAlignment="1"/>
    <xf numFmtId="40" fontId="16" fillId="4" borderId="21" xfId="1" applyNumberFormat="1" applyFont="1" applyFill="1" applyBorder="1">
      <alignment vertical="center"/>
    </xf>
    <xf numFmtId="40" fontId="16" fillId="0" borderId="21" xfId="1" applyNumberFormat="1" applyFont="1" applyBorder="1">
      <alignment vertical="center"/>
    </xf>
    <xf numFmtId="40" fontId="16" fillId="0" borderId="51" xfId="1" applyNumberFormat="1" applyFont="1" applyBorder="1">
      <alignment vertical="center"/>
    </xf>
    <xf numFmtId="0" fontId="39" fillId="4" borderId="1" xfId="0" applyFont="1" applyFill="1" applyBorder="1" applyAlignment="1">
      <alignment horizontal="center"/>
    </xf>
    <xf numFmtId="40" fontId="39" fillId="4" borderId="9" xfId="1" applyNumberFormat="1" applyFont="1" applyFill="1" applyBorder="1" applyAlignment="1"/>
    <xf numFmtId="40" fontId="39" fillId="4" borderId="20" xfId="1" applyNumberFormat="1" applyFont="1" applyFill="1" applyBorder="1" applyAlignment="1"/>
    <xf numFmtId="40" fontId="39" fillId="4" borderId="16" xfId="1" applyNumberFormat="1" applyFont="1" applyFill="1" applyBorder="1" applyAlignment="1"/>
    <xf numFmtId="40" fontId="39" fillId="4" borderId="35" xfId="1" applyNumberFormat="1" applyFont="1" applyFill="1" applyBorder="1" applyAlignment="1"/>
    <xf numFmtId="40" fontId="39" fillId="4" borderId="21" xfId="1" applyNumberFormat="1" applyFont="1" applyFill="1" applyBorder="1" applyAlignment="1"/>
    <xf numFmtId="0" fontId="25" fillId="4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0" fillId="2" borderId="32" xfId="0" applyFill="1" applyBorder="1" applyAlignment="1">
      <alignment wrapText="1"/>
    </xf>
    <xf numFmtId="0" fontId="16" fillId="0" borderId="16" xfId="0" applyFont="1" applyBorder="1">
      <alignment vertical="center"/>
    </xf>
    <xf numFmtId="180" fontId="39" fillId="2" borderId="48" xfId="1" applyNumberFormat="1" applyFont="1" applyFill="1" applyBorder="1" applyAlignment="1"/>
    <xf numFmtId="40" fontId="16" fillId="0" borderId="10" xfId="1" applyNumberFormat="1" applyFont="1" applyBorder="1">
      <alignment vertical="center"/>
    </xf>
    <xf numFmtId="180" fontId="39" fillId="2" borderId="59" xfId="5" applyNumberFormat="1" applyFont="1" applyFill="1" applyBorder="1"/>
    <xf numFmtId="180" fontId="39" fillId="2" borderId="59" xfId="1" applyNumberFormat="1" applyFont="1" applyFill="1" applyBorder="1" applyAlignment="1"/>
    <xf numFmtId="0" fontId="16" fillId="2" borderId="62" xfId="0" applyFont="1" applyFill="1" applyBorder="1" applyAlignment="1">
      <alignment horizontal="center" vertical="center"/>
    </xf>
    <xf numFmtId="0" fontId="16" fillId="4" borderId="3" xfId="0" applyFont="1" applyFill="1" applyBorder="1" applyAlignment="1">
      <alignment horizontal="center" vertical="center"/>
    </xf>
    <xf numFmtId="178" fontId="16" fillId="2" borderId="21" xfId="0" applyNumberFormat="1" applyFont="1" applyFill="1" applyBorder="1" applyAlignment="1"/>
    <xf numFmtId="178" fontId="16" fillId="2" borderId="32" xfId="0" applyNumberFormat="1" applyFont="1" applyFill="1" applyBorder="1" applyAlignment="1"/>
    <xf numFmtId="0" fontId="16" fillId="0" borderId="2" xfId="0" applyFont="1" applyBorder="1">
      <alignment vertical="center"/>
    </xf>
    <xf numFmtId="40" fontId="16" fillId="0" borderId="20" xfId="1" applyNumberFormat="1" applyFont="1" applyBorder="1">
      <alignment vertical="center"/>
    </xf>
    <xf numFmtId="40" fontId="9" fillId="2" borderId="36" xfId="1" applyNumberFormat="1" applyFont="1" applyFill="1" applyBorder="1" applyAlignment="1"/>
    <xf numFmtId="0" fontId="16" fillId="4" borderId="20" xfId="0" applyFont="1" applyFill="1" applyBorder="1" applyAlignment="1">
      <alignment horizontal="center" vertical="center"/>
    </xf>
    <xf numFmtId="0" fontId="0" fillId="0" borderId="36" xfId="0" applyBorder="1" applyAlignment="1"/>
    <xf numFmtId="180" fontId="39" fillId="2" borderId="16" xfId="1" applyNumberFormat="1" applyFont="1" applyFill="1" applyBorder="1" applyAlignment="1"/>
    <xf numFmtId="0" fontId="16" fillId="4" borderId="17" xfId="0" applyFont="1" applyFill="1" applyBorder="1" applyAlignment="1">
      <alignment horizontal="center" vertical="center"/>
    </xf>
    <xf numFmtId="178" fontId="16" fillId="2" borderId="16" xfId="0" applyNumberFormat="1" applyFont="1" applyFill="1" applyBorder="1" applyAlignment="1"/>
    <xf numFmtId="2" fontId="16" fillId="0" borderId="16" xfId="0" applyNumberFormat="1" applyFont="1" applyBorder="1">
      <alignment vertical="center"/>
    </xf>
    <xf numFmtId="176" fontId="55" fillId="7" borderId="48" xfId="1" applyNumberFormat="1" applyFont="1" applyFill="1" applyBorder="1">
      <alignment vertical="center"/>
    </xf>
    <xf numFmtId="180" fontId="55" fillId="7" borderId="34" xfId="0" applyNumberFormat="1" applyFont="1" applyFill="1" applyBorder="1" applyAlignment="1">
      <alignment vertical="center" shrinkToFit="1"/>
    </xf>
    <xf numFmtId="38" fontId="55" fillId="7" borderId="0" xfId="14" applyFont="1" applyFill="1" applyBorder="1" applyAlignment="1">
      <alignment horizontal="right" vertical="center"/>
    </xf>
    <xf numFmtId="38" fontId="55" fillId="4" borderId="0" xfId="14" quotePrefix="1" applyFont="1" applyFill="1" applyBorder="1" applyAlignment="1">
      <alignment vertical="center"/>
    </xf>
    <xf numFmtId="189" fontId="55" fillId="7" borderId="0" xfId="0" applyNumberFormat="1" applyFont="1" applyFill="1" applyAlignment="1">
      <alignment vertical="center" shrinkToFit="1"/>
    </xf>
    <xf numFmtId="0" fontId="16" fillId="2" borderId="32" xfId="0" applyFont="1" applyFill="1" applyBorder="1" applyAlignment="1">
      <alignment horizontal="center" vertical="center"/>
    </xf>
    <xf numFmtId="0" fontId="68" fillId="2" borderId="9" xfId="0" applyFont="1" applyFill="1" applyBorder="1" applyAlignment="1">
      <alignment horizontal="distributed" vertical="center"/>
    </xf>
    <xf numFmtId="176" fontId="55" fillId="3" borderId="0" xfId="1" applyNumberFormat="1" applyFont="1" applyFill="1">
      <alignment vertical="center"/>
    </xf>
    <xf numFmtId="38" fontId="55" fillId="2" borderId="0" xfId="14" applyFont="1" applyFill="1" applyBorder="1" applyAlignment="1"/>
    <xf numFmtId="189" fontId="55" fillId="0" borderId="18" xfId="0" applyNumberFormat="1" applyFont="1" applyBorder="1" applyAlignment="1">
      <alignment vertical="center" shrinkToFit="1"/>
    </xf>
    <xf numFmtId="192" fontId="55" fillId="2" borderId="1" xfId="0" applyNumberFormat="1" applyFont="1" applyFill="1" applyBorder="1">
      <alignment vertical="center"/>
    </xf>
    <xf numFmtId="40" fontId="64" fillId="0" borderId="2" xfId="14" applyNumberFormat="1" applyFont="1" applyFill="1" applyBorder="1">
      <alignment vertical="center"/>
    </xf>
    <xf numFmtId="38" fontId="64" fillId="3" borderId="0" xfId="14" applyFont="1" applyFill="1" applyBorder="1" applyAlignment="1"/>
    <xf numFmtId="0" fontId="55" fillId="2" borderId="0" xfId="0" applyFont="1" applyFill="1" applyAlignment="1"/>
    <xf numFmtId="14" fontId="0" fillId="2" borderId="0" xfId="0" applyNumberFormat="1" applyFill="1">
      <alignment vertical="center"/>
    </xf>
    <xf numFmtId="40" fontId="16" fillId="0" borderId="58" xfId="1" applyNumberFormat="1" applyFont="1" applyBorder="1">
      <alignment vertical="center"/>
    </xf>
    <xf numFmtId="0" fontId="39" fillId="2" borderId="62" xfId="0" applyFont="1" applyFill="1" applyBorder="1" applyAlignment="1">
      <alignment horizontal="center" vertical="center"/>
    </xf>
    <xf numFmtId="0" fontId="49" fillId="2" borderId="0" xfId="0" applyFont="1" applyFill="1" applyAlignment="1">
      <alignment horizontal="center" vertical="center"/>
    </xf>
    <xf numFmtId="31" fontId="33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50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0" fillId="2" borderId="11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9" fillId="2" borderId="36" xfId="0" applyFont="1" applyFill="1" applyBorder="1" applyAlignment="1">
      <alignment horizontal="center" vertical="center"/>
    </xf>
    <xf numFmtId="0" fontId="39" fillId="2" borderId="12" xfId="0" applyFont="1" applyFill="1" applyBorder="1" applyAlignment="1">
      <alignment horizontal="center" vertical="center"/>
    </xf>
    <xf numFmtId="0" fontId="39" fillId="2" borderId="27" xfId="0" applyFont="1" applyFill="1" applyBorder="1" applyAlignment="1">
      <alignment horizontal="center" vertical="center"/>
    </xf>
    <xf numFmtId="0" fontId="54" fillId="3" borderId="61" xfId="0" applyFont="1" applyFill="1" applyBorder="1" applyAlignment="1">
      <alignment horizontal="center" vertical="center" wrapText="1"/>
    </xf>
    <xf numFmtId="0" fontId="54" fillId="3" borderId="52" xfId="0" applyFont="1" applyFill="1" applyBorder="1" applyAlignment="1">
      <alignment horizontal="center" vertical="center" wrapText="1"/>
    </xf>
    <xf numFmtId="0" fontId="54" fillId="3" borderId="32" xfId="0" applyFont="1" applyFill="1" applyBorder="1" applyAlignment="1">
      <alignment horizontal="center" vertical="center" wrapText="1"/>
    </xf>
    <xf numFmtId="0" fontId="54" fillId="3" borderId="18" xfId="0" applyFont="1" applyFill="1" applyBorder="1" applyAlignment="1">
      <alignment horizontal="center" vertical="center" wrapText="1"/>
    </xf>
    <xf numFmtId="182" fontId="54" fillId="3" borderId="59" xfId="0" quotePrefix="1" applyNumberFormat="1" applyFont="1" applyFill="1" applyBorder="1" applyAlignment="1">
      <alignment horizontal="center" vertical="center"/>
    </xf>
    <xf numFmtId="182" fontId="54" fillId="3" borderId="33" xfId="0" quotePrefix="1" applyNumberFormat="1" applyFont="1" applyFill="1" applyBorder="1" applyAlignment="1">
      <alignment horizontal="center" vertical="center"/>
    </xf>
    <xf numFmtId="182" fontId="54" fillId="3" borderId="52" xfId="0" quotePrefix="1" applyNumberFormat="1" applyFont="1" applyFill="1" applyBorder="1" applyAlignment="1">
      <alignment horizontal="center" vertical="center"/>
    </xf>
    <xf numFmtId="182" fontId="54" fillId="3" borderId="53" xfId="0" quotePrefix="1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31" fontId="60" fillId="0" borderId="32" xfId="0" applyNumberFormat="1" applyFont="1" applyBorder="1" applyAlignment="1">
      <alignment horizontal="center" vertical="center"/>
    </xf>
    <xf numFmtId="0" fontId="60" fillId="0" borderId="2" xfId="0" applyFont="1" applyBorder="1" applyAlignment="1">
      <alignment horizontal="center" vertical="center"/>
    </xf>
    <xf numFmtId="0" fontId="60" fillId="0" borderId="17" xfId="0" applyFont="1" applyBorder="1" applyAlignment="1">
      <alignment horizontal="center" vertical="center"/>
    </xf>
    <xf numFmtId="0" fontId="54" fillId="0" borderId="9" xfId="0" applyFont="1" applyBorder="1" applyAlignment="1">
      <alignment horizontal="center" vertical="center" wrapText="1"/>
    </xf>
    <xf numFmtId="0" fontId="54" fillId="0" borderId="33" xfId="0" applyFont="1" applyBorder="1" applyAlignment="1">
      <alignment horizontal="center" vertical="center" wrapText="1"/>
    </xf>
    <xf numFmtId="0" fontId="54" fillId="3" borderId="9" xfId="0" applyFont="1" applyFill="1" applyBorder="1" applyAlignment="1">
      <alignment horizontal="center" vertical="center"/>
    </xf>
    <xf numFmtId="0" fontId="54" fillId="3" borderId="33" xfId="0" applyFont="1" applyFill="1" applyBorder="1" applyAlignment="1">
      <alignment horizontal="center" vertical="center"/>
    </xf>
    <xf numFmtId="31" fontId="40" fillId="0" borderId="34" xfId="0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8" fillId="0" borderId="0" xfId="0" applyFont="1" applyAlignment="1">
      <alignment horizontal="left" vertical="top" wrapText="1"/>
    </xf>
    <xf numFmtId="0" fontId="16" fillId="2" borderId="0" xfId="0" applyFont="1" applyFill="1" applyAlignment="1">
      <alignment horizontal="center" vertical="center" wrapText="1"/>
    </xf>
    <xf numFmtId="0" fontId="39" fillId="2" borderId="42" xfId="0" applyFont="1" applyFill="1" applyBorder="1" applyAlignment="1">
      <alignment horizontal="center" vertical="center"/>
    </xf>
    <xf numFmtId="0" fontId="39" fillId="2" borderId="52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53" xfId="0" applyFont="1" applyFill="1" applyBorder="1" applyAlignment="1">
      <alignment horizontal="center" vertical="center"/>
    </xf>
    <xf numFmtId="0" fontId="16" fillId="2" borderId="25" xfId="0" applyFont="1" applyFill="1" applyBorder="1" applyAlignment="1">
      <alignment horizontal="center" vertical="center"/>
    </xf>
    <xf numFmtId="0" fontId="16" fillId="2" borderId="5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6" fillId="2" borderId="48" xfId="0" applyFont="1" applyFill="1" applyBorder="1" applyAlignment="1">
      <alignment horizontal="center" vertical="center"/>
    </xf>
    <xf numFmtId="0" fontId="16" fillId="2" borderId="34" xfId="0" applyFont="1" applyFill="1" applyBorder="1" applyAlignment="1">
      <alignment horizontal="center" vertical="center"/>
    </xf>
    <xf numFmtId="0" fontId="19" fillId="2" borderId="42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6" fillId="2" borderId="42" xfId="0" applyFont="1" applyFill="1" applyBorder="1" applyAlignment="1">
      <alignment horizontal="center" vertical="center"/>
    </xf>
    <xf numFmtId="0" fontId="16" fillId="2" borderId="51" xfId="0" applyFont="1" applyFill="1" applyBorder="1" applyAlignment="1">
      <alignment horizontal="center" vertical="center"/>
    </xf>
    <xf numFmtId="0" fontId="16" fillId="2" borderId="58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9" fillId="2" borderId="36" xfId="0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center" vertical="center"/>
    </xf>
    <xf numFmtId="0" fontId="16" fillId="2" borderId="28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47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16" fillId="2" borderId="38" xfId="0" applyFont="1" applyFill="1" applyBorder="1" applyAlignment="1">
      <alignment horizontal="center" vertical="center" wrapText="1"/>
    </xf>
    <xf numFmtId="0" fontId="16" fillId="2" borderId="45" xfId="0" applyFont="1" applyFill="1" applyBorder="1" applyAlignment="1">
      <alignment horizontal="center" vertical="center" wrapText="1"/>
    </xf>
    <xf numFmtId="38" fontId="19" fillId="2" borderId="0" xfId="1" applyFont="1" applyFill="1" applyBorder="1" applyAlignment="1">
      <alignment horizontal="left" vertical="center" wrapText="1"/>
    </xf>
    <xf numFmtId="0" fontId="0" fillId="2" borderId="42" xfId="0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21" fillId="2" borderId="50" xfId="0" applyFont="1" applyFill="1" applyBorder="1" applyAlignment="1">
      <alignment horizontal="center" vertical="center"/>
    </xf>
    <xf numFmtId="0" fontId="22" fillId="2" borderId="41" xfId="0" applyFont="1" applyFill="1" applyBorder="1" applyAlignment="1">
      <alignment horizontal="center" vertical="center"/>
    </xf>
    <xf numFmtId="0" fontId="22" fillId="2" borderId="50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7" fillId="2" borderId="52" xfId="0" applyFont="1" applyFill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2" fillId="2" borderId="48" xfId="3" applyFont="1" applyFill="1" applyBorder="1" applyAlignment="1">
      <alignment horizontal="center" vertical="center"/>
    </xf>
    <xf numFmtId="0" fontId="12" fillId="2" borderId="0" xfId="3" applyFont="1" applyFill="1" applyAlignment="1">
      <alignment horizontal="center" vertical="center"/>
    </xf>
    <xf numFmtId="0" fontId="12" fillId="2" borderId="55" xfId="3" applyFont="1" applyFill="1" applyBorder="1" applyAlignment="1">
      <alignment horizontal="center" vertical="center"/>
    </xf>
    <xf numFmtId="0" fontId="12" fillId="2" borderId="25" xfId="3" applyFont="1" applyFill="1" applyBorder="1" applyAlignment="1">
      <alignment horizontal="center" vertical="center"/>
    </xf>
    <xf numFmtId="0" fontId="12" fillId="4" borderId="9" xfId="3" applyFont="1" applyFill="1" applyBorder="1" applyAlignment="1">
      <alignment horizontal="center" vertical="center"/>
    </xf>
    <xf numFmtId="0" fontId="12" fillId="4" borderId="33" xfId="3" applyFont="1" applyFill="1" applyBorder="1" applyAlignment="1">
      <alignment horizontal="center" vertical="center"/>
    </xf>
    <xf numFmtId="0" fontId="12" fillId="2" borderId="56" xfId="3" applyFont="1" applyFill="1" applyBorder="1" applyAlignment="1">
      <alignment horizontal="center" vertical="center"/>
    </xf>
    <xf numFmtId="0" fontId="12" fillId="2" borderId="53" xfId="3" applyFont="1" applyFill="1" applyBorder="1" applyAlignment="1">
      <alignment horizontal="center" vertical="center"/>
    </xf>
    <xf numFmtId="0" fontId="12" fillId="7" borderId="9" xfId="3" applyFont="1" applyFill="1" applyBorder="1" applyAlignment="1">
      <alignment horizontal="center" vertical="center"/>
    </xf>
    <xf numFmtId="0" fontId="12" fillId="7" borderId="33" xfId="3" applyFont="1" applyFill="1" applyBorder="1" applyAlignment="1">
      <alignment horizontal="center" vertical="center"/>
    </xf>
    <xf numFmtId="0" fontId="12" fillId="7" borderId="35" xfId="3" applyFont="1" applyFill="1" applyBorder="1" applyAlignment="1">
      <alignment horizontal="center" vertical="center"/>
    </xf>
    <xf numFmtId="0" fontId="12" fillId="7" borderId="51" xfId="3" applyFont="1" applyFill="1" applyBorder="1" applyAlignment="1">
      <alignment horizontal="center" vertical="center"/>
    </xf>
    <xf numFmtId="0" fontId="12" fillId="4" borderId="4" xfId="2" applyFont="1" applyFill="1" applyBorder="1" applyAlignment="1">
      <alignment horizontal="center" wrapText="1"/>
    </xf>
    <xf numFmtId="0" fontId="12" fillId="4" borderId="5" xfId="2" applyFont="1" applyFill="1" applyBorder="1" applyAlignment="1">
      <alignment horizontal="center" wrapText="1"/>
    </xf>
    <xf numFmtId="0" fontId="12" fillId="4" borderId="6" xfId="2" applyFont="1" applyFill="1" applyBorder="1" applyAlignment="1">
      <alignment horizontal="center" wrapText="1"/>
    </xf>
    <xf numFmtId="0" fontId="12" fillId="7" borderId="36" xfId="3" applyFont="1" applyFill="1" applyBorder="1" applyAlignment="1">
      <alignment horizontal="center" vertical="center"/>
    </xf>
    <xf numFmtId="0" fontId="12" fillId="7" borderId="58" xfId="3" applyFont="1" applyFill="1" applyBorder="1" applyAlignment="1">
      <alignment horizontal="center" vertical="center"/>
    </xf>
    <xf numFmtId="0" fontId="12" fillId="4" borderId="37" xfId="2" applyFont="1" applyFill="1" applyBorder="1" applyAlignment="1">
      <alignment horizontal="center" wrapText="1"/>
    </xf>
    <xf numFmtId="0" fontId="12" fillId="2" borderId="36" xfId="3" applyFont="1" applyFill="1" applyBorder="1" applyAlignment="1">
      <alignment horizontal="center" vertical="center"/>
    </xf>
    <xf numFmtId="0" fontId="12" fillId="2" borderId="58" xfId="3" applyFont="1" applyFill="1" applyBorder="1" applyAlignment="1">
      <alignment horizontal="center" vertical="center"/>
    </xf>
    <xf numFmtId="0" fontId="12" fillId="2" borderId="9" xfId="3" applyFont="1" applyFill="1" applyBorder="1" applyAlignment="1">
      <alignment horizontal="center" vertical="center"/>
    </xf>
    <xf numFmtId="0" fontId="12" fillId="2" borderId="33" xfId="3" applyFont="1" applyFill="1" applyBorder="1" applyAlignment="1">
      <alignment horizontal="center" vertical="center"/>
    </xf>
    <xf numFmtId="0" fontId="12" fillId="2" borderId="59" xfId="3" applyFont="1" applyFill="1" applyBorder="1" applyAlignment="1">
      <alignment horizontal="center" vertical="center"/>
    </xf>
    <xf numFmtId="0" fontId="12" fillId="2" borderId="20" xfId="3" applyFont="1" applyFill="1" applyBorder="1" applyAlignment="1">
      <alignment horizontal="center" vertical="center"/>
    </xf>
    <xf numFmtId="0" fontId="12" fillId="7" borderId="5" xfId="2" applyFont="1" applyFill="1" applyBorder="1" applyAlignment="1">
      <alignment horizontal="center" wrapText="1"/>
    </xf>
    <xf numFmtId="0" fontId="23" fillId="0" borderId="35" xfId="0" applyFont="1" applyBorder="1" applyAlignment="1">
      <alignment horizontal="center"/>
    </xf>
    <xf numFmtId="0" fontId="23" fillId="0" borderId="36" xfId="0" applyFont="1" applyBorder="1" applyAlignment="1">
      <alignment horizontal="center"/>
    </xf>
    <xf numFmtId="0" fontId="23" fillId="0" borderId="4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/>
    </xf>
    <xf numFmtId="0" fontId="23" fillId="0" borderId="12" xfId="0" applyFont="1" applyBorder="1" applyAlignment="1">
      <alignment horizontal="center"/>
    </xf>
    <xf numFmtId="0" fontId="23" fillId="2" borderId="4" xfId="0" applyFont="1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/>
    </xf>
    <xf numFmtId="0" fontId="23" fillId="2" borderId="12" xfId="0" applyFont="1" applyFill="1" applyBorder="1" applyAlignment="1">
      <alignment horizontal="center"/>
    </xf>
    <xf numFmtId="0" fontId="23" fillId="2" borderId="13" xfId="0" applyFont="1" applyFill="1" applyBorder="1" applyAlignment="1">
      <alignment horizontal="center"/>
    </xf>
    <xf numFmtId="0" fontId="23" fillId="0" borderId="6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27" xfId="0" applyFill="1" applyBorder="1" applyAlignment="1">
      <alignment horizontal="center"/>
    </xf>
    <xf numFmtId="0" fontId="0" fillId="2" borderId="12" xfId="0" applyFill="1" applyBorder="1" applyAlignment="1">
      <alignment horizontal="center" vertical="center"/>
    </xf>
    <xf numFmtId="0" fontId="53" fillId="4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68" fillId="5" borderId="7" xfId="0" quotePrefix="1" applyFont="1" applyFill="1" applyBorder="1" applyAlignment="1">
      <alignment vertical="top" wrapText="1"/>
    </xf>
    <xf numFmtId="14" fontId="54" fillId="4" borderId="0" xfId="0" applyNumberFormat="1" applyFont="1" applyFill="1" applyAlignment="1">
      <alignment horizontal="center" vertical="center"/>
    </xf>
    <xf numFmtId="0" fontId="54" fillId="2" borderId="5" xfId="0" applyFont="1" applyFill="1" applyBorder="1" applyAlignment="1">
      <alignment horizontal="center" vertical="center"/>
    </xf>
    <xf numFmtId="0" fontId="68" fillId="2" borderId="25" xfId="0" applyFont="1" applyFill="1" applyBorder="1" applyAlignment="1">
      <alignment horizontal="center" vertical="center"/>
    </xf>
    <xf numFmtId="0" fontId="68" fillId="2" borderId="34" xfId="0" applyFont="1" applyFill="1" applyBorder="1" applyAlignment="1">
      <alignment horizontal="center" vertical="center"/>
    </xf>
    <xf numFmtId="0" fontId="55" fillId="2" borderId="19" xfId="0" applyFont="1" applyFill="1" applyBorder="1" applyAlignment="1">
      <alignment horizontal="center" vertical="center" textRotation="255"/>
    </xf>
    <xf numFmtId="0" fontId="55" fillId="2" borderId="15" xfId="0" applyFont="1" applyFill="1" applyBorder="1" applyAlignment="1">
      <alignment horizontal="center" vertical="center" textRotation="255"/>
    </xf>
    <xf numFmtId="0" fontId="54" fillId="5" borderId="5" xfId="0" applyFont="1" applyFill="1" applyBorder="1" applyAlignment="1">
      <alignment horizontal="center" vertical="center"/>
    </xf>
    <xf numFmtId="0" fontId="55" fillId="5" borderId="70" xfId="0" applyFont="1" applyFill="1" applyBorder="1" applyAlignment="1">
      <alignment horizontal="center" vertical="center" textRotation="255"/>
    </xf>
    <xf numFmtId="0" fontId="55" fillId="5" borderId="19" xfId="0" applyFont="1" applyFill="1" applyBorder="1" applyAlignment="1">
      <alignment horizontal="center" vertical="center" textRotation="255"/>
    </xf>
    <xf numFmtId="0" fontId="55" fillId="5" borderId="15" xfId="0" applyFont="1" applyFill="1" applyBorder="1" applyAlignment="1">
      <alignment horizontal="center" vertical="center" textRotation="255"/>
    </xf>
    <xf numFmtId="0" fontId="55" fillId="0" borderId="3" xfId="0" quotePrefix="1" applyFont="1" applyBorder="1" applyAlignment="1">
      <alignment horizontal="center" vertical="center"/>
    </xf>
    <xf numFmtId="0" fontId="55" fillId="0" borderId="7" xfId="0" quotePrefix="1" applyFont="1" applyBorder="1" applyAlignment="1">
      <alignment horizontal="center" vertical="center"/>
    </xf>
    <xf numFmtId="0" fontId="55" fillId="0" borderId="24" xfId="0" quotePrefix="1" applyFont="1" applyBorder="1" applyAlignment="1">
      <alignment horizontal="center" vertical="center"/>
    </xf>
    <xf numFmtId="0" fontId="64" fillId="0" borderId="7" xfId="0" applyFont="1" applyBorder="1" applyAlignment="1">
      <alignment vertical="center" wrapText="1"/>
    </xf>
    <xf numFmtId="0" fontId="55" fillId="2" borderId="8" xfId="0" applyFont="1" applyFill="1" applyBorder="1" applyAlignment="1">
      <alignment horizontal="center" vertical="center" textRotation="255"/>
    </xf>
    <xf numFmtId="0" fontId="55" fillId="2" borderId="60" xfId="0" applyFont="1" applyFill="1" applyBorder="1" applyAlignment="1">
      <alignment horizontal="center" vertical="center" textRotation="255"/>
    </xf>
    <xf numFmtId="0" fontId="55" fillId="0" borderId="70" xfId="0" applyFont="1" applyBorder="1" applyAlignment="1">
      <alignment horizontal="center" vertical="center" textRotation="255"/>
    </xf>
    <xf numFmtId="0" fontId="55" fillId="0" borderId="19" xfId="0" applyFont="1" applyBorder="1" applyAlignment="1">
      <alignment horizontal="center" vertical="center" textRotation="255"/>
    </xf>
    <xf numFmtId="0" fontId="55" fillId="0" borderId="15" xfId="0" applyFont="1" applyBorder="1" applyAlignment="1">
      <alignment horizontal="center" vertical="center" textRotation="255"/>
    </xf>
    <xf numFmtId="0" fontId="55" fillId="0" borderId="8" xfId="0" applyFont="1" applyBorder="1" applyAlignment="1">
      <alignment horizontal="center" vertical="center" textRotation="255"/>
    </xf>
    <xf numFmtId="0" fontId="55" fillId="0" borderId="60" xfId="0" applyFont="1" applyBorder="1" applyAlignment="1">
      <alignment horizontal="center" vertical="center" textRotation="255"/>
    </xf>
    <xf numFmtId="14" fontId="54" fillId="4" borderId="34" xfId="0" applyNumberFormat="1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left" vertical="center"/>
    </xf>
    <xf numFmtId="0" fontId="64" fillId="2" borderId="5" xfId="0" quotePrefix="1" applyFont="1" applyFill="1" applyBorder="1" applyAlignment="1">
      <alignment horizontal="center" vertical="center"/>
    </xf>
    <xf numFmtId="0" fontId="55" fillId="2" borderId="70" xfId="0" applyFont="1" applyFill="1" applyBorder="1" applyAlignment="1">
      <alignment horizontal="center" vertical="center" textRotation="255"/>
    </xf>
    <xf numFmtId="0" fontId="0" fillId="0" borderId="49" xfId="0" applyBorder="1" applyAlignment="1"/>
    <xf numFmtId="0" fontId="0" fillId="0" borderId="63" xfId="0" applyBorder="1" applyAlignment="1"/>
    <xf numFmtId="0" fontId="39" fillId="2" borderId="20" xfId="0" applyFont="1" applyFill="1" applyBorder="1" applyAlignment="1">
      <alignment horizontal="center" vertical="center"/>
    </xf>
    <xf numFmtId="180" fontId="39" fillId="2" borderId="20" xfId="1" applyNumberFormat="1" applyFont="1" applyFill="1" applyBorder="1" applyAlignment="1">
      <alignment horizontal="center"/>
    </xf>
    <xf numFmtId="40" fontId="16" fillId="0" borderId="16" xfId="1" applyNumberFormat="1" applyFont="1" applyBorder="1">
      <alignment vertical="center"/>
    </xf>
  </cellXfs>
  <cellStyles count="17">
    <cellStyle name="パーセント" xfId="7" builtinId="5"/>
    <cellStyle name="パーセント 2" xfId="11" xr:uid="{00000000-0005-0000-0000-000001000000}"/>
    <cellStyle name="ハイパーリンク" xfId="16" builtinId="8"/>
    <cellStyle name="桁区切り" xfId="1" builtinId="6"/>
    <cellStyle name="桁区切り 10" xfId="13" xr:uid="{5E372E2C-7B55-488F-A1D0-611882119B42}"/>
    <cellStyle name="桁区切り 3" xfId="15" xr:uid="{EEC01DAF-F6D2-4DDB-A649-FB22E3164AD9}"/>
    <cellStyle name="桁区切り 4" xfId="14" xr:uid="{541605DB-3646-4386-9904-2ED2EA3B6018}"/>
    <cellStyle name="標準" xfId="0" builtinId="0"/>
    <cellStyle name="標準 2" xfId="5" xr:uid="{00000000-0005-0000-0000-000005000000}"/>
    <cellStyle name="標準 2 3" xfId="8" xr:uid="{00000000-0005-0000-0000-000006000000}"/>
    <cellStyle name="標準 3" xfId="10" xr:uid="{00000000-0005-0000-0000-000007000000}"/>
    <cellStyle name="標準 7" xfId="12" xr:uid="{F845F242-2B87-42CD-90F7-EB50E9659A30}"/>
    <cellStyle name="標準_一致原99最新現在" xfId="3" xr:uid="{00000000-0005-0000-0000-000008000000}"/>
    <cellStyle name="標準_概況" xfId="6" xr:uid="{00000000-0005-0000-0000-000009000000}"/>
    <cellStyle name="標準_四半期予測" xfId="9" xr:uid="{00000000-0005-0000-0000-00000A000000}"/>
    <cellStyle name="標準_先行DI99現在" xfId="4" xr:uid="{00000000-0005-0000-0000-00000B000000}"/>
    <cellStyle name="標準_先行原99最新現在" xfId="2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34066391480814E-2"/>
          <c:y val="0.15964657089619522"/>
          <c:w val="0.88597958945790278"/>
          <c:h val="0.72845028440845527"/>
        </c:manualLayout>
      </c:layout>
      <c:lineChart>
        <c:grouping val="standard"/>
        <c:varyColors val="0"/>
        <c:ser>
          <c:idx val="0"/>
          <c:order val="0"/>
          <c:tx>
            <c:strRef>
              <c:f>'1_CLI概況'!$L$3</c:f>
              <c:strCache>
                <c:ptCount val="1"/>
                <c:pt idx="0">
                  <c:v>兵庫CLI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41"/>
            <c:bubble3D val="0"/>
            <c:spPr>
              <a:ln w="285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AA4-422D-BE9D-4BC99FF793D7}"/>
              </c:ext>
            </c:extLst>
          </c:dPt>
          <c:dPt>
            <c:idx val="62"/>
            <c:bubble3D val="0"/>
            <c:spPr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A62B-4A7F-91C0-9E85F775A468}"/>
              </c:ext>
            </c:extLst>
          </c:dPt>
          <c:cat>
            <c:strRef>
              <c:f>'1_CLI概況'!$K$4:$K$83</c:f>
              <c:strCache>
                <c:ptCount val="80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</c:strCache>
            </c:strRef>
          </c:cat>
          <c:val>
            <c:numRef>
              <c:f>'1_CLI概況'!$L$4:$L$82</c:f>
              <c:numCache>
                <c:formatCode>#,##0.00_);[Red]\(#,##0.00\)</c:formatCode>
                <c:ptCount val="79"/>
                <c:pt idx="0">
                  <c:v>100.81093465595261</c:v>
                </c:pt>
                <c:pt idx="1">
                  <c:v>100.66781932156914</c:v>
                </c:pt>
                <c:pt idx="2">
                  <c:v>100.53388846615024</c:v>
                </c:pt>
                <c:pt idx="3">
                  <c:v>100.46681809065382</c:v>
                </c:pt>
                <c:pt idx="4">
                  <c:v>100.42119260651387</c:v>
                </c:pt>
                <c:pt idx="5">
                  <c:v>100.39958530685115</c:v>
                </c:pt>
                <c:pt idx="6">
                  <c:v>100.34325798513979</c:v>
                </c:pt>
                <c:pt idx="7">
                  <c:v>100.21377556194089</c:v>
                </c:pt>
                <c:pt idx="8">
                  <c:v>99.995608509630358</c:v>
                </c:pt>
                <c:pt idx="9">
                  <c:v>99.62690102529119</c:v>
                </c:pt>
                <c:pt idx="10">
                  <c:v>99.211288334861763</c:v>
                </c:pt>
                <c:pt idx="11">
                  <c:v>98.752369990568127</c:v>
                </c:pt>
                <c:pt idx="12">
                  <c:v>98.193820467630459</c:v>
                </c:pt>
                <c:pt idx="13">
                  <c:v>97.529007554090512</c:v>
                </c:pt>
                <c:pt idx="14">
                  <c:v>96.87421617904414</c:v>
                </c:pt>
                <c:pt idx="15">
                  <c:v>96.282641102246444</c:v>
                </c:pt>
                <c:pt idx="16">
                  <c:v>95.919165925416408</c:v>
                </c:pt>
                <c:pt idx="17">
                  <c:v>95.853165871177268</c:v>
                </c:pt>
                <c:pt idx="18">
                  <c:v>96.09865579842571</c:v>
                </c:pt>
                <c:pt idx="19">
                  <c:v>96.605426679244644</c:v>
                </c:pt>
                <c:pt idx="20">
                  <c:v>97.285335857214591</c:v>
                </c:pt>
                <c:pt idx="21">
                  <c:v>97.972567925718721</c:v>
                </c:pt>
                <c:pt idx="22">
                  <c:v>98.620941007283278</c:v>
                </c:pt>
                <c:pt idx="23">
                  <c:v>99.198973288350189</c:v>
                </c:pt>
                <c:pt idx="24">
                  <c:v>99.684784642697451</c:v>
                </c:pt>
                <c:pt idx="25">
                  <c:v>100.07668621022896</c:v>
                </c:pt>
                <c:pt idx="26">
                  <c:v>100.37639692326817</c:v>
                </c:pt>
                <c:pt idx="27">
                  <c:v>100.58378941034472</c:v>
                </c:pt>
                <c:pt idx="28">
                  <c:v>100.69278090651589</c:v>
                </c:pt>
                <c:pt idx="29">
                  <c:v>100.70960537836719</c:v>
                </c:pt>
                <c:pt idx="30">
                  <c:v>100.66780712379847</c:v>
                </c:pt>
                <c:pt idx="31">
                  <c:v>100.59446702634735</c:v>
                </c:pt>
                <c:pt idx="32">
                  <c:v>100.52291789749651</c:v>
                </c:pt>
                <c:pt idx="33">
                  <c:v>100.50929542839972</c:v>
                </c:pt>
                <c:pt idx="34">
                  <c:v>100.54549877851527</c:v>
                </c:pt>
                <c:pt idx="35">
                  <c:v>100.61647812036014</c:v>
                </c:pt>
                <c:pt idx="36">
                  <c:v>100.72594354321059</c:v>
                </c:pt>
                <c:pt idx="37">
                  <c:v>100.88954281633815</c:v>
                </c:pt>
                <c:pt idx="38">
                  <c:v>101.09455441378319</c:v>
                </c:pt>
                <c:pt idx="39">
                  <c:v>101.26648154246952</c:v>
                </c:pt>
                <c:pt idx="40">
                  <c:v>101.36873582773885</c:v>
                </c:pt>
                <c:pt idx="41">
                  <c:v>101.45003975807779</c:v>
                </c:pt>
                <c:pt idx="42">
                  <c:v>101.48581429817087</c:v>
                </c:pt>
                <c:pt idx="43">
                  <c:v>101.48791606706016</c:v>
                </c:pt>
                <c:pt idx="44">
                  <c:v>101.46194410866816</c:v>
                </c:pt>
                <c:pt idx="45">
                  <c:v>101.42970960028165</c:v>
                </c:pt>
                <c:pt idx="46">
                  <c:v>101.33170655295777</c:v>
                </c:pt>
                <c:pt idx="47">
                  <c:v>101.16620366195234</c:v>
                </c:pt>
                <c:pt idx="48">
                  <c:v>100.96496744445507</c:v>
                </c:pt>
                <c:pt idx="49">
                  <c:v>100.73229318695496</c:v>
                </c:pt>
                <c:pt idx="50">
                  <c:v>100.56059893577461</c:v>
                </c:pt>
                <c:pt idx="51">
                  <c:v>100.44018295288616</c:v>
                </c:pt>
                <c:pt idx="52">
                  <c:v>100.34588405657941</c:v>
                </c:pt>
                <c:pt idx="53">
                  <c:v>100.26747997055762</c:v>
                </c:pt>
                <c:pt idx="54">
                  <c:v>100.21381140344394</c:v>
                </c:pt>
                <c:pt idx="55">
                  <c:v>100.10429827681268</c:v>
                </c:pt>
                <c:pt idx="56">
                  <c:v>99.918201394380773</c:v>
                </c:pt>
                <c:pt idx="57">
                  <c:v>99.642662227068669</c:v>
                </c:pt>
                <c:pt idx="58">
                  <c:v>99.271752362233016</c:v>
                </c:pt>
                <c:pt idx="59">
                  <c:v>98.948069014470875</c:v>
                </c:pt>
                <c:pt idx="60">
                  <c:v>98.71447299794329</c:v>
                </c:pt>
                <c:pt idx="61">
                  <c:v>98.648292109140797</c:v>
                </c:pt>
                <c:pt idx="62">
                  <c:v>98.735694492160604</c:v>
                </c:pt>
                <c:pt idx="63">
                  <c:v>98.949409557021383</c:v>
                </c:pt>
                <c:pt idx="64">
                  <c:v>99.238971269258855</c:v>
                </c:pt>
                <c:pt idx="65">
                  <c:v>99.532934966819184</c:v>
                </c:pt>
                <c:pt idx="66">
                  <c:v>99.772840107116266</c:v>
                </c:pt>
                <c:pt idx="67">
                  <c:v>99.923811339411785</c:v>
                </c:pt>
                <c:pt idx="68">
                  <c:v>100.03019648498778</c:v>
                </c:pt>
                <c:pt idx="69">
                  <c:v>99.964926565390201</c:v>
                </c:pt>
                <c:pt idx="70">
                  <c:v>99.907141132860957</c:v>
                </c:pt>
                <c:pt idx="71">
                  <c:v>99.911198199067414</c:v>
                </c:pt>
                <c:pt idx="72">
                  <c:v>99.946009444044307</c:v>
                </c:pt>
                <c:pt idx="73">
                  <c:v>99.916031508691006</c:v>
                </c:pt>
                <c:pt idx="74">
                  <c:v>99.804554051151626</c:v>
                </c:pt>
                <c:pt idx="75">
                  <c:v>99.674624519013094</c:v>
                </c:pt>
                <c:pt idx="76">
                  <c:v>99.705572084769813</c:v>
                </c:pt>
                <c:pt idx="77">
                  <c:v>99.861993543170541</c:v>
                </c:pt>
                <c:pt idx="78">
                  <c:v>100.08004184599889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4-422D-BE9D-4BC99FF793D7}"/>
            </c:ext>
          </c:extLst>
        </c:ser>
        <c:ser>
          <c:idx val="1"/>
          <c:order val="1"/>
          <c:tx>
            <c:strRef>
              <c:f>'1_CLI概況'!$M$3</c:f>
              <c:strCache>
                <c:ptCount val="1"/>
                <c:pt idx="0">
                  <c:v>全国CLI</c:v>
                </c:pt>
              </c:strCache>
            </c:strRef>
          </c:tx>
          <c:spPr>
            <a:ln w="19050">
              <a:solidFill>
                <a:srgbClr val="C00000"/>
              </a:solidFill>
              <a:prstDash val="sysDash"/>
            </a:ln>
          </c:spPr>
          <c:marker>
            <c:symbol val="none"/>
          </c:marker>
          <c:cat>
            <c:strRef>
              <c:f>'1_CLI概況'!$K$4:$K$83</c:f>
              <c:strCache>
                <c:ptCount val="80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</c:strCache>
            </c:strRef>
          </c:cat>
          <c:val>
            <c:numRef>
              <c:f>'1_CLI概況'!$M$4:$M$83</c:f>
              <c:numCache>
                <c:formatCode>#,##0.00_);[Red]\(#,##0.00\)</c:formatCode>
                <c:ptCount val="80"/>
                <c:pt idx="0">
                  <c:v>100.3</c:v>
                </c:pt>
                <c:pt idx="1">
                  <c:v>100.22</c:v>
                </c:pt>
                <c:pt idx="2">
                  <c:v>100.14</c:v>
                </c:pt>
                <c:pt idx="3">
                  <c:v>100.06</c:v>
                </c:pt>
                <c:pt idx="4">
                  <c:v>99.98</c:v>
                </c:pt>
                <c:pt idx="5">
                  <c:v>99.88</c:v>
                </c:pt>
                <c:pt idx="6">
                  <c:v>99.79</c:v>
                </c:pt>
                <c:pt idx="7">
                  <c:v>99.69</c:v>
                </c:pt>
                <c:pt idx="8">
                  <c:v>99.58</c:v>
                </c:pt>
                <c:pt idx="9">
                  <c:v>99.45</c:v>
                </c:pt>
                <c:pt idx="10">
                  <c:v>99.29</c:v>
                </c:pt>
                <c:pt idx="11">
                  <c:v>99.1</c:v>
                </c:pt>
                <c:pt idx="12">
                  <c:v>98.87</c:v>
                </c:pt>
                <c:pt idx="13">
                  <c:v>98.59</c:v>
                </c:pt>
                <c:pt idx="14">
                  <c:v>97.98</c:v>
                </c:pt>
                <c:pt idx="15">
                  <c:v>97.38</c:v>
                </c:pt>
                <c:pt idx="16">
                  <c:v>96.93</c:v>
                </c:pt>
                <c:pt idx="17">
                  <c:v>97.11</c:v>
                </c:pt>
                <c:pt idx="18">
                  <c:v>97.79</c:v>
                </c:pt>
                <c:pt idx="19">
                  <c:v>98.21</c:v>
                </c:pt>
                <c:pt idx="20">
                  <c:v>98.53</c:v>
                </c:pt>
                <c:pt idx="21">
                  <c:v>98.82</c:v>
                </c:pt>
                <c:pt idx="22">
                  <c:v>99.12</c:v>
                </c:pt>
                <c:pt idx="23">
                  <c:v>99.4</c:v>
                </c:pt>
                <c:pt idx="24">
                  <c:v>99.68</c:v>
                </c:pt>
                <c:pt idx="25">
                  <c:v>99.95</c:v>
                </c:pt>
                <c:pt idx="26">
                  <c:v>100.19</c:v>
                </c:pt>
                <c:pt idx="27">
                  <c:v>100.4</c:v>
                </c:pt>
                <c:pt idx="28">
                  <c:v>100.55</c:v>
                </c:pt>
                <c:pt idx="29">
                  <c:v>100.63</c:v>
                </c:pt>
                <c:pt idx="30">
                  <c:v>100.67</c:v>
                </c:pt>
                <c:pt idx="31">
                  <c:v>100.66</c:v>
                </c:pt>
                <c:pt idx="32">
                  <c:v>100.64</c:v>
                </c:pt>
                <c:pt idx="33">
                  <c:v>100.63</c:v>
                </c:pt>
                <c:pt idx="34">
                  <c:v>100.64</c:v>
                </c:pt>
                <c:pt idx="35">
                  <c:v>100.66</c:v>
                </c:pt>
                <c:pt idx="36">
                  <c:v>100.66</c:v>
                </c:pt>
                <c:pt idx="37">
                  <c:v>100.64</c:v>
                </c:pt>
                <c:pt idx="38">
                  <c:v>100.61</c:v>
                </c:pt>
                <c:pt idx="39">
                  <c:v>100.56</c:v>
                </c:pt>
                <c:pt idx="40">
                  <c:v>100.51</c:v>
                </c:pt>
                <c:pt idx="41">
                  <c:v>100.45</c:v>
                </c:pt>
                <c:pt idx="42">
                  <c:v>100.4</c:v>
                </c:pt>
                <c:pt idx="43">
                  <c:v>100.34</c:v>
                </c:pt>
                <c:pt idx="44">
                  <c:v>100.28</c:v>
                </c:pt>
                <c:pt idx="45">
                  <c:v>100.23</c:v>
                </c:pt>
                <c:pt idx="46">
                  <c:v>100.17</c:v>
                </c:pt>
                <c:pt idx="47">
                  <c:v>100.14</c:v>
                </c:pt>
                <c:pt idx="48">
                  <c:v>100.11</c:v>
                </c:pt>
                <c:pt idx="49">
                  <c:v>100.1</c:v>
                </c:pt>
                <c:pt idx="50">
                  <c:v>100.09</c:v>
                </c:pt>
                <c:pt idx="51">
                  <c:v>100.08</c:v>
                </c:pt>
                <c:pt idx="52">
                  <c:v>100.07</c:v>
                </c:pt>
                <c:pt idx="53">
                  <c:v>100.07</c:v>
                </c:pt>
                <c:pt idx="54">
                  <c:v>100.08</c:v>
                </c:pt>
                <c:pt idx="55">
                  <c:v>100.09</c:v>
                </c:pt>
                <c:pt idx="56">
                  <c:v>100.09</c:v>
                </c:pt>
                <c:pt idx="57">
                  <c:v>100.08</c:v>
                </c:pt>
                <c:pt idx="58">
                  <c:v>100.06</c:v>
                </c:pt>
                <c:pt idx="59">
                  <c:v>100.05</c:v>
                </c:pt>
                <c:pt idx="60">
                  <c:v>100.06</c:v>
                </c:pt>
                <c:pt idx="61">
                  <c:v>100.1</c:v>
                </c:pt>
                <c:pt idx="62">
                  <c:v>100.14</c:v>
                </c:pt>
                <c:pt idx="63">
                  <c:v>100.17</c:v>
                </c:pt>
                <c:pt idx="64">
                  <c:v>100.18</c:v>
                </c:pt>
                <c:pt idx="65">
                  <c:v>100.18</c:v>
                </c:pt>
                <c:pt idx="66">
                  <c:v>100.15</c:v>
                </c:pt>
                <c:pt idx="67">
                  <c:v>100.11</c:v>
                </c:pt>
                <c:pt idx="68">
                  <c:v>100.07</c:v>
                </c:pt>
                <c:pt idx="69">
                  <c:v>100.03</c:v>
                </c:pt>
                <c:pt idx="70">
                  <c:v>100</c:v>
                </c:pt>
                <c:pt idx="71">
                  <c:v>99.97</c:v>
                </c:pt>
                <c:pt idx="72">
                  <c:v>99.96</c:v>
                </c:pt>
                <c:pt idx="73">
                  <c:v>99.93</c:v>
                </c:pt>
                <c:pt idx="74">
                  <c:v>99.9</c:v>
                </c:pt>
                <c:pt idx="75">
                  <c:v>99.86</c:v>
                </c:pt>
                <c:pt idx="76">
                  <c:v>99.84</c:v>
                </c:pt>
                <c:pt idx="77">
                  <c:v>99.84</c:v>
                </c:pt>
                <c:pt idx="78">
                  <c:v>99.86</c:v>
                </c:pt>
                <c:pt idx="79">
                  <c:v>99.89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A4-422D-BE9D-4BC99FF793D7}"/>
            </c:ext>
          </c:extLst>
        </c:ser>
        <c:ser>
          <c:idx val="2"/>
          <c:order val="2"/>
          <c:tx>
            <c:strRef>
              <c:f>'1_CLI概況'!$N$3</c:f>
              <c:strCache>
                <c:ptCount val="1"/>
                <c:pt idx="0">
                  <c:v>関西CLI</c:v>
                </c:pt>
              </c:strCache>
            </c:strRef>
          </c:tx>
          <c:spPr>
            <a:ln cmpd="sng">
              <a:solidFill>
                <a:schemeClr val="tx2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strRef>
              <c:f>'1_CLI概況'!$K$4:$K$83</c:f>
              <c:strCache>
                <c:ptCount val="80"/>
                <c:pt idx="0">
                  <c:v>19_1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20_1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21_1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22_1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23_1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24_1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25_1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</c:strCache>
            </c:strRef>
          </c:cat>
          <c:val>
            <c:numRef>
              <c:f>'1_CLI概況'!$N$4:$N$81</c:f>
              <c:numCache>
                <c:formatCode>#,##0.00_);[Red]\(#,##0.00\)</c:formatCode>
                <c:ptCount val="78"/>
                <c:pt idx="0">
                  <c:v>100.77488746052134</c:v>
                </c:pt>
                <c:pt idx="1">
                  <c:v>100.53989099189771</c:v>
                </c:pt>
                <c:pt idx="2">
                  <c:v>100.33677136796801</c:v>
                </c:pt>
                <c:pt idx="3">
                  <c:v>100.26802339898876</c:v>
                </c:pt>
                <c:pt idx="4">
                  <c:v>100.29522515788358</c:v>
                </c:pt>
                <c:pt idx="5">
                  <c:v>100.37522668067835</c:v>
                </c:pt>
                <c:pt idx="6">
                  <c:v>100.47143772087921</c:v>
                </c:pt>
                <c:pt idx="7">
                  <c:v>100.50981364428586</c:v>
                </c:pt>
                <c:pt idx="8">
                  <c:v>100.45955214603869</c:v>
                </c:pt>
                <c:pt idx="9">
                  <c:v>100.2361067208482</c:v>
                </c:pt>
                <c:pt idx="10">
                  <c:v>99.882252611175488</c:v>
                </c:pt>
                <c:pt idx="11">
                  <c:v>99.403484703599972</c:v>
                </c:pt>
                <c:pt idx="12">
                  <c:v>98.761146903733902</c:v>
                </c:pt>
                <c:pt idx="13">
                  <c:v>97.985196115880129</c:v>
                </c:pt>
                <c:pt idx="14">
                  <c:v>97.114485398497123</c:v>
                </c:pt>
                <c:pt idx="15">
                  <c:v>96.280331445083419</c:v>
                </c:pt>
                <c:pt idx="16">
                  <c:v>95.762789909134796</c:v>
                </c:pt>
                <c:pt idx="17">
                  <c:v>95.719633465319575</c:v>
                </c:pt>
                <c:pt idx="18">
                  <c:v>96.061548721261104</c:v>
                </c:pt>
                <c:pt idx="19">
                  <c:v>96.660063574517679</c:v>
                </c:pt>
                <c:pt idx="20">
                  <c:v>97.45590546445527</c:v>
                </c:pt>
                <c:pt idx="21">
                  <c:v>98.2863568076136</c:v>
                </c:pt>
                <c:pt idx="22">
                  <c:v>99.073946446813906</c:v>
                </c:pt>
                <c:pt idx="23">
                  <c:v>99.812179213981821</c:v>
                </c:pt>
                <c:pt idx="24">
                  <c:v>100.45419630947552</c:v>
                </c:pt>
                <c:pt idx="25">
                  <c:v>100.93245368856122</c:v>
                </c:pt>
                <c:pt idx="26">
                  <c:v>101.25408644007933</c:v>
                </c:pt>
                <c:pt idx="27">
                  <c:v>101.40434321385696</c:v>
                </c:pt>
                <c:pt idx="28">
                  <c:v>101.3871320968568</c:v>
                </c:pt>
                <c:pt idx="29">
                  <c:v>101.22940777603293</c:v>
                </c:pt>
                <c:pt idx="30">
                  <c:v>100.98068936045425</c:v>
                </c:pt>
                <c:pt idx="31">
                  <c:v>100.74146755114094</c:v>
                </c:pt>
                <c:pt idx="32">
                  <c:v>100.60363020898158</c:v>
                </c:pt>
                <c:pt idx="33">
                  <c:v>100.6156008568296</c:v>
                </c:pt>
                <c:pt idx="34">
                  <c:v>100.7521247662396</c:v>
                </c:pt>
                <c:pt idx="35">
                  <c:v>100.92475867686743</c:v>
                </c:pt>
                <c:pt idx="36">
                  <c:v>101.1162374859146</c:v>
                </c:pt>
                <c:pt idx="37">
                  <c:v>101.27179659880464</c:v>
                </c:pt>
                <c:pt idx="38">
                  <c:v>101.40924565129691</c:v>
                </c:pt>
                <c:pt idx="39">
                  <c:v>101.49258028528082</c:v>
                </c:pt>
                <c:pt idx="40">
                  <c:v>101.50785302340647</c:v>
                </c:pt>
                <c:pt idx="41">
                  <c:v>101.49147670068825</c:v>
                </c:pt>
                <c:pt idx="42">
                  <c:v>101.42802775253395</c:v>
                </c:pt>
                <c:pt idx="43">
                  <c:v>101.31934544863171</c:v>
                </c:pt>
                <c:pt idx="44">
                  <c:v>101.1371207037771</c:v>
                </c:pt>
                <c:pt idx="45">
                  <c:v>100.90617596158594</c:v>
                </c:pt>
                <c:pt idx="46">
                  <c:v>100.66489444332069</c:v>
                </c:pt>
                <c:pt idx="47">
                  <c:v>100.42260670741376</c:v>
                </c:pt>
                <c:pt idx="48">
                  <c:v>100.22380024106778</c:v>
                </c:pt>
                <c:pt idx="49">
                  <c:v>100.08872021969782</c:v>
                </c:pt>
                <c:pt idx="50">
                  <c:v>100.0037323265522</c:v>
                </c:pt>
                <c:pt idx="51">
                  <c:v>99.963614903547523</c:v>
                </c:pt>
                <c:pt idx="52">
                  <c:v>99.945726538584609</c:v>
                </c:pt>
                <c:pt idx="53">
                  <c:v>99.942033459936511</c:v>
                </c:pt>
                <c:pt idx="54">
                  <c:v>99.938340288664847</c:v>
                </c:pt>
                <c:pt idx="55">
                  <c:v>99.90831787071663</c:v>
                </c:pt>
                <c:pt idx="56">
                  <c:v>99.825025433515265</c:v>
                </c:pt>
                <c:pt idx="57">
                  <c:v>99.697924742214255</c:v>
                </c:pt>
                <c:pt idx="58">
                  <c:v>99.532261047653805</c:v>
                </c:pt>
                <c:pt idx="59">
                  <c:v>99.348372289538403</c:v>
                </c:pt>
                <c:pt idx="60">
                  <c:v>99.172547552038168</c:v>
                </c:pt>
                <c:pt idx="61">
                  <c:v>99.123940987653143</c:v>
                </c:pt>
                <c:pt idx="62">
                  <c:v>99.224430279505185</c:v>
                </c:pt>
                <c:pt idx="63">
                  <c:v>99.46964265879005</c:v>
                </c:pt>
                <c:pt idx="64">
                  <c:v>99.755477684499937</c:v>
                </c:pt>
                <c:pt idx="65">
                  <c:v>99.968092895154484</c:v>
                </c:pt>
                <c:pt idx="66">
                  <c:v>100.11868741880104</c:v>
                </c:pt>
                <c:pt idx="67">
                  <c:v>100.10547694528792</c:v>
                </c:pt>
                <c:pt idx="68">
                  <c:v>100.06470498915097</c:v>
                </c:pt>
                <c:pt idx="69">
                  <c:v>99.985720940722672</c:v>
                </c:pt>
                <c:pt idx="70">
                  <c:v>99.87401718895967</c:v>
                </c:pt>
                <c:pt idx="71">
                  <c:v>99.772909877709225</c:v>
                </c:pt>
                <c:pt idx="72">
                  <c:v>99.650975279108266</c:v>
                </c:pt>
                <c:pt idx="73">
                  <c:v>99.542398387683932</c:v>
                </c:pt>
                <c:pt idx="74">
                  <c:v>99.509966805099822</c:v>
                </c:pt>
                <c:pt idx="75">
                  <c:v>99.661521244655233</c:v>
                </c:pt>
                <c:pt idx="76">
                  <c:v>99.982702523918675</c:v>
                </c:pt>
                <c:pt idx="77">
                  <c:v>100.36945799391903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14-4D26-8309-EA5E89B8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9504"/>
        <c:axId val="177443584"/>
      </c:lineChart>
      <c:catAx>
        <c:axId val="177429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7443584"/>
        <c:crosses val="autoZero"/>
        <c:auto val="1"/>
        <c:lblAlgn val="ctr"/>
        <c:lblOffset val="100"/>
        <c:noMultiLvlLbl val="0"/>
      </c:catAx>
      <c:valAx>
        <c:axId val="177443584"/>
        <c:scaling>
          <c:orientation val="minMax"/>
          <c:min val="95"/>
        </c:scaling>
        <c:delete val="0"/>
        <c:axPos val="l"/>
        <c:majorGridlines/>
        <c:numFmt formatCode="#,##0.00_);[Red]\(#,##0.00\)" sourceLinked="1"/>
        <c:majorTickMark val="out"/>
        <c:minorTickMark val="none"/>
        <c:tickLblPos val="nextTo"/>
        <c:crossAx val="177429504"/>
        <c:crosses val="autoZero"/>
        <c:crossBetween val="between"/>
      </c:valAx>
      <c:spPr>
        <a:ln>
          <a:solidFill>
            <a:schemeClr val="tx2">
              <a:lumMod val="60000"/>
              <a:lumOff val="40000"/>
            </a:schemeClr>
          </a:solidFill>
          <a:prstDash val="sysDot"/>
        </a:ln>
      </c:spPr>
    </c:plotArea>
    <c:legend>
      <c:legendPos val="r"/>
      <c:layout>
        <c:manualLayout>
          <c:xMode val="edge"/>
          <c:yMode val="edge"/>
          <c:x val="0.40747496915106135"/>
          <c:y val="8.2600826316268833E-2"/>
          <c:w val="0.5557715852134103"/>
          <c:h val="8.096210371179944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'10_2大阪'!$M$3</c:f>
              <c:strCache>
                <c:ptCount val="1"/>
                <c:pt idx="0">
                  <c:v>大阪CLI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'10_2大阪'!$L$4:$L$93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'10_2大阪'!$M$4:$M$93</c:f>
              <c:numCache>
                <c:formatCode>0.00</c:formatCode>
                <c:ptCount val="90"/>
                <c:pt idx="0">
                  <c:v>99.290582792379567</c:v>
                </c:pt>
                <c:pt idx="1">
                  <c:v>99.742573948945491</c:v>
                </c:pt>
                <c:pt idx="2">
                  <c:v>100.13179102405503</c:v>
                </c:pt>
                <c:pt idx="3">
                  <c:v>100.41461146559168</c:v>
                </c:pt>
                <c:pt idx="4">
                  <c:v>100.58307473087748</c:v>
                </c:pt>
                <c:pt idx="5">
                  <c:v>100.62859357229939</c:v>
                </c:pt>
                <c:pt idx="6">
                  <c:v>100.67825786310765</c:v>
                </c:pt>
                <c:pt idx="7">
                  <c:v>100.76082967819706</c:v>
                </c:pt>
                <c:pt idx="8">
                  <c:v>100.86764993218384</c:v>
                </c:pt>
                <c:pt idx="9">
                  <c:v>101.02789337299848</c:v>
                </c:pt>
                <c:pt idx="10">
                  <c:v>101.05090968960764</c:v>
                </c:pt>
                <c:pt idx="11">
                  <c:v>100.89126875988032</c:v>
                </c:pt>
                <c:pt idx="12">
                  <c:v>100.67402402870997</c:v>
                </c:pt>
                <c:pt idx="13">
                  <c:v>100.47486890300705</c:v>
                </c:pt>
                <c:pt idx="14">
                  <c:v>100.33312932909448</c:v>
                </c:pt>
                <c:pt idx="15">
                  <c:v>100.37350536223008</c:v>
                </c:pt>
                <c:pt idx="16">
                  <c:v>100.58843083775149</c:v>
                </c:pt>
                <c:pt idx="17">
                  <c:v>100.88325931804758</c:v>
                </c:pt>
                <c:pt idx="18">
                  <c:v>101.16490305442349</c:v>
                </c:pt>
                <c:pt idx="19">
                  <c:v>101.30853050276907</c:v>
                </c:pt>
                <c:pt idx="20">
                  <c:v>101.25703600107435</c:v>
                </c:pt>
                <c:pt idx="21">
                  <c:v>100.93241095852589</c:v>
                </c:pt>
                <c:pt idx="22">
                  <c:v>100.39571924858598</c:v>
                </c:pt>
                <c:pt idx="23">
                  <c:v>99.663863749029716</c:v>
                </c:pt>
                <c:pt idx="24">
                  <c:v>98.70434207281221</c:v>
                </c:pt>
                <c:pt idx="25">
                  <c:v>97.58482272664574</c:v>
                </c:pt>
                <c:pt idx="26">
                  <c:v>96.384193313508959</c:v>
                </c:pt>
                <c:pt idx="27">
                  <c:v>95.29136837485072</c:v>
                </c:pt>
                <c:pt idx="28">
                  <c:v>94.689119709988205</c:v>
                </c:pt>
                <c:pt idx="29">
                  <c:v>94.752472697704079</c:v>
                </c:pt>
                <c:pt idx="30">
                  <c:v>95.300879553614251</c:v>
                </c:pt>
                <c:pt idx="31">
                  <c:v>96.136536846002585</c:v>
                </c:pt>
                <c:pt idx="32">
                  <c:v>97.188713660688819</c:v>
                </c:pt>
                <c:pt idx="33">
                  <c:v>98.26778095292957</c:v>
                </c:pt>
                <c:pt idx="34">
                  <c:v>99.281232825937934</c:v>
                </c:pt>
                <c:pt idx="35">
                  <c:v>100.22805609468847</c:v>
                </c:pt>
                <c:pt idx="36">
                  <c:v>101.05994896961205</c:v>
                </c:pt>
                <c:pt idx="37">
                  <c:v>101.65244267871486</c:v>
                </c:pt>
                <c:pt idx="38">
                  <c:v>102.00611645384136</c:v>
                </c:pt>
                <c:pt idx="39">
                  <c:v>102.11013964081017</c:v>
                </c:pt>
                <c:pt idx="40">
                  <c:v>101.98720717488047</c:v>
                </c:pt>
                <c:pt idx="41">
                  <c:v>101.68782630642899</c:v>
                </c:pt>
                <c:pt idx="42">
                  <c:v>101.29684674699745</c:v>
                </c:pt>
                <c:pt idx="43">
                  <c:v>100.95257378629898</c:v>
                </c:pt>
                <c:pt idx="44">
                  <c:v>100.74764557920867</c:v>
                </c:pt>
                <c:pt idx="45">
                  <c:v>100.72623253448</c:v>
                </c:pt>
                <c:pt idx="46">
                  <c:v>100.84162144083263</c:v>
                </c:pt>
                <c:pt idx="47">
                  <c:v>100.9638097211725</c:v>
                </c:pt>
                <c:pt idx="48">
                  <c:v>101.06829964886001</c:v>
                </c:pt>
                <c:pt idx="49">
                  <c:v>101.10640654337145</c:v>
                </c:pt>
                <c:pt idx="50">
                  <c:v>101.13244697849652</c:v>
                </c:pt>
                <c:pt idx="51">
                  <c:v>101.11860050174099</c:v>
                </c:pt>
                <c:pt idx="52">
                  <c:v>101.04948852646295</c:v>
                </c:pt>
                <c:pt idx="53">
                  <c:v>100.97852454378041</c:v>
                </c:pt>
                <c:pt idx="54">
                  <c:v>100.91066347916892</c:v>
                </c:pt>
                <c:pt idx="55">
                  <c:v>100.84263923690644</c:v>
                </c:pt>
                <c:pt idx="56">
                  <c:v>100.73421444659115</c:v>
                </c:pt>
                <c:pt idx="57">
                  <c:v>100.59038009384243</c:v>
                </c:pt>
                <c:pt idx="58">
                  <c:v>100.44664985357906</c:v>
                </c:pt>
                <c:pt idx="59">
                  <c:v>100.3079562395388</c:v>
                </c:pt>
                <c:pt idx="60">
                  <c:v>100.21835247209962</c:v>
                </c:pt>
                <c:pt idx="61">
                  <c:v>100.17430645391825</c:v>
                </c:pt>
                <c:pt idx="62">
                  <c:v>100.15609173383457</c:v>
                </c:pt>
                <c:pt idx="63">
                  <c:v>100.16658469404649</c:v>
                </c:pt>
                <c:pt idx="64">
                  <c:v>100.19239140180565</c:v>
                </c:pt>
                <c:pt idx="65">
                  <c:v>100.22788869362202</c:v>
                </c:pt>
                <c:pt idx="66">
                  <c:v>100.24505302578974</c:v>
                </c:pt>
                <c:pt idx="67">
                  <c:v>100.2032635588387</c:v>
                </c:pt>
                <c:pt idx="68">
                  <c:v>100.09041194924984</c:v>
                </c:pt>
                <c:pt idx="69">
                  <c:v>99.938639710463818</c:v>
                </c:pt>
                <c:pt idx="70">
                  <c:v>99.777089674610622</c:v>
                </c:pt>
                <c:pt idx="71">
                  <c:v>99.620613256804944</c:v>
                </c:pt>
                <c:pt idx="72">
                  <c:v>99.472784507300517</c:v>
                </c:pt>
                <c:pt idx="73">
                  <c:v>99.445938542430639</c:v>
                </c:pt>
                <c:pt idx="74">
                  <c:v>99.54450309562047</c:v>
                </c:pt>
                <c:pt idx="75">
                  <c:v>99.768429920945763</c:v>
                </c:pt>
                <c:pt idx="76">
                  <c:v>100.04241285389283</c:v>
                </c:pt>
                <c:pt idx="77">
                  <c:v>100.25515965272108</c:v>
                </c:pt>
                <c:pt idx="78">
                  <c:v>100.39599252438856</c:v>
                </c:pt>
                <c:pt idx="79">
                  <c:v>100.33910928061105</c:v>
                </c:pt>
                <c:pt idx="80">
                  <c:v>100.23072830005933</c:v>
                </c:pt>
                <c:pt idx="81">
                  <c:v>100.03088267876721</c:v>
                </c:pt>
                <c:pt idx="82">
                  <c:v>99.773190850816761</c:v>
                </c:pt>
                <c:pt idx="83">
                  <c:v>99.51518669501705</c:v>
                </c:pt>
                <c:pt idx="84">
                  <c:v>99.244310406908525</c:v>
                </c:pt>
                <c:pt idx="85">
                  <c:v>99.03284088221217</c:v>
                </c:pt>
                <c:pt idx="86">
                  <c:v>98.95266685205435</c:v>
                </c:pt>
                <c:pt idx="87">
                  <c:v>99.110747075782626</c:v>
                </c:pt>
                <c:pt idx="88">
                  <c:v>99.524575303995647</c:v>
                </c:pt>
                <c:pt idx="89">
                  <c:v>100.0639358730331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3-4A59-9599-183344AD3C83}"/>
            </c:ext>
          </c:extLst>
        </c:ser>
        <c:ser>
          <c:idx val="2"/>
          <c:order val="1"/>
          <c:tx>
            <c:strRef>
              <c:f>'10_2大阪'!$N$3</c:f>
              <c:strCache>
                <c:ptCount val="1"/>
                <c:pt idx="0">
                  <c:v>大阪CI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'10_2大阪'!$L$4:$L$93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'10_2大阪'!$N$4:$N$93</c:f>
              <c:numCache>
                <c:formatCode>#,##0.00_);[Red]\(#,##0.00\)</c:formatCode>
                <c:ptCount val="90"/>
                <c:pt idx="0">
                  <c:v>98.738985970165018</c:v>
                </c:pt>
                <c:pt idx="1">
                  <c:v>98.999244123439695</c:v>
                </c:pt>
                <c:pt idx="2">
                  <c:v>99.249461621513618</c:v>
                </c:pt>
                <c:pt idx="3">
                  <c:v>99.461518148157765</c:v>
                </c:pt>
                <c:pt idx="4">
                  <c:v>99.634056440523722</c:v>
                </c:pt>
                <c:pt idx="5">
                  <c:v>99.785762604176625</c:v>
                </c:pt>
                <c:pt idx="6">
                  <c:v>99.965114741464902</c:v>
                </c:pt>
                <c:pt idx="7">
                  <c:v>100.20612076243164</c:v>
                </c:pt>
                <c:pt idx="8">
                  <c:v>100.51110567761803</c:v>
                </c:pt>
                <c:pt idx="9">
                  <c:v>100.86941642376597</c:v>
                </c:pt>
                <c:pt idx="10">
                  <c:v>101.18779095739967</c:v>
                </c:pt>
                <c:pt idx="11">
                  <c:v>101.39991838820131</c:v>
                </c:pt>
                <c:pt idx="12">
                  <c:v>101.53608775428364</c:v>
                </c:pt>
                <c:pt idx="13">
                  <c:v>101.63447723736442</c:v>
                </c:pt>
                <c:pt idx="14">
                  <c:v>101.73026334686988</c:v>
                </c:pt>
                <c:pt idx="15">
                  <c:v>101.84774033306005</c:v>
                </c:pt>
                <c:pt idx="16">
                  <c:v>101.99930589814836</c:v>
                </c:pt>
                <c:pt idx="17">
                  <c:v>102.14032234634793</c:v>
                </c:pt>
                <c:pt idx="18">
                  <c:v>102.24853150333094</c:v>
                </c:pt>
                <c:pt idx="19">
                  <c:v>102.30761311134069</c:v>
                </c:pt>
                <c:pt idx="20">
                  <c:v>102.30026720455051</c:v>
                </c:pt>
                <c:pt idx="21">
                  <c:v>102.22277992996914</c:v>
                </c:pt>
                <c:pt idx="22">
                  <c:v>102.05788071046477</c:v>
                </c:pt>
                <c:pt idx="23">
                  <c:v>101.76472863392183</c:v>
                </c:pt>
                <c:pt idx="24">
                  <c:v>101.24234509840191</c:v>
                </c:pt>
                <c:pt idx="25">
                  <c:v>100.49954160256441</c:v>
                </c:pt>
                <c:pt idx="26">
                  <c:v>99.537244716754984</c:v>
                </c:pt>
                <c:pt idx="27">
                  <c:v>98.457618756809282</c:v>
                </c:pt>
                <c:pt idx="28">
                  <c:v>97.467062055072688</c:v>
                </c:pt>
                <c:pt idx="29">
                  <c:v>96.747790980772891</c:v>
                </c:pt>
                <c:pt idx="30">
                  <c:v>96.380766604965231</c:v>
                </c:pt>
                <c:pt idx="31">
                  <c:v>96.332383452185354</c:v>
                </c:pt>
                <c:pt idx="32">
                  <c:v>96.532913584592762</c:v>
                </c:pt>
                <c:pt idx="33">
                  <c:v>96.87017253679484</c:v>
                </c:pt>
                <c:pt idx="34">
                  <c:v>97.24618436978966</c:v>
                </c:pt>
                <c:pt idx="35">
                  <c:v>97.666859944552144</c:v>
                </c:pt>
                <c:pt idx="36">
                  <c:v>98.098598950947832</c:v>
                </c:pt>
                <c:pt idx="37">
                  <c:v>98.463286002635968</c:v>
                </c:pt>
                <c:pt idx="38">
                  <c:v>98.768210271323454</c:v>
                </c:pt>
                <c:pt idx="39">
                  <c:v>99.02408644612477</c:v>
                </c:pt>
                <c:pt idx="40">
                  <c:v>99.227966938022348</c:v>
                </c:pt>
                <c:pt idx="41">
                  <c:v>99.377068090970397</c:v>
                </c:pt>
                <c:pt idx="42">
                  <c:v>99.473403013241438</c:v>
                </c:pt>
                <c:pt idx="43">
                  <c:v>99.555889869243956</c:v>
                </c:pt>
                <c:pt idx="44">
                  <c:v>99.669882033589801</c:v>
                </c:pt>
                <c:pt idx="45">
                  <c:v>99.78457813597376</c:v>
                </c:pt>
                <c:pt idx="46">
                  <c:v>99.874039326646695</c:v>
                </c:pt>
                <c:pt idx="47">
                  <c:v>99.903553886517201</c:v>
                </c:pt>
                <c:pt idx="48">
                  <c:v>99.890373001787381</c:v>
                </c:pt>
                <c:pt idx="49">
                  <c:v>99.855796362605872</c:v>
                </c:pt>
                <c:pt idx="50">
                  <c:v>99.821702295488649</c:v>
                </c:pt>
                <c:pt idx="51">
                  <c:v>99.803108095975233</c:v>
                </c:pt>
                <c:pt idx="52">
                  <c:v>99.842841343740005</c:v>
                </c:pt>
                <c:pt idx="53">
                  <c:v>99.988238548147848</c:v>
                </c:pt>
                <c:pt idx="54">
                  <c:v>100.15527305869512</c:v>
                </c:pt>
                <c:pt idx="55">
                  <c:v>100.2863680185271</c:v>
                </c:pt>
                <c:pt idx="56">
                  <c:v>100.36291096396438</c:v>
                </c:pt>
                <c:pt idx="57">
                  <c:v>100.40522226331797</c:v>
                </c:pt>
                <c:pt idx="58">
                  <c:v>100.40259170553813</c:v>
                </c:pt>
                <c:pt idx="59">
                  <c:v>100.350833537299</c:v>
                </c:pt>
                <c:pt idx="60">
                  <c:v>100.27870401092461</c:v>
                </c:pt>
                <c:pt idx="61">
                  <c:v>100.24236184536589</c:v>
                </c:pt>
                <c:pt idx="62">
                  <c:v>100.27596757754631</c:v>
                </c:pt>
                <c:pt idx="63">
                  <c:v>100.35870793954115</c:v>
                </c:pt>
                <c:pt idx="64">
                  <c:v>100.47205955739899</c:v>
                </c:pt>
                <c:pt idx="65">
                  <c:v>100.61304550355717</c:v>
                </c:pt>
                <c:pt idx="66">
                  <c:v>100.78284013622645</c:v>
                </c:pt>
                <c:pt idx="67">
                  <c:v>100.94209264510091</c:v>
                </c:pt>
                <c:pt idx="68">
                  <c:v>101.07001694814561</c:v>
                </c:pt>
                <c:pt idx="69">
                  <c:v>101.12034976444501</c:v>
                </c:pt>
                <c:pt idx="70">
                  <c:v>101.12469495238648</c:v>
                </c:pt>
                <c:pt idx="71">
                  <c:v>101.11055456459512</c:v>
                </c:pt>
                <c:pt idx="72">
                  <c:v>101.05919713789079</c:v>
                </c:pt>
                <c:pt idx="73">
                  <c:v>100.96754663447085</c:v>
                </c:pt>
                <c:pt idx="74">
                  <c:v>100.83201567946539</c:v>
                </c:pt>
                <c:pt idx="75">
                  <c:v>100.66105839625354</c:v>
                </c:pt>
                <c:pt idx="76">
                  <c:v>100.47902166244708</c:v>
                </c:pt>
                <c:pt idx="77">
                  <c:v>100.28923672006167</c:v>
                </c:pt>
                <c:pt idx="78">
                  <c:v>100.08080886673913</c:v>
                </c:pt>
                <c:pt idx="79">
                  <c:v>99.84147413413038</c:v>
                </c:pt>
                <c:pt idx="80">
                  <c:v>99.647895354460204</c:v>
                </c:pt>
                <c:pt idx="81">
                  <c:v>99.491574741415462</c:v>
                </c:pt>
                <c:pt idx="82">
                  <c:v>99.364611835480218</c:v>
                </c:pt>
                <c:pt idx="83">
                  <c:v>99.289149098065351</c:v>
                </c:pt>
                <c:pt idx="84">
                  <c:v>99.269643699841964</c:v>
                </c:pt>
                <c:pt idx="85">
                  <c:v>99.340897042278627</c:v>
                </c:pt>
                <c:pt idx="86">
                  <c:v>99.509499159287728</c:v>
                </c:pt>
                <c:pt idx="87">
                  <c:v>99.749491670326719</c:v>
                </c:pt>
                <c:pt idx="88">
                  <c:v>100.08627449766328</c:v>
                </c:pt>
                <c:pt idx="89">
                  <c:v>100.48400849239819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3-4A59-9599-183344AD3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066496"/>
        <c:axId val="169068032"/>
      </c:lineChart>
      <c:catAx>
        <c:axId val="1690664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69068032"/>
        <c:crosses val="autoZero"/>
        <c:auto val="1"/>
        <c:lblAlgn val="ctr"/>
        <c:lblOffset val="100"/>
        <c:noMultiLvlLbl val="0"/>
      </c:catAx>
      <c:valAx>
        <c:axId val="16906803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6906649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'10_3京都'!$M$3</c:f>
              <c:strCache>
                <c:ptCount val="1"/>
                <c:pt idx="0">
                  <c:v>京都CLI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'10_3京都'!$L$4:$L$93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'10_3京都'!$M$4:$M$93</c:f>
              <c:numCache>
                <c:formatCode>0.00</c:formatCode>
                <c:ptCount val="90"/>
                <c:pt idx="0">
                  <c:v>99.967522750113403</c:v>
                </c:pt>
                <c:pt idx="1">
                  <c:v>100.39558237571829</c:v>
                </c:pt>
                <c:pt idx="2">
                  <c:v>100.80363192448813</c:v>
                </c:pt>
                <c:pt idx="3">
                  <c:v>101.13510644321619</c:v>
                </c:pt>
                <c:pt idx="4">
                  <c:v>101.35359298392345</c:v>
                </c:pt>
                <c:pt idx="5">
                  <c:v>101.45630366650242</c:v>
                </c:pt>
                <c:pt idx="6">
                  <c:v>101.51419012254409</c:v>
                </c:pt>
                <c:pt idx="7">
                  <c:v>101.52595888753756</c:v>
                </c:pt>
                <c:pt idx="8">
                  <c:v>101.50438072951488</c:v>
                </c:pt>
                <c:pt idx="9">
                  <c:v>101.51461753267412</c:v>
                </c:pt>
                <c:pt idx="10">
                  <c:v>101.45023667397624</c:v>
                </c:pt>
                <c:pt idx="11">
                  <c:v>101.2984514398559</c:v>
                </c:pt>
                <c:pt idx="12">
                  <c:v>101.14527988825266</c:v>
                </c:pt>
                <c:pt idx="13">
                  <c:v>101.02119192102347</c:v>
                </c:pt>
                <c:pt idx="14">
                  <c:v>100.92867169357277</c:v>
                </c:pt>
                <c:pt idx="15">
                  <c:v>100.93075235644702</c:v>
                </c:pt>
                <c:pt idx="16">
                  <c:v>100.93488272419347</c:v>
                </c:pt>
                <c:pt idx="17">
                  <c:v>100.93167128550446</c:v>
                </c:pt>
                <c:pt idx="18">
                  <c:v>100.896150531784</c:v>
                </c:pt>
                <c:pt idx="19">
                  <c:v>100.78123257581063</c:v>
                </c:pt>
                <c:pt idx="20">
                  <c:v>100.61568469046085</c:v>
                </c:pt>
                <c:pt idx="21">
                  <c:v>100.34718483789494</c:v>
                </c:pt>
                <c:pt idx="22">
                  <c:v>100.02097555792606</c:v>
                </c:pt>
                <c:pt idx="23">
                  <c:v>99.643050888299499</c:v>
                </c:pt>
                <c:pt idx="24">
                  <c:v>99.147687271136078</c:v>
                </c:pt>
                <c:pt idx="25">
                  <c:v>98.475336880213248</c:v>
                </c:pt>
                <c:pt idx="26">
                  <c:v>97.578540547666663</c:v>
                </c:pt>
                <c:pt idx="27">
                  <c:v>96.614901529539694</c:v>
                </c:pt>
                <c:pt idx="28">
                  <c:v>95.831855448558912</c:v>
                </c:pt>
                <c:pt idx="29">
                  <c:v>95.433159016157816</c:v>
                </c:pt>
                <c:pt idx="30">
                  <c:v>95.457165537066643</c:v>
                </c:pt>
                <c:pt idx="31">
                  <c:v>95.835070718337676</c:v>
                </c:pt>
                <c:pt idx="32">
                  <c:v>96.474643689946092</c:v>
                </c:pt>
                <c:pt idx="33">
                  <c:v>97.201115588803731</c:v>
                </c:pt>
                <c:pt idx="34">
                  <c:v>97.934114164366136</c:v>
                </c:pt>
                <c:pt idx="35">
                  <c:v>98.64704327257418</c:v>
                </c:pt>
                <c:pt idx="36">
                  <c:v>99.258164889758987</c:v>
                </c:pt>
                <c:pt idx="37">
                  <c:v>99.758184205598866</c:v>
                </c:pt>
                <c:pt idx="38">
                  <c:v>100.16998036412062</c:v>
                </c:pt>
                <c:pt idx="39">
                  <c:v>100.48561970144668</c:v>
                </c:pt>
                <c:pt idx="40">
                  <c:v>100.66747345411831</c:v>
                </c:pt>
                <c:pt idx="41">
                  <c:v>100.68637475724587</c:v>
                </c:pt>
                <c:pt idx="42">
                  <c:v>100.55270433588088</c:v>
                </c:pt>
                <c:pt idx="43">
                  <c:v>100.35178391679597</c:v>
                </c:pt>
                <c:pt idx="44">
                  <c:v>100.1882352372338</c:v>
                </c:pt>
                <c:pt idx="45">
                  <c:v>100.13273205101952</c:v>
                </c:pt>
                <c:pt idx="46">
                  <c:v>100.20197864159339</c:v>
                </c:pt>
                <c:pt idx="47">
                  <c:v>100.33573142585939</c:v>
                </c:pt>
                <c:pt idx="48">
                  <c:v>100.53112084265575</c:v>
                </c:pt>
                <c:pt idx="49">
                  <c:v>100.73472747555128</c:v>
                </c:pt>
                <c:pt idx="50">
                  <c:v>100.93354216275885</c:v>
                </c:pt>
                <c:pt idx="51">
                  <c:v>101.05631774286319</c:v>
                </c:pt>
                <c:pt idx="52">
                  <c:v>101.0977415933709</c:v>
                </c:pt>
                <c:pt idx="53">
                  <c:v>101.10061653568211</c:v>
                </c:pt>
                <c:pt idx="54">
                  <c:v>101.06273750838872</c:v>
                </c:pt>
                <c:pt idx="55">
                  <c:v>101.00510627097611</c:v>
                </c:pt>
                <c:pt idx="56">
                  <c:v>100.89525930429555</c:v>
                </c:pt>
                <c:pt idx="57">
                  <c:v>100.75666817879303</c:v>
                </c:pt>
                <c:pt idx="58">
                  <c:v>100.57104779640412</c:v>
                </c:pt>
                <c:pt idx="59">
                  <c:v>100.36829011061815</c:v>
                </c:pt>
                <c:pt idx="60">
                  <c:v>100.19864832466141</c:v>
                </c:pt>
                <c:pt idx="61">
                  <c:v>100.08426234384386</c:v>
                </c:pt>
                <c:pt idx="62">
                  <c:v>100.0110231821818</c:v>
                </c:pt>
                <c:pt idx="63">
                  <c:v>99.970373451185992</c:v>
                </c:pt>
                <c:pt idx="64">
                  <c:v>99.895882361488447</c:v>
                </c:pt>
                <c:pt idx="65">
                  <c:v>99.836312292998201</c:v>
                </c:pt>
                <c:pt idx="66">
                  <c:v>99.822845011501798</c:v>
                </c:pt>
                <c:pt idx="67">
                  <c:v>99.795655741625282</c:v>
                </c:pt>
                <c:pt idx="68">
                  <c:v>99.717784160693199</c:v>
                </c:pt>
                <c:pt idx="69">
                  <c:v>99.549146851430862</c:v>
                </c:pt>
                <c:pt idx="70">
                  <c:v>99.265374416787594</c:v>
                </c:pt>
                <c:pt idx="71">
                  <c:v>98.933448275267537</c:v>
                </c:pt>
                <c:pt idx="72">
                  <c:v>98.650122230491462</c:v>
                </c:pt>
                <c:pt idx="73">
                  <c:v>98.592987085732574</c:v>
                </c:pt>
                <c:pt idx="74">
                  <c:v>98.790457834325338</c:v>
                </c:pt>
                <c:pt idx="75">
                  <c:v>99.217367562810693</c:v>
                </c:pt>
                <c:pt idx="76">
                  <c:v>99.704686325521934</c:v>
                </c:pt>
                <c:pt idx="77">
                  <c:v>100.10502008341908</c:v>
                </c:pt>
                <c:pt idx="78">
                  <c:v>100.44307895915451</c:v>
                </c:pt>
                <c:pt idx="79">
                  <c:v>100.63036909298479</c:v>
                </c:pt>
                <c:pt idx="80">
                  <c:v>100.76570858626225</c:v>
                </c:pt>
                <c:pt idx="81">
                  <c:v>100.83861247122172</c:v>
                </c:pt>
                <c:pt idx="82">
                  <c:v>100.82031814669429</c:v>
                </c:pt>
                <c:pt idx="83">
                  <c:v>100.75522489578292</c:v>
                </c:pt>
                <c:pt idx="84">
                  <c:v>100.65655954982586</c:v>
                </c:pt>
                <c:pt idx="85">
                  <c:v>100.54161490839626</c:v>
                </c:pt>
                <c:pt idx="86">
                  <c:v>100.48127216656917</c:v>
                </c:pt>
                <c:pt idx="87">
                  <c:v>100.57694914966586</c:v>
                </c:pt>
                <c:pt idx="88">
                  <c:v>100.76540812888167</c:v>
                </c:pt>
                <c:pt idx="89">
                  <c:v>100.93440975995938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A3-419C-9C09-6D84D8BEEA3B}"/>
            </c:ext>
          </c:extLst>
        </c:ser>
        <c:ser>
          <c:idx val="2"/>
          <c:order val="1"/>
          <c:tx>
            <c:strRef>
              <c:f>'10_3京都'!$N$3</c:f>
              <c:strCache>
                <c:ptCount val="1"/>
                <c:pt idx="0">
                  <c:v>京都CI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'10_3京都'!$L$4:$L$93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'10_3京都'!$N$4:$N$93</c:f>
              <c:numCache>
                <c:formatCode>#,##0.00_);[Red]\(#,##0.00\)</c:formatCode>
                <c:ptCount val="90"/>
                <c:pt idx="0">
                  <c:v>100.36905649122374</c:v>
                </c:pt>
                <c:pt idx="1">
                  <c:v>100.63050139408892</c:v>
                </c:pt>
                <c:pt idx="2">
                  <c:v>100.88429165648434</c:v>
                </c:pt>
                <c:pt idx="3">
                  <c:v>101.09368938966038</c:v>
                </c:pt>
                <c:pt idx="4">
                  <c:v>101.24576946911895</c:v>
                </c:pt>
                <c:pt idx="5">
                  <c:v>101.33187052629889</c:v>
                </c:pt>
                <c:pt idx="6">
                  <c:v>101.36339688554074</c:v>
                </c:pt>
                <c:pt idx="7">
                  <c:v>101.35307996128988</c:v>
                </c:pt>
                <c:pt idx="8">
                  <c:v>101.29463799104715</c:v>
                </c:pt>
                <c:pt idx="9">
                  <c:v>101.20345153531015</c:v>
                </c:pt>
                <c:pt idx="10">
                  <c:v>101.09333365608167</c:v>
                </c:pt>
                <c:pt idx="11">
                  <c:v>100.99023447682195</c:v>
                </c:pt>
                <c:pt idx="12">
                  <c:v>100.92653042862659</c:v>
                </c:pt>
                <c:pt idx="13">
                  <c:v>100.92455761507982</c:v>
                </c:pt>
                <c:pt idx="14">
                  <c:v>100.97776124755812</c:v>
                </c:pt>
                <c:pt idx="15">
                  <c:v>101.07562880921579</c:v>
                </c:pt>
                <c:pt idx="16">
                  <c:v>101.19114708256605</c:v>
                </c:pt>
                <c:pt idx="17">
                  <c:v>101.28904015122524</c:v>
                </c:pt>
                <c:pt idx="18">
                  <c:v>101.33253872448762</c:v>
                </c:pt>
                <c:pt idx="19">
                  <c:v>101.2973977540555</c:v>
                </c:pt>
                <c:pt idx="20">
                  <c:v>101.18632138372588</c:v>
                </c:pt>
                <c:pt idx="21">
                  <c:v>100.99324777847433</c:v>
                </c:pt>
                <c:pt idx="22">
                  <c:v>100.73885197818194</c:v>
                </c:pt>
                <c:pt idx="23">
                  <c:v>100.42939056326216</c:v>
                </c:pt>
                <c:pt idx="24">
                  <c:v>100.02837124372638</c:v>
                </c:pt>
                <c:pt idx="25">
                  <c:v>99.51384975080245</c:v>
                </c:pt>
                <c:pt idx="26">
                  <c:v>98.894880869327295</c:v>
                </c:pt>
                <c:pt idx="27">
                  <c:v>98.21977256029497</c:v>
                </c:pt>
                <c:pt idx="28">
                  <c:v>97.571981285320831</c:v>
                </c:pt>
                <c:pt idx="29">
                  <c:v>97.052103742348137</c:v>
                </c:pt>
                <c:pt idx="30">
                  <c:v>96.713203807551182</c:v>
                </c:pt>
                <c:pt idx="31">
                  <c:v>96.579670341734513</c:v>
                </c:pt>
                <c:pt idx="32">
                  <c:v>96.622009665422866</c:v>
                </c:pt>
                <c:pt idx="33">
                  <c:v>96.797809126005276</c:v>
                </c:pt>
                <c:pt idx="34">
                  <c:v>97.05559407484148</c:v>
                </c:pt>
                <c:pt idx="35">
                  <c:v>97.359434900050488</c:v>
                </c:pt>
                <c:pt idx="36">
                  <c:v>97.681208720137079</c:v>
                </c:pt>
                <c:pt idx="37">
                  <c:v>97.995344650100279</c:v>
                </c:pt>
                <c:pt idx="38">
                  <c:v>98.288172366047363</c:v>
                </c:pt>
                <c:pt idx="39">
                  <c:v>98.552674793760474</c:v>
                </c:pt>
                <c:pt idx="40">
                  <c:v>98.755345436430318</c:v>
                </c:pt>
                <c:pt idx="41">
                  <c:v>98.882729283990983</c:v>
                </c:pt>
                <c:pt idx="42">
                  <c:v>98.933960873970236</c:v>
                </c:pt>
                <c:pt idx="43">
                  <c:v>98.934755607903853</c:v>
                </c:pt>
                <c:pt idx="44">
                  <c:v>98.931770992267104</c:v>
                </c:pt>
                <c:pt idx="45">
                  <c:v>98.960849388784666</c:v>
                </c:pt>
                <c:pt idx="46">
                  <c:v>99.043392227241398</c:v>
                </c:pt>
                <c:pt idx="47">
                  <c:v>99.179920710010464</c:v>
                </c:pt>
                <c:pt idx="48">
                  <c:v>99.373539654826075</c:v>
                </c:pt>
                <c:pt idx="49">
                  <c:v>99.605195646483352</c:v>
                </c:pt>
                <c:pt idx="50">
                  <c:v>99.851770170656152</c:v>
                </c:pt>
                <c:pt idx="51">
                  <c:v>100.10106544916252</c:v>
                </c:pt>
                <c:pt idx="52">
                  <c:v>100.32181374689854</c:v>
                </c:pt>
                <c:pt idx="53">
                  <c:v>100.55559594239008</c:v>
                </c:pt>
                <c:pt idx="54">
                  <c:v>100.78544322127759</c:v>
                </c:pt>
                <c:pt idx="55">
                  <c:v>100.98586738718475</c:v>
                </c:pt>
                <c:pt idx="56">
                  <c:v>101.13380691049751</c:v>
                </c:pt>
                <c:pt idx="57">
                  <c:v>101.22184912994925</c:v>
                </c:pt>
                <c:pt idx="58">
                  <c:v>101.24912344302953</c:v>
                </c:pt>
                <c:pt idx="59">
                  <c:v>101.23353443657902</c:v>
                </c:pt>
                <c:pt idx="60">
                  <c:v>101.19644104553707</c:v>
                </c:pt>
                <c:pt idx="61">
                  <c:v>101.1649781155192</c:v>
                </c:pt>
                <c:pt idx="62">
                  <c:v>101.12906983040951</c:v>
                </c:pt>
                <c:pt idx="63">
                  <c:v>101.0888782708498</c:v>
                </c:pt>
                <c:pt idx="64">
                  <c:v>101.02638869141654</c:v>
                </c:pt>
                <c:pt idx="65">
                  <c:v>100.94043952147857</c:v>
                </c:pt>
                <c:pt idx="66">
                  <c:v>100.83022961476823</c:v>
                </c:pt>
                <c:pt idx="67">
                  <c:v>100.70600213172551</c:v>
                </c:pt>
                <c:pt idx="68">
                  <c:v>100.56566159224069</c:v>
                </c:pt>
                <c:pt idx="69">
                  <c:v>100.41479041823541</c:v>
                </c:pt>
                <c:pt idx="70">
                  <c:v>100.25083127255328</c:v>
                </c:pt>
                <c:pt idx="71">
                  <c:v>100.08526682524712</c:v>
                </c:pt>
                <c:pt idx="72">
                  <c:v>99.950715919090882</c:v>
                </c:pt>
                <c:pt idx="73">
                  <c:v>99.892898482554273</c:v>
                </c:pt>
                <c:pt idx="74">
                  <c:v>99.897889942522653</c:v>
                </c:pt>
                <c:pt idx="75">
                  <c:v>99.933547527107194</c:v>
                </c:pt>
                <c:pt idx="76">
                  <c:v>99.974007482417377</c:v>
                </c:pt>
                <c:pt idx="77">
                  <c:v>100.01018718323814</c:v>
                </c:pt>
                <c:pt idx="78">
                  <c:v>100.04586480590231</c:v>
                </c:pt>
                <c:pt idx="79">
                  <c:v>100.08384901316592</c:v>
                </c:pt>
                <c:pt idx="80">
                  <c:v>100.14312143906407</c:v>
                </c:pt>
                <c:pt idx="81">
                  <c:v>100.19787680969145</c:v>
                </c:pt>
                <c:pt idx="82">
                  <c:v>100.2275904924976</c:v>
                </c:pt>
                <c:pt idx="83">
                  <c:v>100.23382489873147</c:v>
                </c:pt>
                <c:pt idx="84">
                  <c:v>100.22742106295253</c:v>
                </c:pt>
                <c:pt idx="85">
                  <c:v>100.23279805530038</c:v>
                </c:pt>
                <c:pt idx="86">
                  <c:v>100.25335551228487</c:v>
                </c:pt>
                <c:pt idx="87">
                  <c:v>100.3011953763517</c:v>
                </c:pt>
                <c:pt idx="88">
                  <c:v>100.36884324779491</c:v>
                </c:pt>
                <c:pt idx="89">
                  <c:v>100.4428969129244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3-419C-9C09-6D84D8BEE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115136"/>
        <c:axId val="179116672"/>
      </c:lineChart>
      <c:catAx>
        <c:axId val="1791151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116672"/>
        <c:crosses val="autoZero"/>
        <c:auto val="1"/>
        <c:lblAlgn val="ctr"/>
        <c:lblOffset val="100"/>
        <c:noMultiLvlLbl val="0"/>
      </c:catAx>
      <c:valAx>
        <c:axId val="179116672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1151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60716963950935"/>
          <c:y val="0.17597730095682679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'10_4滋賀'!$M$3</c:f>
              <c:strCache>
                <c:ptCount val="1"/>
                <c:pt idx="0">
                  <c:v>滋賀CLI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'10_4滋賀'!$L$4:$L$93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'10_4滋賀'!$M$4:$M$93</c:f>
              <c:numCache>
                <c:formatCode>0.00</c:formatCode>
                <c:ptCount val="90"/>
                <c:pt idx="0">
                  <c:v>99.484471016669133</c:v>
                </c:pt>
                <c:pt idx="1">
                  <c:v>99.871853749979792</c:v>
                </c:pt>
                <c:pt idx="2">
                  <c:v>100.22402892445253</c:v>
                </c:pt>
                <c:pt idx="3">
                  <c:v>100.51617381470633</c:v>
                </c:pt>
                <c:pt idx="4">
                  <c:v>100.780822870888</c:v>
                </c:pt>
                <c:pt idx="5">
                  <c:v>100.98393271582354</c:v>
                </c:pt>
                <c:pt idx="6">
                  <c:v>101.19064188000237</c:v>
                </c:pt>
                <c:pt idx="7">
                  <c:v>101.39645777826472</c:v>
                </c:pt>
                <c:pt idx="8">
                  <c:v>101.56532997399553</c:v>
                </c:pt>
                <c:pt idx="9">
                  <c:v>101.69079423755932</c:v>
                </c:pt>
                <c:pt idx="10">
                  <c:v>101.66235657392197</c:v>
                </c:pt>
                <c:pt idx="11">
                  <c:v>101.48753733031816</c:v>
                </c:pt>
                <c:pt idx="12">
                  <c:v>101.22941197039455</c:v>
                </c:pt>
                <c:pt idx="13">
                  <c:v>100.92422667772959</c:v>
                </c:pt>
                <c:pt idx="14">
                  <c:v>100.62769808095037</c:v>
                </c:pt>
                <c:pt idx="15">
                  <c:v>100.42696620362834</c:v>
                </c:pt>
                <c:pt idx="16">
                  <c:v>100.28077558569153</c:v>
                </c:pt>
                <c:pt idx="17">
                  <c:v>100.18967736270818</c:v>
                </c:pt>
                <c:pt idx="18">
                  <c:v>100.12046975814803</c:v>
                </c:pt>
                <c:pt idx="19">
                  <c:v>100.02388018566862</c:v>
                </c:pt>
                <c:pt idx="20">
                  <c:v>99.90861861084403</c:v>
                </c:pt>
                <c:pt idx="21">
                  <c:v>99.659026310115209</c:v>
                </c:pt>
                <c:pt idx="22">
                  <c:v>99.319835332905612</c:v>
                </c:pt>
                <c:pt idx="23">
                  <c:v>98.92975224053356</c:v>
                </c:pt>
                <c:pt idx="24">
                  <c:v>98.464065600957127</c:v>
                </c:pt>
                <c:pt idx="25">
                  <c:v>97.908911780196007</c:v>
                </c:pt>
                <c:pt idx="26">
                  <c:v>97.263251795180494</c:v>
                </c:pt>
                <c:pt idx="27">
                  <c:v>96.635514139165636</c:v>
                </c:pt>
                <c:pt idx="28">
                  <c:v>96.223696515586312</c:v>
                </c:pt>
                <c:pt idx="29">
                  <c:v>96.136023306802684</c:v>
                </c:pt>
                <c:pt idx="30">
                  <c:v>96.34182767141705</c:v>
                </c:pt>
                <c:pt idx="31">
                  <c:v>96.761865025560965</c:v>
                </c:pt>
                <c:pt idx="32">
                  <c:v>97.376369238140924</c:v>
                </c:pt>
                <c:pt idx="33">
                  <c:v>98.067820789125435</c:v>
                </c:pt>
                <c:pt idx="34">
                  <c:v>98.724178535634564</c:v>
                </c:pt>
                <c:pt idx="35">
                  <c:v>99.324518979262976</c:v>
                </c:pt>
                <c:pt idx="36">
                  <c:v>99.855185738908006</c:v>
                </c:pt>
                <c:pt idx="37">
                  <c:v>100.26918076698362</c:v>
                </c:pt>
                <c:pt idx="38">
                  <c:v>100.57250629101917</c:v>
                </c:pt>
                <c:pt idx="39">
                  <c:v>100.77465034106243</c:v>
                </c:pt>
                <c:pt idx="40">
                  <c:v>100.82859212490611</c:v>
                </c:pt>
                <c:pt idx="41">
                  <c:v>100.72789932819627</c:v>
                </c:pt>
                <c:pt idx="42">
                  <c:v>100.50011126217635</c:v>
                </c:pt>
                <c:pt idx="43">
                  <c:v>100.2390952229874</c:v>
                </c:pt>
                <c:pt idx="44">
                  <c:v>100.09993740367388</c:v>
                </c:pt>
                <c:pt idx="45">
                  <c:v>100.18663004243886</c:v>
                </c:pt>
                <c:pt idx="46">
                  <c:v>100.4487127434535</c:v>
                </c:pt>
                <c:pt idx="47">
                  <c:v>100.82454597926954</c:v>
                </c:pt>
                <c:pt idx="48">
                  <c:v>101.28941062547359</c:v>
                </c:pt>
                <c:pt idx="49">
                  <c:v>101.75015717275438</c:v>
                </c:pt>
                <c:pt idx="50">
                  <c:v>102.12979459575614</c:v>
                </c:pt>
                <c:pt idx="51">
                  <c:v>102.3904406498938</c:v>
                </c:pt>
                <c:pt idx="52">
                  <c:v>102.5069702629453</c:v>
                </c:pt>
                <c:pt idx="53">
                  <c:v>102.5161599937927</c:v>
                </c:pt>
                <c:pt idx="54">
                  <c:v>102.42582209120604</c:v>
                </c:pt>
                <c:pt idx="55">
                  <c:v>102.22560295159634</c:v>
                </c:pt>
                <c:pt idx="56">
                  <c:v>101.89123934601415</c:v>
                </c:pt>
                <c:pt idx="57">
                  <c:v>101.46543558412716</c:v>
                </c:pt>
                <c:pt idx="58">
                  <c:v>100.99117488372865</c:v>
                </c:pt>
                <c:pt idx="59">
                  <c:v>100.46372218687084</c:v>
                </c:pt>
                <c:pt idx="60">
                  <c:v>99.941005768747416</c:v>
                </c:pt>
                <c:pt idx="61">
                  <c:v>99.556025389933069</c:v>
                </c:pt>
                <c:pt idx="62">
                  <c:v>99.341501952309457</c:v>
                </c:pt>
                <c:pt idx="63">
                  <c:v>99.274153859967797</c:v>
                </c:pt>
                <c:pt idx="64">
                  <c:v>99.340000021734369</c:v>
                </c:pt>
                <c:pt idx="65">
                  <c:v>99.478543348026662</c:v>
                </c:pt>
                <c:pt idx="66">
                  <c:v>99.654505317922911</c:v>
                </c:pt>
                <c:pt idx="67">
                  <c:v>99.866543330014835</c:v>
                </c:pt>
                <c:pt idx="68">
                  <c:v>99.966315269392169</c:v>
                </c:pt>
                <c:pt idx="69">
                  <c:v>99.923653385447608</c:v>
                </c:pt>
                <c:pt idx="70">
                  <c:v>99.721156118197442</c:v>
                </c:pt>
                <c:pt idx="71">
                  <c:v>99.379113871853377</c:v>
                </c:pt>
                <c:pt idx="72">
                  <c:v>98.974408183750228</c:v>
                </c:pt>
                <c:pt idx="73">
                  <c:v>98.72864966305427</c:v>
                </c:pt>
                <c:pt idx="74">
                  <c:v>98.782912547007101</c:v>
                </c:pt>
                <c:pt idx="75">
                  <c:v>99.08464751776711</c:v>
                </c:pt>
                <c:pt idx="76">
                  <c:v>99.458220399057879</c:v>
                </c:pt>
                <c:pt idx="77">
                  <c:v>99.791473734040082</c:v>
                </c:pt>
                <c:pt idx="78">
                  <c:v>100.09173502005352</c:v>
                </c:pt>
                <c:pt idx="79">
                  <c:v>100.24369976984079</c:v>
                </c:pt>
                <c:pt idx="80">
                  <c:v>100.3611422822346</c:v>
                </c:pt>
                <c:pt idx="81">
                  <c:v>100.45554985915521</c:v>
                </c:pt>
                <c:pt idx="82">
                  <c:v>100.38232490578983</c:v>
                </c:pt>
                <c:pt idx="83">
                  <c:v>100.17171575659006</c:v>
                </c:pt>
                <c:pt idx="84">
                  <c:v>99.865375126961979</c:v>
                </c:pt>
                <c:pt idx="85">
                  <c:v>99.587382470431322</c:v>
                </c:pt>
                <c:pt idx="86">
                  <c:v>99.450055688285829</c:v>
                </c:pt>
                <c:pt idx="87">
                  <c:v>99.604306912791543</c:v>
                </c:pt>
                <c:pt idx="88">
                  <c:v>99.973263746324108</c:v>
                </c:pt>
                <c:pt idx="89">
                  <c:v>100.45485863116207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2E-45D6-8324-5022EF1AC3D0}"/>
            </c:ext>
          </c:extLst>
        </c:ser>
        <c:ser>
          <c:idx val="2"/>
          <c:order val="1"/>
          <c:tx>
            <c:strRef>
              <c:f>'10_4滋賀'!$N$3</c:f>
              <c:strCache>
                <c:ptCount val="1"/>
                <c:pt idx="0">
                  <c:v>滋賀CI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'10_4滋賀'!$L$4:$L$93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'10_4滋賀'!$N$4:$N$93</c:f>
              <c:numCache>
                <c:formatCode>#,##0.00_);[Red]\(#,##0.00\)</c:formatCode>
                <c:ptCount val="90"/>
                <c:pt idx="0">
                  <c:v>99.620835709774752</c:v>
                </c:pt>
                <c:pt idx="1">
                  <c:v>99.871279052465383</c:v>
                </c:pt>
                <c:pt idx="2">
                  <c:v>100.0874250292496</c:v>
                </c:pt>
                <c:pt idx="3">
                  <c:v>100.20973129283426</c:v>
                </c:pt>
                <c:pt idx="4">
                  <c:v>100.29754079483597</c:v>
                </c:pt>
                <c:pt idx="5">
                  <c:v>100.39475866847215</c:v>
                </c:pt>
                <c:pt idx="6">
                  <c:v>100.51829030955318</c:v>
                </c:pt>
                <c:pt idx="7">
                  <c:v>100.65777262643964</c:v>
                </c:pt>
                <c:pt idx="8">
                  <c:v>100.80455007927421</c:v>
                </c:pt>
                <c:pt idx="9">
                  <c:v>100.94560206679104</c:v>
                </c:pt>
                <c:pt idx="10">
                  <c:v>101.07077440248098</c:v>
                </c:pt>
                <c:pt idx="11">
                  <c:v>101.19634624284784</c:v>
                </c:pt>
                <c:pt idx="12">
                  <c:v>101.31710693926631</c:v>
                </c:pt>
                <c:pt idx="13">
                  <c:v>101.40255927675494</c:v>
                </c:pt>
                <c:pt idx="14">
                  <c:v>101.46121949780189</c:v>
                </c:pt>
                <c:pt idx="15">
                  <c:v>101.49564766981079</c:v>
                </c:pt>
                <c:pt idx="16">
                  <c:v>101.54661706633563</c:v>
                </c:pt>
                <c:pt idx="17">
                  <c:v>101.63656966956131</c:v>
                </c:pt>
                <c:pt idx="18">
                  <c:v>101.71739980238834</c:v>
                </c:pt>
                <c:pt idx="19">
                  <c:v>101.70967742074453</c:v>
                </c:pt>
                <c:pt idx="20">
                  <c:v>101.55997217638662</c:v>
                </c:pt>
                <c:pt idx="21">
                  <c:v>101.22157200855979</c:v>
                </c:pt>
                <c:pt idx="22">
                  <c:v>100.77853940153163</c:v>
                </c:pt>
                <c:pt idx="23">
                  <c:v>100.27540560024762</c:v>
                </c:pt>
                <c:pt idx="24">
                  <c:v>99.693677611077518</c:v>
                </c:pt>
                <c:pt idx="25">
                  <c:v>99.031767360729077</c:v>
                </c:pt>
                <c:pt idx="26">
                  <c:v>98.280700526067278</c:v>
                </c:pt>
                <c:pt idx="27">
                  <c:v>97.535887065605877</c:v>
                </c:pt>
                <c:pt idx="28">
                  <c:v>96.892240883764359</c:v>
                </c:pt>
                <c:pt idx="29">
                  <c:v>96.449680077654293</c:v>
                </c:pt>
                <c:pt idx="30">
                  <c:v>96.300878104201942</c:v>
                </c:pt>
                <c:pt idx="31">
                  <c:v>96.43229592451334</c:v>
                </c:pt>
                <c:pt idx="32">
                  <c:v>96.807418329286946</c:v>
                </c:pt>
                <c:pt idx="33">
                  <c:v>97.269046355930627</c:v>
                </c:pt>
                <c:pt idx="34">
                  <c:v>97.643607262118863</c:v>
                </c:pt>
                <c:pt idx="35">
                  <c:v>97.960166238503561</c:v>
                </c:pt>
                <c:pt idx="36">
                  <c:v>98.266354763776874</c:v>
                </c:pt>
                <c:pt idx="37">
                  <c:v>98.56137121508894</c:v>
                </c:pt>
                <c:pt idx="38">
                  <c:v>98.847713790235204</c:v>
                </c:pt>
                <c:pt idx="39">
                  <c:v>99.141877875280244</c:v>
                </c:pt>
                <c:pt idx="40">
                  <c:v>99.42313847284656</c:v>
                </c:pt>
                <c:pt idx="41">
                  <c:v>99.677882411007019</c:v>
                </c:pt>
                <c:pt idx="42">
                  <c:v>99.853716730884429</c:v>
                </c:pt>
                <c:pt idx="43">
                  <c:v>99.918766234613955</c:v>
                </c:pt>
                <c:pt idx="44">
                  <c:v>99.994564215103438</c:v>
                </c:pt>
                <c:pt idx="45">
                  <c:v>100.15192759739385</c:v>
                </c:pt>
                <c:pt idx="46">
                  <c:v>100.37876378449533</c:v>
                </c:pt>
                <c:pt idx="47">
                  <c:v>100.63095037059293</c:v>
                </c:pt>
                <c:pt idx="48">
                  <c:v>100.86837828744919</c:v>
                </c:pt>
                <c:pt idx="49">
                  <c:v>101.07010651870391</c:v>
                </c:pt>
                <c:pt idx="50">
                  <c:v>101.22754029731881</c:v>
                </c:pt>
                <c:pt idx="51">
                  <c:v>101.34697601459625</c:v>
                </c:pt>
                <c:pt idx="52">
                  <c:v>101.4180682153598</c:v>
                </c:pt>
                <c:pt idx="53">
                  <c:v>101.47729532635084</c:v>
                </c:pt>
                <c:pt idx="54">
                  <c:v>101.49409871066963</c:v>
                </c:pt>
                <c:pt idx="55">
                  <c:v>101.43019438162793</c:v>
                </c:pt>
                <c:pt idx="56">
                  <c:v>101.27061453670782</c:v>
                </c:pt>
                <c:pt idx="57">
                  <c:v>101.04315995278198</c:v>
                </c:pt>
                <c:pt idx="58">
                  <c:v>100.83440687105642</c:v>
                </c:pt>
                <c:pt idx="59">
                  <c:v>100.59958175741342</c:v>
                </c:pt>
                <c:pt idx="60">
                  <c:v>100.30953102542213</c:v>
                </c:pt>
                <c:pt idx="61">
                  <c:v>100.1396847346922</c:v>
                </c:pt>
                <c:pt idx="62">
                  <c:v>100.11790062624212</c:v>
                </c:pt>
                <c:pt idx="63">
                  <c:v>100.1729108691096</c:v>
                </c:pt>
                <c:pt idx="64">
                  <c:v>100.25816784774257</c:v>
                </c:pt>
                <c:pt idx="65">
                  <c:v>100.29356475826778</c:v>
                </c:pt>
                <c:pt idx="66">
                  <c:v>100.25774077545042</c:v>
                </c:pt>
                <c:pt idx="67">
                  <c:v>100.24741195187643</c:v>
                </c:pt>
                <c:pt idx="68">
                  <c:v>100.13986402643206</c:v>
                </c:pt>
                <c:pt idx="69">
                  <c:v>99.939990344846564</c:v>
                </c:pt>
                <c:pt idx="70">
                  <c:v>99.695563653504976</c:v>
                </c:pt>
                <c:pt idx="71">
                  <c:v>99.371131979856358</c:v>
                </c:pt>
                <c:pt idx="72">
                  <c:v>98.995661552877962</c:v>
                </c:pt>
                <c:pt idx="73">
                  <c:v>98.70209975357632</c:v>
                </c:pt>
                <c:pt idx="74">
                  <c:v>98.666846745953976</c:v>
                </c:pt>
                <c:pt idx="75">
                  <c:v>98.811127268241577</c:v>
                </c:pt>
                <c:pt idx="76">
                  <c:v>98.968891087068798</c:v>
                </c:pt>
                <c:pt idx="77">
                  <c:v>99.16879687614221</c:v>
                </c:pt>
                <c:pt idx="78">
                  <c:v>99.450000537993304</c:v>
                </c:pt>
                <c:pt idx="79">
                  <c:v>99.755023989407931</c:v>
                </c:pt>
                <c:pt idx="80">
                  <c:v>100.14307339577341</c:v>
                </c:pt>
                <c:pt idx="81">
                  <c:v>100.58818883049457</c:v>
                </c:pt>
                <c:pt idx="82">
                  <c:v>100.80319441803425</c:v>
                </c:pt>
                <c:pt idx="83">
                  <c:v>100.80905372828312</c:v>
                </c:pt>
                <c:pt idx="84">
                  <c:v>100.67689441956352</c:v>
                </c:pt>
                <c:pt idx="85">
                  <c:v>100.49972462432815</c:v>
                </c:pt>
                <c:pt idx="86">
                  <c:v>100.33883438478054</c:v>
                </c:pt>
                <c:pt idx="87">
                  <c:v>100.34963946103544</c:v>
                </c:pt>
                <c:pt idx="88">
                  <c:v>100.50643408133578</c:v>
                </c:pt>
                <c:pt idx="89">
                  <c:v>100.80104537644999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2E-45D6-8324-5022EF1A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9321472"/>
        <c:axId val="179331456"/>
      </c:lineChart>
      <c:catAx>
        <c:axId val="179321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9331456"/>
        <c:crosses val="autoZero"/>
        <c:auto val="1"/>
        <c:lblAlgn val="ctr"/>
        <c:lblOffset val="100"/>
        <c:noMultiLvlLbl val="0"/>
      </c:catAx>
      <c:valAx>
        <c:axId val="179331456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9321472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'10_5奈良'!$M$3</c:f>
              <c:strCache>
                <c:ptCount val="1"/>
                <c:pt idx="0">
                  <c:v>奈良CLI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'10_5奈良'!$L$4:$L$93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'10_5奈良'!$M$4:$M$93</c:f>
              <c:numCache>
                <c:formatCode>0.00</c:formatCode>
                <c:ptCount val="90"/>
                <c:pt idx="0">
                  <c:v>98.985952736634488</c:v>
                </c:pt>
                <c:pt idx="1">
                  <c:v>99.338873128671324</c:v>
                </c:pt>
                <c:pt idx="2">
                  <c:v>99.67512071871478</c:v>
                </c:pt>
                <c:pt idx="3">
                  <c:v>99.978502749776638</c:v>
                </c:pt>
                <c:pt idx="4">
                  <c:v>100.24314263135584</c:v>
                </c:pt>
                <c:pt idx="5">
                  <c:v>100.41047681642783</c:v>
                </c:pt>
                <c:pt idx="6">
                  <c:v>100.57350199999425</c:v>
                </c:pt>
                <c:pt idx="7">
                  <c:v>100.73314959193853</c:v>
                </c:pt>
                <c:pt idx="8">
                  <c:v>100.88483063906899</c:v>
                </c:pt>
                <c:pt idx="9">
                  <c:v>101.08924995067834</c:v>
                </c:pt>
                <c:pt idx="10">
                  <c:v>101.2156958868421</c:v>
                </c:pt>
                <c:pt idx="11">
                  <c:v>101.22612404974954</c:v>
                </c:pt>
                <c:pt idx="12">
                  <c:v>101.14627494532351</c:v>
                </c:pt>
                <c:pt idx="13">
                  <c:v>101.03195396098253</c:v>
                </c:pt>
                <c:pt idx="14">
                  <c:v>100.90802447676768</c:v>
                </c:pt>
                <c:pt idx="15">
                  <c:v>100.86486075375042</c:v>
                </c:pt>
                <c:pt idx="16">
                  <c:v>100.80647096600551</c:v>
                </c:pt>
                <c:pt idx="17">
                  <c:v>100.70395096888292</c:v>
                </c:pt>
                <c:pt idx="18">
                  <c:v>100.5997917866239</c:v>
                </c:pt>
                <c:pt idx="19">
                  <c:v>100.48211155366759</c:v>
                </c:pt>
                <c:pt idx="20">
                  <c:v>100.3550119743313</c:v>
                </c:pt>
                <c:pt idx="21">
                  <c:v>100.1446166461223</c:v>
                </c:pt>
                <c:pt idx="22">
                  <c:v>99.892352935705773</c:v>
                </c:pt>
                <c:pt idx="23">
                  <c:v>99.571590765816865</c:v>
                </c:pt>
                <c:pt idx="24">
                  <c:v>99.1439124992107</c:v>
                </c:pt>
                <c:pt idx="25">
                  <c:v>98.620556638197257</c:v>
                </c:pt>
                <c:pt idx="26">
                  <c:v>97.99664871624816</c:v>
                </c:pt>
                <c:pt idx="27">
                  <c:v>97.346678872166677</c:v>
                </c:pt>
                <c:pt idx="28">
                  <c:v>96.867353139097645</c:v>
                </c:pt>
                <c:pt idx="29">
                  <c:v>96.663350880905426</c:v>
                </c:pt>
                <c:pt idx="30">
                  <c:v>96.700756274674859</c:v>
                </c:pt>
                <c:pt idx="31">
                  <c:v>96.925712850397503</c:v>
                </c:pt>
                <c:pt idx="32">
                  <c:v>97.295263531746599</c:v>
                </c:pt>
                <c:pt idx="33">
                  <c:v>97.758991228193253</c:v>
                </c:pt>
                <c:pt idx="34">
                  <c:v>98.265827285146301</c:v>
                </c:pt>
                <c:pt idx="35">
                  <c:v>98.776386707832756</c:v>
                </c:pt>
                <c:pt idx="36">
                  <c:v>99.27072002428207</c:v>
                </c:pt>
                <c:pt idx="37">
                  <c:v>99.6911189843171</c:v>
                </c:pt>
                <c:pt idx="38">
                  <c:v>100.0135632380274</c:v>
                </c:pt>
                <c:pt idx="39">
                  <c:v>100.20770791948824</c:v>
                </c:pt>
                <c:pt idx="40">
                  <c:v>100.29442503815926</c:v>
                </c:pt>
                <c:pt idx="41">
                  <c:v>100.31826222359084</c:v>
                </c:pt>
                <c:pt idx="42">
                  <c:v>100.32295134003763</c:v>
                </c:pt>
                <c:pt idx="43">
                  <c:v>100.36790117418262</c:v>
                </c:pt>
                <c:pt idx="44">
                  <c:v>100.50855535566269</c:v>
                </c:pt>
                <c:pt idx="45">
                  <c:v>100.73638391269299</c:v>
                </c:pt>
                <c:pt idx="46">
                  <c:v>101.0144388471859</c:v>
                </c:pt>
                <c:pt idx="47">
                  <c:v>101.29577014085362</c:v>
                </c:pt>
                <c:pt idx="48">
                  <c:v>101.58809065206121</c:v>
                </c:pt>
                <c:pt idx="49">
                  <c:v>101.87991893827582</c:v>
                </c:pt>
                <c:pt idx="50">
                  <c:v>102.20392617119751</c:v>
                </c:pt>
                <c:pt idx="51">
                  <c:v>102.46801714994005</c:v>
                </c:pt>
                <c:pt idx="52">
                  <c:v>102.58505788108528</c:v>
                </c:pt>
                <c:pt idx="53">
                  <c:v>102.58726616554955</c:v>
                </c:pt>
                <c:pt idx="54">
                  <c:v>102.4943993681395</c:v>
                </c:pt>
                <c:pt idx="55">
                  <c:v>102.30607541180188</c:v>
                </c:pt>
                <c:pt idx="56">
                  <c:v>102.02215792624807</c:v>
                </c:pt>
                <c:pt idx="57">
                  <c:v>101.67091006033185</c:v>
                </c:pt>
                <c:pt idx="58">
                  <c:v>101.31530358959384</c:v>
                </c:pt>
                <c:pt idx="59">
                  <c:v>100.98106135971526</c:v>
                </c:pt>
                <c:pt idx="60">
                  <c:v>100.67715052136904</c:v>
                </c:pt>
                <c:pt idx="61">
                  <c:v>100.37997601415564</c:v>
                </c:pt>
                <c:pt idx="62">
                  <c:v>100.08749876220084</c:v>
                </c:pt>
                <c:pt idx="63">
                  <c:v>99.838319688344086</c:v>
                </c:pt>
                <c:pt idx="64">
                  <c:v>99.687827184065924</c:v>
                </c:pt>
                <c:pt idx="65">
                  <c:v>99.569443077952997</c:v>
                </c:pt>
                <c:pt idx="66">
                  <c:v>99.45161670311046</c:v>
                </c:pt>
                <c:pt idx="67">
                  <c:v>99.342248212218735</c:v>
                </c:pt>
                <c:pt idx="68">
                  <c:v>99.205196620097567</c:v>
                </c:pt>
                <c:pt idx="69">
                  <c:v>99.072876465911008</c:v>
                </c:pt>
                <c:pt idx="70">
                  <c:v>98.934140458788278</c:v>
                </c:pt>
                <c:pt idx="71">
                  <c:v>98.785686528471132</c:v>
                </c:pt>
                <c:pt idx="72">
                  <c:v>98.641425841248179</c:v>
                </c:pt>
                <c:pt idx="73">
                  <c:v>98.573457547765543</c:v>
                </c:pt>
                <c:pt idx="74">
                  <c:v>98.597465898212079</c:v>
                </c:pt>
                <c:pt idx="75">
                  <c:v>98.774537241433322</c:v>
                </c:pt>
                <c:pt idx="76">
                  <c:v>99.04237097044664</c:v>
                </c:pt>
                <c:pt idx="77">
                  <c:v>99.332667875305404</c:v>
                </c:pt>
                <c:pt idx="78">
                  <c:v>99.672358531017991</c:v>
                </c:pt>
                <c:pt idx="79">
                  <c:v>99.90263182694207</c:v>
                </c:pt>
                <c:pt idx="80">
                  <c:v>100.08779268271375</c:v>
                </c:pt>
                <c:pt idx="81">
                  <c:v>100.22036050824275</c:v>
                </c:pt>
                <c:pt idx="82">
                  <c:v>100.26348110143743</c:v>
                </c:pt>
                <c:pt idx="83">
                  <c:v>100.23977984728624</c:v>
                </c:pt>
                <c:pt idx="84">
                  <c:v>100.13653938216866</c:v>
                </c:pt>
                <c:pt idx="85">
                  <c:v>99.987006154989388</c:v>
                </c:pt>
                <c:pt idx="86">
                  <c:v>99.885081346313981</c:v>
                </c:pt>
                <c:pt idx="87">
                  <c:v>99.937971159630479</c:v>
                </c:pt>
                <c:pt idx="88">
                  <c:v>100.08157076412149</c:v>
                </c:pt>
                <c:pt idx="89">
                  <c:v>100.2244669539714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B8-45B3-BD26-43128E188B10}"/>
            </c:ext>
          </c:extLst>
        </c:ser>
        <c:ser>
          <c:idx val="2"/>
          <c:order val="1"/>
          <c:tx>
            <c:strRef>
              <c:f>'10_5奈良'!$N$3</c:f>
              <c:strCache>
                <c:ptCount val="1"/>
                <c:pt idx="0">
                  <c:v>奈良CI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'10_5奈良'!$L$4:$L$93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'10_5奈良'!$N$4:$N$93</c:f>
              <c:numCache>
                <c:formatCode>#,##0.00_);[Red]\(#,##0.00\)</c:formatCode>
                <c:ptCount val="90"/>
                <c:pt idx="0">
                  <c:v>98.813654784483631</c:v>
                </c:pt>
                <c:pt idx="1">
                  <c:v>99.225027013465663</c:v>
                </c:pt>
                <c:pt idx="2">
                  <c:v>99.633111899898253</c:v>
                </c:pt>
                <c:pt idx="3">
                  <c:v>100.00578472932339</c:v>
                </c:pt>
                <c:pt idx="4">
                  <c:v>100.33097116474472</c:v>
                </c:pt>
                <c:pt idx="5">
                  <c:v>100.60508619734964</c:v>
                </c:pt>
                <c:pt idx="6">
                  <c:v>100.84789698945964</c:v>
                </c:pt>
                <c:pt idx="7">
                  <c:v>101.04913561905957</c:v>
                </c:pt>
                <c:pt idx="8">
                  <c:v>101.2234733698224</c:v>
                </c:pt>
                <c:pt idx="9">
                  <c:v>101.40709594366899</c:v>
                </c:pt>
                <c:pt idx="10">
                  <c:v>101.56890147082787</c:v>
                </c:pt>
                <c:pt idx="11">
                  <c:v>101.70489595048612</c:v>
                </c:pt>
                <c:pt idx="12">
                  <c:v>101.82931272269386</c:v>
                </c:pt>
                <c:pt idx="13">
                  <c:v>101.93978193459492</c:v>
                </c:pt>
                <c:pt idx="14">
                  <c:v>102.02180984339078</c:v>
                </c:pt>
                <c:pt idx="15">
                  <c:v>102.10001175211113</c:v>
                </c:pt>
                <c:pt idx="16">
                  <c:v>102.13330643641027</c:v>
                </c:pt>
                <c:pt idx="17">
                  <c:v>102.08537834100227</c:v>
                </c:pt>
                <c:pt idx="18">
                  <c:v>101.96018203513951</c:v>
                </c:pt>
                <c:pt idx="19">
                  <c:v>101.76316062719991</c:v>
                </c:pt>
                <c:pt idx="20">
                  <c:v>101.56200926167365</c:v>
                </c:pt>
                <c:pt idx="21">
                  <c:v>101.37439820486114</c:v>
                </c:pt>
                <c:pt idx="22">
                  <c:v>101.18548814362484</c:v>
                </c:pt>
                <c:pt idx="23">
                  <c:v>100.94487063491917</c:v>
                </c:pt>
                <c:pt idx="24">
                  <c:v>100.59793601500037</c:v>
                </c:pt>
                <c:pt idx="25">
                  <c:v>100.09950139575012</c:v>
                </c:pt>
                <c:pt idx="26">
                  <c:v>99.474639966949496</c:v>
                </c:pt>
                <c:pt idx="27">
                  <c:v>98.792062777139463</c:v>
                </c:pt>
                <c:pt idx="28">
                  <c:v>98.119212034065185</c:v>
                </c:pt>
                <c:pt idx="29">
                  <c:v>97.542853025743923</c:v>
                </c:pt>
                <c:pt idx="30">
                  <c:v>97.117554863458651</c:v>
                </c:pt>
                <c:pt idx="31">
                  <c:v>96.852815966873763</c:v>
                </c:pt>
                <c:pt idx="32">
                  <c:v>96.727538914484825</c:v>
                </c:pt>
                <c:pt idx="33">
                  <c:v>96.719818879921263</c:v>
                </c:pt>
                <c:pt idx="34">
                  <c:v>96.8224520457144</c:v>
                </c:pt>
                <c:pt idx="35">
                  <c:v>97.028954100433381</c:v>
                </c:pt>
                <c:pt idx="36">
                  <c:v>97.325634153856726</c:v>
                </c:pt>
                <c:pt idx="37">
                  <c:v>97.682379822988494</c:v>
                </c:pt>
                <c:pt idx="38">
                  <c:v>98.086257087026183</c:v>
                </c:pt>
                <c:pt idx="39">
                  <c:v>98.475973345339312</c:v>
                </c:pt>
                <c:pt idx="40">
                  <c:v>98.776436069395146</c:v>
                </c:pt>
                <c:pt idx="41">
                  <c:v>98.981584215057595</c:v>
                </c:pt>
                <c:pt idx="42">
                  <c:v>99.07980001413091</c:v>
                </c:pt>
                <c:pt idx="43">
                  <c:v>99.118250174502364</c:v>
                </c:pt>
                <c:pt idx="44">
                  <c:v>99.186776858797842</c:v>
                </c:pt>
                <c:pt idx="45">
                  <c:v>99.311348809448987</c:v>
                </c:pt>
                <c:pt idx="46">
                  <c:v>99.477390950639716</c:v>
                </c:pt>
                <c:pt idx="47">
                  <c:v>99.657015792511842</c:v>
                </c:pt>
                <c:pt idx="48">
                  <c:v>99.868979766795988</c:v>
                </c:pt>
                <c:pt idx="49">
                  <c:v>100.09776421671084</c:v>
                </c:pt>
                <c:pt idx="50">
                  <c:v>100.32812358120677</c:v>
                </c:pt>
                <c:pt idx="51">
                  <c:v>100.52575642946086</c:v>
                </c:pt>
                <c:pt idx="52">
                  <c:v>100.66633760978424</c:v>
                </c:pt>
                <c:pt idx="53">
                  <c:v>100.73491636304244</c:v>
                </c:pt>
                <c:pt idx="54">
                  <c:v>100.71759234689219</c:v>
                </c:pt>
                <c:pt idx="55">
                  <c:v>100.62916379228595</c:v>
                </c:pt>
                <c:pt idx="56">
                  <c:v>100.48037384527882</c:v>
                </c:pt>
                <c:pt idx="57">
                  <c:v>100.28024948843104</c:v>
                </c:pt>
                <c:pt idx="58">
                  <c:v>100.07030447152118</c:v>
                </c:pt>
                <c:pt idx="59">
                  <c:v>99.875285088670509</c:v>
                </c:pt>
                <c:pt idx="60">
                  <c:v>99.725860604106657</c:v>
                </c:pt>
                <c:pt idx="61">
                  <c:v>99.647899987640201</c:v>
                </c:pt>
                <c:pt idx="62">
                  <c:v>99.668339825660212</c:v>
                </c:pt>
                <c:pt idx="63">
                  <c:v>99.766445807581519</c:v>
                </c:pt>
                <c:pt idx="64">
                  <c:v>99.905268861404338</c:v>
                </c:pt>
                <c:pt idx="65">
                  <c:v>100.03826692823031</c:v>
                </c:pt>
                <c:pt idx="66">
                  <c:v>100.15209027538712</c:v>
                </c:pt>
                <c:pt idx="67">
                  <c:v>100.23275456731585</c:v>
                </c:pt>
                <c:pt idx="68">
                  <c:v>100.26841293208803</c:v>
                </c:pt>
                <c:pt idx="69">
                  <c:v>100.26196940851956</c:v>
                </c:pt>
                <c:pt idx="70">
                  <c:v>100.20215798942451</c:v>
                </c:pt>
                <c:pt idx="71">
                  <c:v>100.08583790449065</c:v>
                </c:pt>
                <c:pt idx="72">
                  <c:v>99.915111673477981</c:v>
                </c:pt>
                <c:pt idx="73">
                  <c:v>99.760844266867878</c:v>
                </c:pt>
                <c:pt idx="74">
                  <c:v>99.664057484986955</c:v>
                </c:pt>
                <c:pt idx="75">
                  <c:v>99.645713587760454</c:v>
                </c:pt>
                <c:pt idx="76">
                  <c:v>99.702904136755947</c:v>
                </c:pt>
                <c:pt idx="77">
                  <c:v>99.824745341963705</c:v>
                </c:pt>
                <c:pt idx="78">
                  <c:v>100.01665802976652</c:v>
                </c:pt>
                <c:pt idx="79">
                  <c:v>100.25100725265065</c:v>
                </c:pt>
                <c:pt idx="80">
                  <c:v>100.49339302794901</c:v>
                </c:pt>
                <c:pt idx="81">
                  <c:v>100.68171884583654</c:v>
                </c:pt>
                <c:pt idx="82">
                  <c:v>100.78278501892351</c:v>
                </c:pt>
                <c:pt idx="83">
                  <c:v>100.83202818557263</c:v>
                </c:pt>
                <c:pt idx="84">
                  <c:v>100.85628097290636</c:v>
                </c:pt>
                <c:pt idx="85">
                  <c:v>100.88346673929398</c:v>
                </c:pt>
                <c:pt idx="86">
                  <c:v>100.95285824087352</c:v>
                </c:pt>
                <c:pt idx="87">
                  <c:v>101.02238237245216</c:v>
                </c:pt>
                <c:pt idx="88">
                  <c:v>101.04860896689087</c:v>
                </c:pt>
                <c:pt idx="89">
                  <c:v>101.066351413699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B8-45B3-BD26-43128E18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96544"/>
        <c:axId val="181598080"/>
      </c:lineChart>
      <c:catAx>
        <c:axId val="181596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598080"/>
        <c:crosses val="autoZero"/>
        <c:auto val="1"/>
        <c:lblAlgn val="ctr"/>
        <c:lblOffset val="100"/>
        <c:noMultiLvlLbl val="0"/>
      </c:catAx>
      <c:valAx>
        <c:axId val="181598080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596544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'10_6和歌山'!$M$3</c:f>
              <c:strCache>
                <c:ptCount val="1"/>
                <c:pt idx="0">
                  <c:v>和歌山CLI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'10_6和歌山'!$L$4:$L$93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'10_6和歌山'!$M$4:$M$93</c:f>
              <c:numCache>
                <c:formatCode>0.00</c:formatCode>
                <c:ptCount val="90"/>
                <c:pt idx="0">
                  <c:v>99.248816430634463</c:v>
                </c:pt>
                <c:pt idx="1">
                  <c:v>99.598687526327993</c:v>
                </c:pt>
                <c:pt idx="2">
                  <c:v>99.900928135471148</c:v>
                </c:pt>
                <c:pt idx="3">
                  <c:v>100.13443132586622</c:v>
                </c:pt>
                <c:pt idx="4">
                  <c:v>100.29873333298272</c:v>
                </c:pt>
                <c:pt idx="5">
                  <c:v>100.30292053525258</c:v>
                </c:pt>
                <c:pt idx="6">
                  <c:v>100.2851054509659</c:v>
                </c:pt>
                <c:pt idx="7">
                  <c:v>100.29767679040071</c:v>
                </c:pt>
                <c:pt idx="8">
                  <c:v>100.27424015521177</c:v>
                </c:pt>
                <c:pt idx="9">
                  <c:v>100.2298894274026</c:v>
                </c:pt>
                <c:pt idx="10">
                  <c:v>100.08106461920347</c:v>
                </c:pt>
                <c:pt idx="11">
                  <c:v>99.75409909386569</c:v>
                </c:pt>
                <c:pt idx="12">
                  <c:v>99.208744764069692</c:v>
                </c:pt>
                <c:pt idx="13">
                  <c:v>98.608617900064772</c:v>
                </c:pt>
                <c:pt idx="14">
                  <c:v>98.027201182470463</c:v>
                </c:pt>
                <c:pt idx="15">
                  <c:v>97.570248760208415</c:v>
                </c:pt>
                <c:pt idx="16">
                  <c:v>97.210553263188501</c:v>
                </c:pt>
                <c:pt idx="17">
                  <c:v>97.014801559767108</c:v>
                </c:pt>
                <c:pt idx="18">
                  <c:v>97.008512063173114</c:v>
                </c:pt>
                <c:pt idx="19">
                  <c:v>97.146831185968722</c:v>
                </c:pt>
                <c:pt idx="20">
                  <c:v>97.464150260998764</c:v>
                </c:pt>
                <c:pt idx="21">
                  <c:v>97.814118004290378</c:v>
                </c:pt>
                <c:pt idx="22">
                  <c:v>98.265675265913714</c:v>
                </c:pt>
                <c:pt idx="23">
                  <c:v>98.861170123171235</c:v>
                </c:pt>
                <c:pt idx="24">
                  <c:v>99.538144765475039</c:v>
                </c:pt>
                <c:pt idx="25">
                  <c:v>100.21640819984907</c:v>
                </c:pt>
                <c:pt idx="26">
                  <c:v>100.83943945489095</c:v>
                </c:pt>
                <c:pt idx="27">
                  <c:v>101.2177379103602</c:v>
                </c:pt>
                <c:pt idx="28">
                  <c:v>101.3238896255711</c:v>
                </c:pt>
                <c:pt idx="29">
                  <c:v>101.3592966399564</c:v>
                </c:pt>
                <c:pt idx="30">
                  <c:v>101.4581248727184</c:v>
                </c:pt>
                <c:pt idx="31">
                  <c:v>101.58163373944944</c:v>
                </c:pt>
                <c:pt idx="32">
                  <c:v>101.8225872284992</c:v>
                </c:pt>
                <c:pt idx="33">
                  <c:v>102.13502484072113</c:v>
                </c:pt>
                <c:pt idx="34">
                  <c:v>102.43664594035363</c:v>
                </c:pt>
                <c:pt idx="35">
                  <c:v>102.73691265815441</c:v>
                </c:pt>
                <c:pt idx="36">
                  <c:v>102.97694914785396</c:v>
                </c:pt>
                <c:pt idx="37">
                  <c:v>103.04497983224095</c:v>
                </c:pt>
                <c:pt idx="38">
                  <c:v>102.9381146480813</c:v>
                </c:pt>
                <c:pt idx="39">
                  <c:v>102.66141754624965</c:v>
                </c:pt>
                <c:pt idx="40">
                  <c:v>102.22654471104418</c:v>
                </c:pt>
                <c:pt idx="41">
                  <c:v>101.71221269464593</c:v>
                </c:pt>
                <c:pt idx="42">
                  <c:v>101.19848185767628</c:v>
                </c:pt>
                <c:pt idx="43">
                  <c:v>100.74809830239228</c:v>
                </c:pt>
                <c:pt idx="44">
                  <c:v>100.44317811876054</c:v>
                </c:pt>
                <c:pt idx="45">
                  <c:v>100.33762477795817</c:v>
                </c:pt>
                <c:pt idx="46">
                  <c:v>100.39751913363303</c:v>
                </c:pt>
                <c:pt idx="47">
                  <c:v>100.52658328264651</c:v>
                </c:pt>
                <c:pt idx="48">
                  <c:v>100.69405803303746</c:v>
                </c:pt>
                <c:pt idx="49">
                  <c:v>100.78135086775185</c:v>
                </c:pt>
                <c:pt idx="50">
                  <c:v>100.72439459362245</c:v>
                </c:pt>
                <c:pt idx="51">
                  <c:v>100.60132864099943</c:v>
                </c:pt>
                <c:pt idx="52">
                  <c:v>100.53342996938156</c:v>
                </c:pt>
                <c:pt idx="53">
                  <c:v>100.53824286364819</c:v>
                </c:pt>
                <c:pt idx="54">
                  <c:v>100.56831749628807</c:v>
                </c:pt>
                <c:pt idx="55">
                  <c:v>100.58201026366224</c:v>
                </c:pt>
                <c:pt idx="56">
                  <c:v>100.45562714372647</c:v>
                </c:pt>
                <c:pt idx="57">
                  <c:v>100.30670692311759</c:v>
                </c:pt>
                <c:pt idx="58">
                  <c:v>100.23061900433255</c:v>
                </c:pt>
                <c:pt idx="59">
                  <c:v>100.16623753031188</c:v>
                </c:pt>
                <c:pt idx="60">
                  <c:v>100.07732201728642</c:v>
                </c:pt>
                <c:pt idx="61">
                  <c:v>99.964633421605399</c:v>
                </c:pt>
                <c:pt idx="62">
                  <c:v>99.810353706654368</c:v>
                </c:pt>
                <c:pt idx="63">
                  <c:v>99.665260301205961</c:v>
                </c:pt>
                <c:pt idx="64">
                  <c:v>99.541734449788677</c:v>
                </c:pt>
                <c:pt idx="65">
                  <c:v>99.424131792160949</c:v>
                </c:pt>
                <c:pt idx="66">
                  <c:v>99.312993832321027</c:v>
                </c:pt>
                <c:pt idx="67">
                  <c:v>99.233435802088849</c:v>
                </c:pt>
                <c:pt idx="68">
                  <c:v>99.135536555835174</c:v>
                </c:pt>
                <c:pt idx="69">
                  <c:v>99.012909109838276</c:v>
                </c:pt>
                <c:pt idx="70">
                  <c:v>98.832008585672952</c:v>
                </c:pt>
                <c:pt idx="71">
                  <c:v>98.574763196681062</c:v>
                </c:pt>
                <c:pt idx="72">
                  <c:v>98.30830231829799</c:v>
                </c:pt>
                <c:pt idx="73">
                  <c:v>98.213382290813428</c:v>
                </c:pt>
                <c:pt idx="74">
                  <c:v>98.330294123328486</c:v>
                </c:pt>
                <c:pt idx="75">
                  <c:v>98.67702982983235</c:v>
                </c:pt>
                <c:pt idx="76">
                  <c:v>99.087880577429132</c:v>
                </c:pt>
                <c:pt idx="77">
                  <c:v>99.418093677248223</c:v>
                </c:pt>
                <c:pt idx="78">
                  <c:v>99.701561049666523</c:v>
                </c:pt>
                <c:pt idx="79">
                  <c:v>99.820688304640882</c:v>
                </c:pt>
                <c:pt idx="80">
                  <c:v>99.908220886305926</c:v>
                </c:pt>
                <c:pt idx="81">
                  <c:v>99.93973540194682</c:v>
                </c:pt>
                <c:pt idx="82">
                  <c:v>99.916640918898281</c:v>
                </c:pt>
                <c:pt idx="83">
                  <c:v>99.886560918360701</c:v>
                </c:pt>
                <c:pt idx="84">
                  <c:v>99.837651323632983</c:v>
                </c:pt>
                <c:pt idx="85">
                  <c:v>99.754298024490382</c:v>
                </c:pt>
                <c:pt idx="86">
                  <c:v>99.677009183621081</c:v>
                </c:pt>
                <c:pt idx="87">
                  <c:v>99.773590132572281</c:v>
                </c:pt>
                <c:pt idx="88">
                  <c:v>100.04859571255176</c:v>
                </c:pt>
                <c:pt idx="89">
                  <c:v>100.44829213928682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7A-42C3-8C4A-F9577C1AC3D9}"/>
            </c:ext>
          </c:extLst>
        </c:ser>
        <c:ser>
          <c:idx val="2"/>
          <c:order val="1"/>
          <c:tx>
            <c:strRef>
              <c:f>'10_6和歌山'!$N$3</c:f>
              <c:strCache>
                <c:ptCount val="1"/>
                <c:pt idx="0">
                  <c:v>和歌山CI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'10_6和歌山'!$L$4:$L$93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'10_6和歌山'!$N$4:$N$93</c:f>
              <c:numCache>
                <c:formatCode>#,##0.00_);[Red]\(#,##0.00\)</c:formatCode>
                <c:ptCount val="90"/>
                <c:pt idx="0">
                  <c:v>98.110150939080384</c:v>
                </c:pt>
                <c:pt idx="1">
                  <c:v>98.3436929210893</c:v>
                </c:pt>
                <c:pt idx="2">
                  <c:v>98.57738073501902</c:v>
                </c:pt>
                <c:pt idx="3">
                  <c:v>98.849498942033065</c:v>
                </c:pt>
                <c:pt idx="4">
                  <c:v>99.177856334230626</c:v>
                </c:pt>
                <c:pt idx="5">
                  <c:v>99.55192829167153</c:v>
                </c:pt>
                <c:pt idx="6">
                  <c:v>99.956025574395383</c:v>
                </c:pt>
                <c:pt idx="7">
                  <c:v>100.35759995776722</c:v>
                </c:pt>
                <c:pt idx="8">
                  <c:v>100.72082634861134</c:v>
                </c:pt>
                <c:pt idx="9">
                  <c:v>101.03414350502324</c:v>
                </c:pt>
                <c:pt idx="10">
                  <c:v>101.26916983832339</c:v>
                </c:pt>
                <c:pt idx="11">
                  <c:v>101.41622034108538</c:v>
                </c:pt>
                <c:pt idx="12">
                  <c:v>101.52381464241182</c:v>
                </c:pt>
                <c:pt idx="13">
                  <c:v>101.64041460092683</c:v>
                </c:pt>
                <c:pt idx="14">
                  <c:v>101.76896470970263</c:v>
                </c:pt>
                <c:pt idx="15">
                  <c:v>101.87059451385963</c:v>
                </c:pt>
                <c:pt idx="16">
                  <c:v>101.94373486350443</c:v>
                </c:pt>
                <c:pt idx="17">
                  <c:v>101.99148479567531</c:v>
                </c:pt>
                <c:pt idx="18">
                  <c:v>102.02131894528161</c:v>
                </c:pt>
                <c:pt idx="19">
                  <c:v>102.02393133087281</c:v>
                </c:pt>
                <c:pt idx="20">
                  <c:v>102.00076172039429</c:v>
                </c:pt>
                <c:pt idx="21">
                  <c:v>101.89240413524386</c:v>
                </c:pt>
                <c:pt idx="22">
                  <c:v>101.65551216562206</c:v>
                </c:pt>
                <c:pt idx="23">
                  <c:v>101.2840227796642</c:v>
                </c:pt>
                <c:pt idx="24">
                  <c:v>100.79567094909501</c:v>
                </c:pt>
                <c:pt idx="25">
                  <c:v>100.23275032290452</c:v>
                </c:pt>
                <c:pt idx="26">
                  <c:v>99.617406650401989</c:v>
                </c:pt>
                <c:pt idx="27">
                  <c:v>99.001326850444158</c:v>
                </c:pt>
                <c:pt idx="28">
                  <c:v>98.481321492040564</c:v>
                </c:pt>
                <c:pt idx="29">
                  <c:v>98.0871223273613</c:v>
                </c:pt>
                <c:pt idx="30">
                  <c:v>97.760472124085197</c:v>
                </c:pt>
                <c:pt idx="31">
                  <c:v>97.478709636938547</c:v>
                </c:pt>
                <c:pt idx="32">
                  <c:v>97.275718642142735</c:v>
                </c:pt>
                <c:pt idx="33">
                  <c:v>97.20564499996199</c:v>
                </c:pt>
                <c:pt idx="34">
                  <c:v>97.32260456672293</c:v>
                </c:pt>
                <c:pt idx="35">
                  <c:v>97.584782255337942</c:v>
                </c:pt>
                <c:pt idx="36">
                  <c:v>97.911440854925459</c:v>
                </c:pt>
                <c:pt idx="37">
                  <c:v>98.232540763290956</c:v>
                </c:pt>
                <c:pt idx="38">
                  <c:v>98.510702917269384</c:v>
                </c:pt>
                <c:pt idx="39">
                  <c:v>98.743514059333592</c:v>
                </c:pt>
                <c:pt idx="40">
                  <c:v>98.957184964937809</c:v>
                </c:pt>
                <c:pt idx="41">
                  <c:v>99.137827890324701</c:v>
                </c:pt>
                <c:pt idx="42">
                  <c:v>99.229623663942277</c:v>
                </c:pt>
                <c:pt idx="43">
                  <c:v>99.233365387262722</c:v>
                </c:pt>
                <c:pt idx="44">
                  <c:v>99.203737446843888</c:v>
                </c:pt>
                <c:pt idx="45">
                  <c:v>99.208851007774044</c:v>
                </c:pt>
                <c:pt idx="46">
                  <c:v>99.317002330360012</c:v>
                </c:pt>
                <c:pt idx="47">
                  <c:v>99.502932457688559</c:v>
                </c:pt>
                <c:pt idx="48">
                  <c:v>99.711111572625171</c:v>
                </c:pt>
                <c:pt idx="49">
                  <c:v>99.922251016281706</c:v>
                </c:pt>
                <c:pt idx="50">
                  <c:v>100.15409774085828</c:v>
                </c:pt>
                <c:pt idx="51">
                  <c:v>100.41936006290577</c:v>
                </c:pt>
                <c:pt idx="52">
                  <c:v>100.6974123066842</c:v>
                </c:pt>
                <c:pt idx="53">
                  <c:v>100.96333988496293</c:v>
                </c:pt>
                <c:pt idx="54">
                  <c:v>101.1916533843882</c:v>
                </c:pt>
                <c:pt idx="55">
                  <c:v>101.37638610547098</c:v>
                </c:pt>
                <c:pt idx="56">
                  <c:v>101.50020948021702</c:v>
                </c:pt>
                <c:pt idx="57">
                  <c:v>101.54151668296436</c:v>
                </c:pt>
                <c:pt idx="58">
                  <c:v>101.48777462184646</c:v>
                </c:pt>
                <c:pt idx="59">
                  <c:v>101.34154563942661</c:v>
                </c:pt>
                <c:pt idx="60">
                  <c:v>101.14772396324275</c:v>
                </c:pt>
                <c:pt idx="61">
                  <c:v>100.9673087729811</c:v>
                </c:pt>
                <c:pt idx="62">
                  <c:v>100.84195373897272</c:v>
                </c:pt>
                <c:pt idx="63">
                  <c:v>100.76409329444611</c:v>
                </c:pt>
                <c:pt idx="64">
                  <c:v>100.68747211188507</c:v>
                </c:pt>
                <c:pt idx="65">
                  <c:v>100.58694402226048</c:v>
                </c:pt>
                <c:pt idx="66">
                  <c:v>100.48060288888804</c:v>
                </c:pt>
                <c:pt idx="67">
                  <c:v>100.36309984109654</c:v>
                </c:pt>
                <c:pt idx="68">
                  <c:v>100.21808354842658</c:v>
                </c:pt>
                <c:pt idx="69">
                  <c:v>100.03640879575713</c:v>
                </c:pt>
                <c:pt idx="70">
                  <c:v>99.825008795725878</c:v>
                </c:pt>
                <c:pt idx="71">
                  <c:v>99.62611634888998</c:v>
                </c:pt>
                <c:pt idx="72">
                  <c:v>99.498127548072659</c:v>
                </c:pt>
                <c:pt idx="73">
                  <c:v>99.443111888583942</c:v>
                </c:pt>
                <c:pt idx="74">
                  <c:v>99.440689458831045</c:v>
                </c:pt>
                <c:pt idx="75">
                  <c:v>99.490318906247353</c:v>
                </c:pt>
                <c:pt idx="76">
                  <c:v>99.549509871684137</c:v>
                </c:pt>
                <c:pt idx="77">
                  <c:v>99.611293539155213</c:v>
                </c:pt>
                <c:pt idx="78">
                  <c:v>99.688062141308876</c:v>
                </c:pt>
                <c:pt idx="79">
                  <c:v>99.776243294874163</c:v>
                </c:pt>
                <c:pt idx="80">
                  <c:v>99.877429936074918</c:v>
                </c:pt>
                <c:pt idx="81">
                  <c:v>99.9703586547339</c:v>
                </c:pt>
                <c:pt idx="82">
                  <c:v>100.04170526564792</c:v>
                </c:pt>
                <c:pt idx="83">
                  <c:v>100.08770053211677</c:v>
                </c:pt>
                <c:pt idx="84">
                  <c:v>100.11609675479465</c:v>
                </c:pt>
                <c:pt idx="85">
                  <c:v>100.12662548718691</c:v>
                </c:pt>
                <c:pt idx="86">
                  <c:v>100.13025570292112</c:v>
                </c:pt>
                <c:pt idx="87">
                  <c:v>100.12671573083567</c:v>
                </c:pt>
                <c:pt idx="88">
                  <c:v>100.10265483891914</c:v>
                </c:pt>
                <c:pt idx="89">
                  <c:v>100.05791833392584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7A-42C3-8C4A-F9577C1AC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364608"/>
        <c:axId val="181366144"/>
      </c:lineChart>
      <c:catAx>
        <c:axId val="1813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81366144"/>
        <c:crosses val="autoZero"/>
        <c:auto val="1"/>
        <c:lblAlgn val="ctr"/>
        <c:lblOffset val="100"/>
        <c:noMultiLvlLbl val="0"/>
      </c:catAx>
      <c:valAx>
        <c:axId val="181366144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81364608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8134665480628"/>
          <c:y val="0.1759773833541223"/>
          <c:w val="0.85544869234640897"/>
          <c:h val="0.69548193663258151"/>
        </c:manualLayout>
      </c:layout>
      <c:lineChart>
        <c:grouping val="standard"/>
        <c:varyColors val="0"/>
        <c:ser>
          <c:idx val="1"/>
          <c:order val="0"/>
          <c:tx>
            <c:strRef>
              <c:f>'10_7福井'!$M$3</c:f>
              <c:strCache>
                <c:ptCount val="1"/>
                <c:pt idx="0">
                  <c:v>福井CLI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'10_7福井'!$L$4:$L$93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'10_7福井'!$M$4:$M$93</c:f>
              <c:numCache>
                <c:formatCode>0.00</c:formatCode>
                <c:ptCount val="90"/>
                <c:pt idx="0">
                  <c:v>98.073250986659062</c:v>
                </c:pt>
                <c:pt idx="1">
                  <c:v>98.731456495114784</c:v>
                </c:pt>
                <c:pt idx="2">
                  <c:v>99.36127328886576</c:v>
                </c:pt>
                <c:pt idx="3">
                  <c:v>99.888397845560533</c:v>
                </c:pt>
                <c:pt idx="4">
                  <c:v>100.27404816951686</c:v>
                </c:pt>
                <c:pt idx="5">
                  <c:v>100.48888596170981</c:v>
                </c:pt>
                <c:pt idx="6">
                  <c:v>100.63712465055352</c:v>
                </c:pt>
                <c:pt idx="7">
                  <c:v>100.74843043203782</c:v>
                </c:pt>
                <c:pt idx="8">
                  <c:v>100.84883683262652</c:v>
                </c:pt>
                <c:pt idx="9">
                  <c:v>100.98271108088875</c:v>
                </c:pt>
                <c:pt idx="10">
                  <c:v>101.04421734508453</c:v>
                </c:pt>
                <c:pt idx="11">
                  <c:v>101.00410848816641</c:v>
                </c:pt>
                <c:pt idx="12">
                  <c:v>100.88712539262978</c:v>
                </c:pt>
                <c:pt idx="13">
                  <c:v>100.70945356343695</c:v>
                </c:pt>
                <c:pt idx="14">
                  <c:v>100.48474763697732</c:v>
                </c:pt>
                <c:pt idx="15">
                  <c:v>100.31470860411304</c:v>
                </c:pt>
                <c:pt idx="16">
                  <c:v>100.19145682900464</c:v>
                </c:pt>
                <c:pt idx="17">
                  <c:v>100.11497361107514</c:v>
                </c:pt>
                <c:pt idx="18">
                  <c:v>100.09001116267166</c:v>
                </c:pt>
                <c:pt idx="19">
                  <c:v>100.08031563941928</c:v>
                </c:pt>
                <c:pt idx="20">
                  <c:v>100.08286819802242</c:v>
                </c:pt>
                <c:pt idx="21">
                  <c:v>100.03394462291999</c:v>
                </c:pt>
                <c:pt idx="22">
                  <c:v>99.946931363269883</c:v>
                </c:pt>
                <c:pt idx="23">
                  <c:v>99.795236965413139</c:v>
                </c:pt>
                <c:pt idx="24">
                  <c:v>99.517025739003799</c:v>
                </c:pt>
                <c:pt idx="25">
                  <c:v>99.143614077744658</c:v>
                </c:pt>
                <c:pt idx="26">
                  <c:v>98.750005443149718</c:v>
                </c:pt>
                <c:pt idx="27">
                  <c:v>98.358824439878504</c:v>
                </c:pt>
                <c:pt idx="28">
                  <c:v>98.049702280437359</c:v>
                </c:pt>
                <c:pt idx="29">
                  <c:v>97.838899848548536</c:v>
                </c:pt>
                <c:pt idx="30">
                  <c:v>97.706357767618826</c:v>
                </c:pt>
                <c:pt idx="31">
                  <c:v>97.674346758052764</c:v>
                </c:pt>
                <c:pt idx="32">
                  <c:v>97.787069829399968</c:v>
                </c:pt>
                <c:pt idx="33">
                  <c:v>97.998124046613754</c:v>
                </c:pt>
                <c:pt idx="34">
                  <c:v>98.292803376977673</c:v>
                </c:pt>
                <c:pt idx="35">
                  <c:v>98.641520514300993</c:v>
                </c:pt>
                <c:pt idx="36">
                  <c:v>98.967614231653272</c:v>
                </c:pt>
                <c:pt idx="37">
                  <c:v>99.250617466901588</c:v>
                </c:pt>
                <c:pt idx="38">
                  <c:v>99.476711764504543</c:v>
                </c:pt>
                <c:pt idx="39">
                  <c:v>99.604454699814184</c:v>
                </c:pt>
                <c:pt idx="40">
                  <c:v>99.640289327385617</c:v>
                </c:pt>
                <c:pt idx="41">
                  <c:v>99.627886421271256</c:v>
                </c:pt>
                <c:pt idx="42">
                  <c:v>99.60666871545105</c:v>
                </c:pt>
                <c:pt idx="43">
                  <c:v>99.647802045474251</c:v>
                </c:pt>
                <c:pt idx="44">
                  <c:v>99.781962585446138</c:v>
                </c:pt>
                <c:pt idx="45">
                  <c:v>99.989999977186642</c:v>
                </c:pt>
                <c:pt idx="46">
                  <c:v>100.2264781502183</c:v>
                </c:pt>
                <c:pt idx="47">
                  <c:v>100.47339510260714</c:v>
                </c:pt>
                <c:pt idx="48">
                  <c:v>100.73235507647016</c:v>
                </c:pt>
                <c:pt idx="49">
                  <c:v>100.97087945862135</c:v>
                </c:pt>
                <c:pt idx="50">
                  <c:v>101.23425973813073</c:v>
                </c:pt>
                <c:pt idx="51">
                  <c:v>101.51844416685731</c:v>
                </c:pt>
                <c:pt idx="52">
                  <c:v>101.82354196170107</c:v>
                </c:pt>
                <c:pt idx="53">
                  <c:v>102.11610937607583</c:v>
                </c:pt>
                <c:pt idx="54">
                  <c:v>102.35325644564611</c:v>
                </c:pt>
                <c:pt idx="55">
                  <c:v>102.49916032558845</c:v>
                </c:pt>
                <c:pt idx="56">
                  <c:v>102.55478697728292</c:v>
                </c:pt>
                <c:pt idx="57">
                  <c:v>102.56050672695532</c:v>
                </c:pt>
                <c:pt idx="58">
                  <c:v>102.56075527322959</c:v>
                </c:pt>
                <c:pt idx="59">
                  <c:v>102.53066424036132</c:v>
                </c:pt>
                <c:pt idx="60">
                  <c:v>102.46479874537363</c:v>
                </c:pt>
                <c:pt idx="61">
                  <c:v>102.30950284907571</c:v>
                </c:pt>
                <c:pt idx="62">
                  <c:v>102.05185420516236</c:v>
                </c:pt>
                <c:pt idx="63">
                  <c:v>101.73559418153928</c:v>
                </c:pt>
                <c:pt idx="64">
                  <c:v>101.35560817197252</c:v>
                </c:pt>
                <c:pt idx="65">
                  <c:v>100.95089716943112</c:v>
                </c:pt>
                <c:pt idx="66">
                  <c:v>100.59091304518746</c:v>
                </c:pt>
                <c:pt idx="67">
                  <c:v>100.3008627251304</c:v>
                </c:pt>
                <c:pt idx="68">
                  <c:v>100.06740766652804</c:v>
                </c:pt>
                <c:pt idx="69">
                  <c:v>99.902985338088072</c:v>
                </c:pt>
                <c:pt idx="70">
                  <c:v>99.759319384298067</c:v>
                </c:pt>
                <c:pt idx="71">
                  <c:v>99.603832135974642</c:v>
                </c:pt>
                <c:pt idx="72">
                  <c:v>99.419756722849215</c:v>
                </c:pt>
                <c:pt idx="73">
                  <c:v>99.26740295910912</c:v>
                </c:pt>
                <c:pt idx="74">
                  <c:v>99.156131634355674</c:v>
                </c:pt>
                <c:pt idx="75">
                  <c:v>99.163578762034405</c:v>
                </c:pt>
                <c:pt idx="76">
                  <c:v>99.239692333076746</c:v>
                </c:pt>
                <c:pt idx="77">
                  <c:v>99.304488175773855</c:v>
                </c:pt>
                <c:pt idx="78">
                  <c:v>99.386059008148749</c:v>
                </c:pt>
                <c:pt idx="79">
                  <c:v>99.411635809994777</c:v>
                </c:pt>
                <c:pt idx="80">
                  <c:v>99.420052728525036</c:v>
                </c:pt>
                <c:pt idx="81">
                  <c:v>99.381226461718654</c:v>
                </c:pt>
                <c:pt idx="82">
                  <c:v>99.277601476276246</c:v>
                </c:pt>
                <c:pt idx="83">
                  <c:v>99.139863059581486</c:v>
                </c:pt>
                <c:pt idx="84">
                  <c:v>98.978042138791068</c:v>
                </c:pt>
                <c:pt idx="85">
                  <c:v>98.818511758954884</c:v>
                </c:pt>
                <c:pt idx="86">
                  <c:v>98.729572911628765</c:v>
                </c:pt>
                <c:pt idx="87">
                  <c:v>98.744785446132951</c:v>
                </c:pt>
                <c:pt idx="88">
                  <c:v>98.820844183611968</c:v>
                </c:pt>
                <c:pt idx="89">
                  <c:v>98.925769269377994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D2-4484-B2B2-FDE1F8326A68}"/>
            </c:ext>
          </c:extLst>
        </c:ser>
        <c:ser>
          <c:idx val="2"/>
          <c:order val="1"/>
          <c:tx>
            <c:strRef>
              <c:f>'10_7福井'!$N$3</c:f>
              <c:strCache>
                <c:ptCount val="1"/>
                <c:pt idx="0">
                  <c:v>福井CI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'10_7福井'!$L$4:$L$93</c:f>
              <c:strCache>
                <c:ptCount val="90"/>
                <c:pt idx="0">
                  <c:v>18_1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19_1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20_1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21_1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22_1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23_1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24_1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25_1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</c:strCache>
            </c:strRef>
          </c:cat>
          <c:val>
            <c:numRef>
              <c:f>'10_7福井'!$N$5:$N$93</c:f>
              <c:numCache>
                <c:formatCode>#,##0.00_);[Red]\(#,##0.00\)</c:formatCode>
                <c:ptCount val="89"/>
                <c:pt idx="0">
                  <c:v>99.766500776594711</c:v>
                </c:pt>
                <c:pt idx="1">
                  <c:v>100.17958777889454</c:v>
                </c:pt>
                <c:pt idx="2">
                  <c:v>100.60035070694167</c:v>
                </c:pt>
                <c:pt idx="3">
                  <c:v>100.98952418583153</c:v>
                </c:pt>
                <c:pt idx="4">
                  <c:v>101.31531942052027</c:v>
                </c:pt>
                <c:pt idx="5">
                  <c:v>101.54114836824823</c:v>
                </c:pt>
                <c:pt idx="6">
                  <c:v>101.66922121790871</c:v>
                </c:pt>
                <c:pt idx="7">
                  <c:v>101.70255247807683</c:v>
                </c:pt>
                <c:pt idx="8">
                  <c:v>101.68586149916609</c:v>
                </c:pt>
                <c:pt idx="9">
                  <c:v>101.65265052319209</c:v>
                </c:pt>
                <c:pt idx="10">
                  <c:v>101.60981389509301</c:v>
                </c:pt>
                <c:pt idx="11">
                  <c:v>101.55542219429076</c:v>
                </c:pt>
                <c:pt idx="12">
                  <c:v>101.48785439079073</c:v>
                </c:pt>
                <c:pt idx="13">
                  <c:v>101.3931418710641</c:v>
                </c:pt>
                <c:pt idx="14">
                  <c:v>101.25964172874521</c:v>
                </c:pt>
                <c:pt idx="15">
                  <c:v>101.10262790902112</c:v>
                </c:pt>
                <c:pt idx="16">
                  <c:v>100.90136718359715</c:v>
                </c:pt>
                <c:pt idx="17">
                  <c:v>100.70705492810325</c:v>
                </c:pt>
                <c:pt idx="18">
                  <c:v>100.52425936415337</c:v>
                </c:pt>
                <c:pt idx="19">
                  <c:v>100.35377164082561</c:v>
                </c:pt>
                <c:pt idx="20">
                  <c:v>100.1679601180803</c:v>
                </c:pt>
                <c:pt idx="21">
                  <c:v>99.953594170620249</c:v>
                </c:pt>
                <c:pt idx="22">
                  <c:v>99.675768303902814</c:v>
                </c:pt>
                <c:pt idx="23">
                  <c:v>99.287575651823232</c:v>
                </c:pt>
                <c:pt idx="24">
                  <c:v>98.766386888380225</c:v>
                </c:pt>
                <c:pt idx="25">
                  <c:v>98.123803763679945</c:v>
                </c:pt>
                <c:pt idx="26">
                  <c:v>97.433125236687729</c:v>
                </c:pt>
                <c:pt idx="27">
                  <c:v>96.808775105759011</c:v>
                </c:pt>
                <c:pt idx="28">
                  <c:v>96.363714860150083</c:v>
                </c:pt>
                <c:pt idx="29">
                  <c:v>96.148651814169497</c:v>
                </c:pt>
                <c:pt idx="30">
                  <c:v>96.160696735971854</c:v>
                </c:pt>
                <c:pt idx="31">
                  <c:v>96.359588266501859</c:v>
                </c:pt>
                <c:pt idx="32">
                  <c:v>96.684367508809487</c:v>
                </c:pt>
                <c:pt idx="33">
                  <c:v>97.060729985668132</c:v>
                </c:pt>
                <c:pt idx="34">
                  <c:v>97.4686814298108</c:v>
                </c:pt>
                <c:pt idx="35">
                  <c:v>97.914824744133909</c:v>
                </c:pt>
                <c:pt idx="36">
                  <c:v>98.399924977372791</c:v>
                </c:pt>
                <c:pt idx="37">
                  <c:v>98.898346567070661</c:v>
                </c:pt>
                <c:pt idx="38">
                  <c:v>99.383642217727953</c:v>
                </c:pt>
                <c:pt idx="39">
                  <c:v>99.813511996984431</c:v>
                </c:pt>
                <c:pt idx="40">
                  <c:v>100.18205493327351</c:v>
                </c:pt>
                <c:pt idx="41">
                  <c:v>100.46464965479412</c:v>
                </c:pt>
                <c:pt idx="42">
                  <c:v>100.62873140769145</c:v>
                </c:pt>
                <c:pt idx="43">
                  <c:v>100.72756310147376</c:v>
                </c:pt>
                <c:pt idx="44">
                  <c:v>100.79919209910005</c:v>
                </c:pt>
                <c:pt idx="45">
                  <c:v>100.87249300522383</c:v>
                </c:pt>
                <c:pt idx="46">
                  <c:v>100.96882792502403</c:v>
                </c:pt>
                <c:pt idx="47">
                  <c:v>101.08424597738232</c:v>
                </c:pt>
                <c:pt idx="48">
                  <c:v>101.20964264873035</c:v>
                </c:pt>
                <c:pt idx="49">
                  <c:v>101.33404795422878</c:v>
                </c:pt>
                <c:pt idx="50">
                  <c:v>101.44859286243044</c:v>
                </c:pt>
                <c:pt idx="51">
                  <c:v>101.53033469418888</c:v>
                </c:pt>
                <c:pt idx="52">
                  <c:v>101.56184555655754</c:v>
                </c:pt>
                <c:pt idx="53">
                  <c:v>101.51404397288081</c:v>
                </c:pt>
                <c:pt idx="54">
                  <c:v>101.37756659589324</c:v>
                </c:pt>
                <c:pt idx="55">
                  <c:v>101.14715563794218</c:v>
                </c:pt>
                <c:pt idx="56">
                  <c:v>100.85437491657837</c:v>
                </c:pt>
                <c:pt idx="57">
                  <c:v>100.52440139359193</c:v>
                </c:pt>
                <c:pt idx="58">
                  <c:v>100.18706289042736</c:v>
                </c:pt>
                <c:pt idx="59">
                  <c:v>99.874955281580043</c:v>
                </c:pt>
                <c:pt idx="60">
                  <c:v>99.619837912595528</c:v>
                </c:pt>
                <c:pt idx="61">
                  <c:v>99.461074448406237</c:v>
                </c:pt>
                <c:pt idx="62">
                  <c:v>99.411060526849241</c:v>
                </c:pt>
                <c:pt idx="63">
                  <c:v>99.434797882573221</c:v>
                </c:pt>
                <c:pt idx="64">
                  <c:v>99.49613407661397</c:v>
                </c:pt>
                <c:pt idx="65">
                  <c:v>99.585756027521924</c:v>
                </c:pt>
                <c:pt idx="66">
                  <c:v>99.669187399813978</c:v>
                </c:pt>
                <c:pt idx="67">
                  <c:v>99.734816201017011</c:v>
                </c:pt>
                <c:pt idx="68">
                  <c:v>99.77751531205125</c:v>
                </c:pt>
                <c:pt idx="69">
                  <c:v>99.789856531930852</c:v>
                </c:pt>
                <c:pt idx="70">
                  <c:v>99.781505431029103</c:v>
                </c:pt>
                <c:pt idx="71">
                  <c:v>99.781501870831832</c:v>
                </c:pt>
                <c:pt idx="72">
                  <c:v>99.822260403236925</c:v>
                </c:pt>
                <c:pt idx="73">
                  <c:v>99.908948253597202</c:v>
                </c:pt>
                <c:pt idx="74">
                  <c:v>100.02557497482698</c:v>
                </c:pt>
                <c:pt idx="75">
                  <c:v>100.13885384950453</c:v>
                </c:pt>
                <c:pt idx="76">
                  <c:v>100.2181689839007</c:v>
                </c:pt>
                <c:pt idx="77">
                  <c:v>100.27825175951065</c:v>
                </c:pt>
                <c:pt idx="78">
                  <c:v>100.31065531930373</c:v>
                </c:pt>
                <c:pt idx="79">
                  <c:v>100.33621890024781</c:v>
                </c:pt>
                <c:pt idx="80">
                  <c:v>100.34968233598543</c:v>
                </c:pt>
                <c:pt idx="81">
                  <c:v>100.3494544600637</c:v>
                </c:pt>
                <c:pt idx="82">
                  <c:v>100.32473218083686</c:v>
                </c:pt>
                <c:pt idx="83">
                  <c:v>100.28394955371955</c:v>
                </c:pt>
                <c:pt idx="84">
                  <c:v>100.24465730750208</c:v>
                </c:pt>
                <c:pt idx="85">
                  <c:v>100.23961875950961</c:v>
                </c:pt>
                <c:pt idx="86">
                  <c:v>100.27843004099182</c:v>
                </c:pt>
                <c:pt idx="87">
                  <c:v>100.35547005388862</c:v>
                </c:pt>
                <c:pt idx="88">
                  <c:v>100.45032289025004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2-4484-B2B2-FDE1F8326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916736"/>
        <c:axId val="178918528"/>
      </c:lineChart>
      <c:catAx>
        <c:axId val="178916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ja-JP"/>
          </a:p>
        </c:txPr>
        <c:crossAx val="178918528"/>
        <c:crosses val="autoZero"/>
        <c:auto val="1"/>
        <c:lblAlgn val="ctr"/>
        <c:lblOffset val="100"/>
        <c:noMultiLvlLbl val="0"/>
      </c:catAx>
      <c:valAx>
        <c:axId val="178918528"/>
        <c:scaling>
          <c:orientation val="minMax"/>
          <c:max val="104"/>
          <c:min val="92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78916736"/>
        <c:crosses val="autoZero"/>
        <c:crossBetween val="between"/>
        <c:majorUnit val="2"/>
        <c:minorUnit val="0.1"/>
      </c:valAx>
    </c:plotArea>
    <c:legend>
      <c:legendPos val="r"/>
      <c:layout>
        <c:manualLayout>
          <c:xMode val="edge"/>
          <c:yMode val="edge"/>
          <c:x val="0.63790698648335298"/>
          <c:y val="3.5702519920394117E-2"/>
          <c:w val="0.33500775914015851"/>
          <c:h val="0.1511636287880508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27</xdr:row>
      <xdr:rowOff>104774</xdr:rowOff>
    </xdr:from>
    <xdr:to>
      <xdr:col>7</xdr:col>
      <xdr:colOff>885825</xdr:colOff>
      <xdr:row>45</xdr:row>
      <xdr:rowOff>38099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0.20605</cdr:x>
      <cdr:y>0.05956</cdr:y>
    </cdr:from>
    <cdr:to>
      <cdr:x>0.72445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200150" y="180971"/>
          <a:ext cx="30194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滋賀県</a:t>
          </a:r>
          <a:r>
            <a:rPr lang="en-US" altLang="ja-JP" sz="1200"/>
            <a:t>CLI</a:t>
          </a:r>
          <a:r>
            <a:rPr lang="ja-JP" altLang="en-US" sz="1200"/>
            <a:t>・滋賀県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5F30E36-DDE1-4476-99E8-2CF5AE49E0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0.19951</cdr:x>
      <cdr:y>0.03762</cdr:y>
    </cdr:from>
    <cdr:to>
      <cdr:x>0.65658</cdr:x>
      <cdr:y>0.1348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62054" y="114307"/>
          <a:ext cx="2662221" cy="2952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奈良県</a:t>
          </a:r>
          <a:r>
            <a:rPr lang="en-US" altLang="ja-JP" sz="1200"/>
            <a:t>CLI</a:t>
          </a:r>
          <a:r>
            <a:rPr lang="ja-JP" altLang="en-US" sz="1200"/>
            <a:t>・奈良県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0.12853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513" y="180972"/>
          <a:ext cx="914395" cy="209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8DBD2908-82F7-44DA-951C-88591D84A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0.18643</cdr:x>
      <cdr:y>0.05956</cdr:y>
    </cdr:from>
    <cdr:to>
      <cdr:x>0.64922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85850" y="180971"/>
          <a:ext cx="2695574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和歌山県</a:t>
          </a:r>
          <a:r>
            <a:rPr lang="en-US" altLang="ja-JP" sz="1200"/>
            <a:t>CLI</a:t>
          </a:r>
          <a:r>
            <a:rPr lang="ja-JP" altLang="en-US" sz="1200"/>
            <a:t>・和歌山県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518161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C6920B-25F3-4F9F-839F-D727543C8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0.17334</cdr:x>
      <cdr:y>0.05956</cdr:y>
    </cdr:from>
    <cdr:to>
      <cdr:x>0.61815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09650" y="180971"/>
          <a:ext cx="2590800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福井県</a:t>
          </a:r>
          <a:r>
            <a:rPr lang="en-US" altLang="ja-JP" sz="1200"/>
            <a:t>CLI</a:t>
          </a:r>
          <a:r>
            <a:rPr lang="ja-JP" altLang="en-US" sz="1200"/>
            <a:t>・福井県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0.84977</cdr:x>
      <cdr:y>0.90988</cdr:y>
    </cdr:from>
    <cdr:to>
      <cdr:x>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172070" y="2981324"/>
          <a:ext cx="9144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0.89839</cdr:x>
      <cdr:y>0.93443</cdr:y>
    </cdr:from>
    <cdr:to>
      <cdr:x>0.94826</cdr:x>
      <cdr:y>0.98667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5239855" y="2714626"/>
          <a:ext cx="290866" cy="1517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900"/>
            <a:t>年月</a:t>
          </a:r>
        </a:p>
      </cdr:txBody>
    </cdr:sp>
  </cdr:relSizeAnchor>
  <cdr:relSizeAnchor xmlns:cdr="http://schemas.openxmlformats.org/drawingml/2006/chartDrawing">
    <cdr:from>
      <cdr:x>0.15773</cdr:x>
      <cdr:y>0.00946</cdr:y>
    </cdr:from>
    <cdr:to>
      <cdr:x>0.61603</cdr:x>
      <cdr:y>0.09779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81053" y="28576"/>
          <a:ext cx="2850546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100"/>
            <a:t>景気先行指数（ＣＬＩ）の推移（兵庫県・全国）</a:t>
          </a:r>
        </a:p>
      </cdr:txBody>
    </cdr:sp>
  </cdr:relSizeAnchor>
  <cdr:relSizeAnchor xmlns:cdr="http://schemas.openxmlformats.org/drawingml/2006/chartDrawing">
    <cdr:from>
      <cdr:x>0.06103</cdr:x>
      <cdr:y>0.02326</cdr:y>
    </cdr:from>
    <cdr:to>
      <cdr:x>0.21127</cdr:x>
      <cdr:y>0.09884</cdr:y>
    </cdr:to>
    <cdr:sp macro="" textlink="">
      <cdr:nvSpPr>
        <cdr:cNvPr id="5" name="テキスト ボックス 4"/>
        <cdr:cNvSpPr txBox="1"/>
      </cdr:nvSpPr>
      <cdr:spPr>
        <a:xfrm xmlns:a="http://schemas.openxmlformats.org/drawingml/2006/main">
          <a:off x="371470" y="76200"/>
          <a:ext cx="914400" cy="2476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0.00763</cdr:x>
      <cdr:y>0.02035</cdr:y>
    </cdr:from>
    <cdr:to>
      <cdr:x>0.22066</cdr:x>
      <cdr:y>0.10465</cdr:y>
    </cdr:to>
    <cdr:sp macro="" textlink="">
      <cdr:nvSpPr>
        <cdr:cNvPr id="6" name="テキスト ボックス 5"/>
        <cdr:cNvSpPr txBox="1"/>
      </cdr:nvSpPr>
      <cdr:spPr>
        <a:xfrm xmlns:a="http://schemas.openxmlformats.org/drawingml/2006/main">
          <a:off x="47625" y="60088"/>
          <a:ext cx="1329045" cy="248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8FD05FE-B6E4-49DC-A2DB-DC022EA73980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4" name="直線コネクタ 3">
          <a:extLst>
            <a:ext uri="{FF2B5EF4-FFF2-40B4-BE49-F238E27FC236}">
              <a16:creationId xmlns:a16="http://schemas.microsoft.com/office/drawing/2014/main" id="{43BE6DA9-B8E3-478E-B885-E61446924594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5" name="直線コネクタ 4">
          <a:extLst>
            <a:ext uri="{FF2B5EF4-FFF2-40B4-BE49-F238E27FC236}">
              <a16:creationId xmlns:a16="http://schemas.microsoft.com/office/drawing/2014/main" id="{C30D28C2-F0E3-42DD-AC5C-29C27B27B43D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85724</xdr:colOff>
      <xdr:row>21</xdr:row>
      <xdr:rowOff>22860</xdr:rowOff>
    </xdr:from>
    <xdr:ext cx="3248026" cy="2819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68570EFD-0DA2-4A9B-A806-7139BC9D920F}"/>
            </a:ext>
          </a:extLst>
        </xdr:cNvPr>
        <xdr:cNvSpPr txBox="1"/>
      </xdr:nvSpPr>
      <xdr:spPr>
        <a:xfrm>
          <a:off x="3470274" y="4156710"/>
          <a:ext cx="3248026" cy="28194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100"/>
            <a:t>凡例；　　　　     兵庫</a:t>
          </a:r>
          <a:r>
            <a:rPr kumimoji="1" lang="en-US" altLang="ja-JP" sz="1100">
              <a:latin typeface="+mn-ea"/>
              <a:ea typeface="+mn-ea"/>
              <a:cs typeface="Times New Roman" panose="02020603050405020304" pitchFamily="18" charset="0"/>
            </a:rPr>
            <a:t>CLI</a:t>
          </a:r>
          <a:r>
            <a:rPr kumimoji="1" lang="ja-JP" altLang="en-US" sz="1100"/>
            <a:t>，　　　     兵庫</a:t>
          </a:r>
          <a:r>
            <a:rPr kumimoji="1" lang="en-US" altLang="ja-JP" sz="1100">
              <a:latin typeface="+mn-ea"/>
              <a:ea typeface="+mn-ea"/>
            </a:rPr>
            <a:t>CI</a:t>
          </a:r>
          <a:r>
            <a:rPr kumimoji="1" lang="ja-JP" altLang="en-US" sz="1100">
              <a:latin typeface="+mn-lt"/>
              <a:ea typeface="+mn-ea"/>
            </a:rPr>
            <a:t>一致指数</a:t>
          </a:r>
          <a:r>
            <a:rPr kumimoji="1" lang="ja-JP" altLang="en-US" sz="1100"/>
            <a:t>　　　　</a:t>
          </a:r>
        </a:p>
      </xdr:txBody>
    </xdr:sp>
    <xdr:clientData/>
  </xdr:oneCellAnchor>
  <xdr:twoCellAnchor>
    <xdr:from>
      <xdr:col>7</xdr:col>
      <xdr:colOff>777240</xdr:colOff>
      <xdr:row>22</xdr:row>
      <xdr:rowOff>22860</xdr:rowOff>
    </xdr:from>
    <xdr:to>
      <xdr:col>8</xdr:col>
      <xdr:colOff>157140</xdr:colOff>
      <xdr:row>22</xdr:row>
      <xdr:rowOff>22860</xdr:rowOff>
    </xdr:to>
    <xdr:cxnSp macro="">
      <xdr:nvCxnSpPr>
        <xdr:cNvPr id="13" name="直線コネクタ 12">
          <a:extLst>
            <a:ext uri="{FF2B5EF4-FFF2-40B4-BE49-F238E27FC236}">
              <a16:creationId xmlns:a16="http://schemas.microsoft.com/office/drawing/2014/main" id="{76B7AA5E-64B5-4112-8685-99EEBA9DD019}"/>
            </a:ext>
          </a:extLst>
        </xdr:cNvPr>
        <xdr:cNvCxnSpPr/>
      </xdr:nvCxnSpPr>
      <xdr:spPr>
        <a:xfrm>
          <a:off x="4161790" y="4296410"/>
          <a:ext cx="192700" cy="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319449</xdr:colOff>
      <xdr:row>22</xdr:row>
      <xdr:rowOff>9525</xdr:rowOff>
    </xdr:from>
    <xdr:to>
      <xdr:col>10</xdr:col>
      <xdr:colOff>110490</xdr:colOff>
      <xdr:row>22</xdr:row>
      <xdr:rowOff>13971</xdr:rowOff>
    </xdr:to>
    <xdr:cxnSp macro="">
      <xdr:nvCxnSpPr>
        <xdr:cNvPr id="14" name="直線コネクタ 13">
          <a:extLst>
            <a:ext uri="{FF2B5EF4-FFF2-40B4-BE49-F238E27FC236}">
              <a16:creationId xmlns:a16="http://schemas.microsoft.com/office/drawing/2014/main" id="{DBD2F183-F6EA-4B89-A9B4-D9A4102C4F3A}"/>
            </a:ext>
          </a:extLst>
        </xdr:cNvPr>
        <xdr:cNvCxnSpPr/>
      </xdr:nvCxnSpPr>
      <xdr:spPr>
        <a:xfrm rot="60000" flipV="1">
          <a:off x="5005749" y="4283075"/>
          <a:ext cx="254591" cy="4446"/>
        </a:xfrm>
        <a:prstGeom prst="line">
          <a:avLst/>
        </a:prstGeom>
        <a:ln w="28575">
          <a:solidFill>
            <a:srgbClr val="0070C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219682</xdr:colOff>
      <xdr:row>23</xdr:row>
      <xdr:rowOff>125531</xdr:rowOff>
    </xdr:from>
    <xdr:to>
      <xdr:col>15</xdr:col>
      <xdr:colOff>440719</xdr:colOff>
      <xdr:row>43</xdr:row>
      <xdr:rowOff>109419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C9DD96D-DC0B-D9D9-FAAC-91F781AE0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382" y="4595931"/>
          <a:ext cx="7313987" cy="3177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41</xdr:row>
      <xdr:rowOff>0</xdr:rowOff>
    </xdr:from>
    <xdr:to>
      <xdr:col>28</xdr:col>
      <xdr:colOff>203200</xdr:colOff>
      <xdr:row>56</xdr:row>
      <xdr:rowOff>127000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89C64E5-416E-0E9B-385F-400BCF80F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6934200"/>
          <a:ext cx="4102100" cy="260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58</xdr:row>
      <xdr:rowOff>0</xdr:rowOff>
    </xdr:from>
    <xdr:to>
      <xdr:col>29</xdr:col>
      <xdr:colOff>444500</xdr:colOff>
      <xdr:row>77</xdr:row>
      <xdr:rowOff>44450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1FC1501F-4517-4C07-31CF-2F6753901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9740900"/>
          <a:ext cx="4972050" cy="31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11</xdr:row>
      <xdr:rowOff>0</xdr:rowOff>
    </xdr:from>
    <xdr:to>
      <xdr:col>30</xdr:col>
      <xdr:colOff>260350</xdr:colOff>
      <xdr:row>31</xdr:row>
      <xdr:rowOff>127000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B378530B-D0E5-82D3-EB98-03B53FE7C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0" y="1981200"/>
          <a:ext cx="5416550" cy="3429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502921</xdr:colOff>
      <xdr:row>20</xdr:row>
      <xdr:rowOff>57150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92DC399C-2ACE-48CB-BC71-9C82278AE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0.1807</cdr:x>
      <cdr:y>0.05956</cdr:y>
    </cdr:from>
    <cdr:to>
      <cdr:x>0.64023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052512" y="180971"/>
          <a:ext cx="2676525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大阪府</a:t>
          </a:r>
          <a:r>
            <a:rPr lang="en-US" altLang="ja-JP" sz="1200"/>
            <a:t>CLI</a:t>
          </a:r>
          <a:r>
            <a:rPr lang="ja-JP" altLang="en-US" sz="1200"/>
            <a:t>・大阪府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495301</xdr:colOff>
      <xdr:row>20</xdr:row>
      <xdr:rowOff>19050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3A5F7AD-FBD8-4FA5-9934-7B4414E6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0.20114</cdr:x>
      <cdr:y>0.05956</cdr:y>
    </cdr:from>
    <cdr:to>
      <cdr:x>0.69665</cdr:x>
      <cdr:y>0.3605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1171548" y="180971"/>
          <a:ext cx="2886102" cy="914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ja-JP" altLang="en-US" sz="1200"/>
            <a:t>京都府</a:t>
          </a:r>
          <a:r>
            <a:rPr lang="en-US" altLang="ja-JP" sz="1200"/>
            <a:t>CLI</a:t>
          </a:r>
          <a:r>
            <a:rPr lang="ja-JP" altLang="en-US" sz="1200"/>
            <a:t>・京都府</a:t>
          </a:r>
          <a:r>
            <a:rPr lang="en-US" altLang="ja-JP" sz="1200"/>
            <a:t>CI</a:t>
          </a:r>
          <a:r>
            <a:rPr lang="ja-JP" altLang="en-US" sz="1200"/>
            <a:t>の推移</a:t>
          </a:r>
        </a:p>
      </cdr:txBody>
    </cdr:sp>
  </cdr:relSizeAnchor>
  <cdr:relSizeAnchor xmlns:cdr="http://schemas.openxmlformats.org/drawingml/2006/chartDrawing">
    <cdr:from>
      <cdr:x>0.01554</cdr:x>
      <cdr:y>0.05956</cdr:y>
    </cdr:from>
    <cdr:to>
      <cdr:x>0.17253</cdr:x>
      <cdr:y>0.3605</cdr:y>
    </cdr:to>
    <cdr:sp macro="" textlink="">
      <cdr:nvSpPr>
        <cdr:cNvPr id="4" name="テキスト ボックス 3"/>
        <cdr:cNvSpPr txBox="1"/>
      </cdr:nvSpPr>
      <cdr:spPr>
        <a:xfrm xmlns:a="http://schemas.openxmlformats.org/drawingml/2006/main">
          <a:off x="90488" y="18097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altLang="ja-JP" sz="1100"/>
            <a:t>2020</a:t>
          </a:r>
          <a:r>
            <a:rPr lang="ja-JP" altLang="en-US" sz="1100"/>
            <a:t>年</a:t>
          </a:r>
          <a:r>
            <a:rPr lang="en-US" altLang="ja-JP" sz="1100"/>
            <a:t>=100</a:t>
          </a:r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3</xdr:row>
      <xdr:rowOff>0</xdr:rowOff>
    </xdr:from>
    <xdr:to>
      <xdr:col>24</xdr:col>
      <xdr:colOff>487680</xdr:colOff>
      <xdr:row>20</xdr:row>
      <xdr:rowOff>123820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29DDDDA-E42C-4B5B-9CA7-D47253E85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J48"/>
  <sheetViews>
    <sheetView workbookViewId="0">
      <selection activeCell="C36" sqref="C36"/>
    </sheetView>
  </sheetViews>
  <sheetFormatPr defaultRowHeight="13"/>
  <cols>
    <col min="1" max="10" width="10.6328125" customWidth="1"/>
  </cols>
  <sheetData>
    <row r="1" spans="1:10" ht="13.5">
      <c r="A1" s="38"/>
      <c r="B1" s="206"/>
      <c r="C1" s="38"/>
      <c r="D1" s="38"/>
      <c r="E1" s="38"/>
      <c r="F1" s="38"/>
      <c r="G1" s="38"/>
      <c r="H1" s="38"/>
    </row>
    <row r="2" spans="1:10" ht="13.5">
      <c r="A2" s="38"/>
      <c r="B2" s="206"/>
      <c r="C2" s="38"/>
      <c r="D2" s="38"/>
      <c r="E2" s="38"/>
      <c r="F2" s="38"/>
      <c r="G2" s="38"/>
      <c r="H2" s="38"/>
    </row>
    <row r="3" spans="1:10" ht="13.5">
      <c r="A3" s="38"/>
      <c r="B3" s="206"/>
      <c r="C3" s="38"/>
      <c r="D3" s="38"/>
      <c r="E3" s="38"/>
      <c r="F3" s="38"/>
      <c r="G3" s="38"/>
      <c r="H3" s="38" t="s">
        <v>833</v>
      </c>
    </row>
    <row r="4" spans="1:10" ht="13.5">
      <c r="A4" s="38"/>
      <c r="B4" s="206"/>
      <c r="C4" s="38"/>
      <c r="D4" s="38"/>
      <c r="E4" s="38"/>
      <c r="F4" s="38"/>
      <c r="G4" s="38"/>
      <c r="H4" s="38"/>
    </row>
    <row r="5" spans="1:10" ht="13.5">
      <c r="A5" s="38"/>
      <c r="B5" s="206"/>
      <c r="C5" s="38"/>
      <c r="D5" s="38"/>
      <c r="E5" s="38"/>
      <c r="F5" s="38"/>
      <c r="G5" s="38"/>
      <c r="H5" s="38"/>
    </row>
    <row r="6" spans="1:10" ht="13.5">
      <c r="A6" s="38"/>
      <c r="B6" s="206"/>
      <c r="C6" s="38"/>
      <c r="D6" s="38"/>
      <c r="E6" s="38"/>
      <c r="F6" s="38"/>
      <c r="G6" s="38"/>
      <c r="H6" s="38"/>
    </row>
    <row r="7" spans="1:10" ht="13.5">
      <c r="A7" s="38"/>
      <c r="B7" s="206"/>
      <c r="C7" s="38"/>
      <c r="D7" s="38"/>
      <c r="E7" s="38"/>
      <c r="F7" s="38"/>
      <c r="G7" s="38"/>
      <c r="H7" s="38"/>
    </row>
    <row r="8" spans="1:10" ht="34.5">
      <c r="A8" s="38"/>
      <c r="B8" s="207" t="s">
        <v>432</v>
      </c>
      <c r="C8" s="208"/>
      <c r="D8" s="208"/>
      <c r="E8" s="208"/>
      <c r="F8" s="208"/>
      <c r="G8" s="208"/>
      <c r="H8" s="208"/>
      <c r="I8" s="205"/>
      <c r="J8" s="205"/>
    </row>
    <row r="9" spans="1:10" ht="25.5">
      <c r="A9" s="208"/>
      <c r="B9" s="211"/>
      <c r="C9" s="213" t="s">
        <v>433</v>
      </c>
      <c r="D9" s="212"/>
      <c r="E9" s="38"/>
      <c r="F9" s="38"/>
      <c r="G9" s="38"/>
      <c r="H9" s="38"/>
    </row>
    <row r="10" spans="1:10" ht="13.5">
      <c r="A10" s="38"/>
      <c r="B10" s="206"/>
      <c r="C10" s="38"/>
      <c r="D10" s="38"/>
      <c r="E10" s="38"/>
      <c r="F10" s="38"/>
      <c r="G10" s="38"/>
      <c r="H10" s="38"/>
    </row>
    <row r="11" spans="1:10" ht="13.5">
      <c r="A11" s="38"/>
      <c r="B11" s="206"/>
      <c r="C11" s="38"/>
      <c r="D11" s="38"/>
      <c r="E11" s="38"/>
      <c r="F11" s="38"/>
      <c r="G11" s="38"/>
      <c r="H11" s="38"/>
    </row>
    <row r="12" spans="1:10" ht="13.5">
      <c r="A12" s="38"/>
      <c r="B12" s="206"/>
      <c r="C12" s="38"/>
      <c r="D12" s="38"/>
      <c r="E12" s="38"/>
      <c r="F12" s="38"/>
      <c r="G12" s="38"/>
      <c r="H12" s="38"/>
    </row>
    <row r="13" spans="1:10" ht="13.5">
      <c r="A13" s="38"/>
      <c r="B13" s="206"/>
      <c r="C13" s="38"/>
      <c r="D13" s="38"/>
      <c r="E13" s="38"/>
      <c r="F13" s="38"/>
      <c r="G13" s="38"/>
      <c r="H13" s="38"/>
    </row>
    <row r="14" spans="1:10" ht="13.5">
      <c r="A14" s="38"/>
      <c r="B14" s="206"/>
      <c r="C14" s="38"/>
      <c r="D14" s="38"/>
      <c r="E14" s="38"/>
      <c r="F14" s="38"/>
      <c r="G14" s="38"/>
      <c r="H14" s="38"/>
    </row>
    <row r="15" spans="1:10" ht="13.5">
      <c r="A15" s="38"/>
      <c r="B15" s="206"/>
      <c r="C15" s="38"/>
      <c r="D15" s="38"/>
      <c r="E15" s="38"/>
      <c r="F15" s="38"/>
      <c r="G15" s="38"/>
      <c r="H15" s="38"/>
    </row>
    <row r="16" spans="1:10" ht="25.5">
      <c r="A16" s="38"/>
      <c r="B16" s="2723" t="s">
        <v>1485</v>
      </c>
      <c r="C16" s="2723"/>
      <c r="D16" s="2723"/>
      <c r="E16" s="2723"/>
      <c r="F16" s="2723"/>
      <c r="G16" s="2723"/>
      <c r="H16" s="38"/>
    </row>
    <row r="17" spans="1:8" ht="23.5">
      <c r="A17" s="38"/>
      <c r="B17" s="206"/>
      <c r="C17" s="38"/>
      <c r="D17" s="2193"/>
      <c r="E17" s="38"/>
      <c r="F17" s="38"/>
      <c r="G17" s="38"/>
      <c r="H17" s="38"/>
    </row>
    <row r="18" spans="1:8" ht="13.5">
      <c r="A18" s="38"/>
      <c r="B18" s="206"/>
      <c r="C18" s="38"/>
      <c r="D18" s="38"/>
      <c r="E18" s="38"/>
      <c r="F18" s="38"/>
      <c r="G18" s="38"/>
      <c r="H18" s="38"/>
    </row>
    <row r="19" spans="1:8" ht="13.5">
      <c r="A19" s="38"/>
      <c r="B19" s="206"/>
      <c r="C19" s="38"/>
      <c r="D19" s="38"/>
      <c r="E19" s="38"/>
      <c r="F19" s="38"/>
      <c r="G19" s="38"/>
      <c r="H19" s="38"/>
    </row>
    <row r="20" spans="1:8" ht="13.5">
      <c r="A20" s="38"/>
      <c r="B20" s="206"/>
      <c r="C20" s="38"/>
      <c r="D20" s="38"/>
      <c r="E20" s="38"/>
      <c r="F20" s="38"/>
      <c r="G20" s="38"/>
      <c r="H20" s="38"/>
    </row>
    <row r="21" spans="1:8" ht="13.5">
      <c r="A21" s="38"/>
      <c r="B21" s="206"/>
      <c r="C21" s="38"/>
      <c r="D21" s="38"/>
      <c r="E21" s="38"/>
      <c r="F21" s="38"/>
      <c r="G21" s="38"/>
      <c r="H21" s="38"/>
    </row>
    <row r="22" spans="1:8" ht="13.5">
      <c r="A22" s="38"/>
      <c r="B22" s="206"/>
      <c r="C22" s="38"/>
      <c r="D22" s="38"/>
      <c r="E22" s="38"/>
      <c r="F22" s="38"/>
      <c r="G22" s="38"/>
      <c r="H22" s="38"/>
    </row>
    <row r="23" spans="1:8" ht="13.5">
      <c r="A23" s="38"/>
      <c r="B23" s="206"/>
      <c r="C23" s="38"/>
      <c r="D23" s="38"/>
      <c r="E23" s="38"/>
      <c r="F23" s="38"/>
      <c r="G23" s="38"/>
      <c r="H23" s="38"/>
    </row>
    <row r="24" spans="1:8" ht="13.5">
      <c r="A24" s="38"/>
      <c r="B24" s="206"/>
      <c r="C24" s="38"/>
      <c r="D24" s="38"/>
      <c r="E24" s="38"/>
      <c r="F24" s="38"/>
      <c r="G24" s="38"/>
      <c r="H24" s="38"/>
    </row>
    <row r="25" spans="1:8" ht="13.5">
      <c r="A25" s="38"/>
      <c r="B25" s="206"/>
      <c r="C25" s="38"/>
      <c r="D25" s="38"/>
      <c r="E25" s="38"/>
      <c r="F25" s="38"/>
      <c r="G25" s="38"/>
      <c r="H25" s="38"/>
    </row>
    <row r="26" spans="1:8" ht="13.5">
      <c r="A26" s="38"/>
      <c r="B26" s="206"/>
      <c r="C26" s="38"/>
      <c r="D26" s="38"/>
      <c r="E26" s="38"/>
      <c r="F26" s="38"/>
      <c r="G26" s="38"/>
      <c r="H26" s="38"/>
    </row>
    <row r="27" spans="1:8" ht="13.5">
      <c r="A27" s="38"/>
      <c r="B27" s="206"/>
      <c r="C27" s="38"/>
      <c r="D27" s="38"/>
      <c r="E27" s="38"/>
      <c r="F27" s="38"/>
      <c r="G27" s="38"/>
      <c r="H27" s="38"/>
    </row>
    <row r="28" spans="1:8" ht="13.5">
      <c r="A28" s="38"/>
      <c r="B28" s="206"/>
      <c r="C28" s="38"/>
      <c r="D28" s="38"/>
      <c r="E28" s="38"/>
      <c r="F28" s="38"/>
      <c r="G28" s="38"/>
      <c r="H28" s="38"/>
    </row>
    <row r="29" spans="1:8" ht="13.5">
      <c r="A29" s="38"/>
      <c r="B29" s="206"/>
      <c r="C29" s="38"/>
      <c r="D29" s="38"/>
      <c r="E29" s="38"/>
      <c r="F29" s="38"/>
      <c r="G29" s="38"/>
      <c r="H29" s="38"/>
    </row>
    <row r="30" spans="1:8" ht="13.5">
      <c r="A30" s="38"/>
      <c r="B30" s="206"/>
      <c r="C30" s="38"/>
      <c r="D30" s="38"/>
      <c r="E30" s="38"/>
      <c r="F30" s="38"/>
      <c r="G30" s="38"/>
      <c r="H30" s="38"/>
    </row>
    <row r="31" spans="1:8" ht="13.5">
      <c r="A31" s="38"/>
      <c r="B31" s="206"/>
      <c r="C31" s="38"/>
      <c r="D31" s="38"/>
      <c r="E31" s="38"/>
      <c r="F31" s="38"/>
      <c r="G31" s="38"/>
      <c r="H31" s="38"/>
    </row>
    <row r="32" spans="1:8" ht="13.5">
      <c r="A32" s="38"/>
      <c r="B32" s="206"/>
      <c r="C32" s="38"/>
      <c r="D32" s="38"/>
      <c r="E32" s="38"/>
      <c r="F32" s="38"/>
      <c r="G32" s="38"/>
      <c r="H32" s="38"/>
    </row>
    <row r="33" spans="1:8" ht="13.5">
      <c r="A33" s="38"/>
      <c r="B33" s="206"/>
      <c r="C33" s="38"/>
      <c r="D33" s="38"/>
      <c r="E33" s="38"/>
      <c r="F33" s="38"/>
      <c r="G33" s="38"/>
      <c r="H33" s="38"/>
    </row>
    <row r="34" spans="1:8" ht="13.5">
      <c r="A34" s="38"/>
      <c r="B34" s="209"/>
      <c r="C34" s="38"/>
      <c r="D34" s="38"/>
      <c r="E34" s="38"/>
      <c r="F34" s="38"/>
      <c r="G34" s="38"/>
      <c r="H34" s="38"/>
    </row>
    <row r="35" spans="1:8" ht="21">
      <c r="A35" s="38"/>
      <c r="B35" s="38"/>
      <c r="C35" s="2724">
        <v>45929</v>
      </c>
      <c r="D35" s="2724"/>
      <c r="E35" s="2724"/>
      <c r="F35" s="2724"/>
      <c r="G35" s="38"/>
      <c r="H35" s="38"/>
    </row>
    <row r="36" spans="1:8" ht="21">
      <c r="A36" s="38"/>
      <c r="B36" s="38"/>
      <c r="C36" s="210"/>
      <c r="D36" s="210"/>
      <c r="E36" s="210"/>
      <c r="F36" s="210"/>
      <c r="G36" s="38"/>
      <c r="H36" s="38"/>
    </row>
    <row r="37" spans="1:8" ht="21">
      <c r="A37" s="38"/>
      <c r="B37" s="38"/>
      <c r="C37" s="210"/>
      <c r="D37" s="210"/>
      <c r="E37" s="210"/>
      <c r="F37" s="210"/>
      <c r="G37" s="38"/>
      <c r="H37" s="38"/>
    </row>
    <row r="38" spans="1:8" ht="21">
      <c r="A38" s="38"/>
      <c r="B38" s="38"/>
      <c r="C38" s="210"/>
      <c r="D38" s="210"/>
      <c r="E38" s="210"/>
      <c r="F38" s="210"/>
      <c r="G38" s="38"/>
      <c r="H38" s="38"/>
    </row>
    <row r="39" spans="1:8" ht="21">
      <c r="A39" s="38"/>
      <c r="B39" s="38"/>
      <c r="C39" s="210"/>
      <c r="D39" s="210"/>
      <c r="E39" s="210"/>
      <c r="F39" s="210"/>
      <c r="G39" s="38"/>
      <c r="H39" s="38"/>
    </row>
    <row r="40" spans="1:8" ht="21">
      <c r="A40" s="38"/>
      <c r="B40" s="38"/>
      <c r="C40" s="210"/>
      <c r="D40" s="210"/>
      <c r="E40" s="210"/>
      <c r="F40" s="210"/>
      <c r="G40" s="38"/>
      <c r="H40" s="38"/>
    </row>
    <row r="41" spans="1:8" ht="21">
      <c r="A41" s="38"/>
      <c r="B41" s="38"/>
      <c r="C41" s="210"/>
      <c r="D41" s="210"/>
      <c r="E41" s="210"/>
      <c r="F41" s="210"/>
      <c r="G41" s="38"/>
      <c r="H41" s="38"/>
    </row>
    <row r="42" spans="1:8" ht="13.5">
      <c r="A42" s="38"/>
      <c r="B42" s="206"/>
      <c r="C42" s="38"/>
      <c r="D42" s="38"/>
      <c r="E42" s="38"/>
      <c r="F42" s="38"/>
      <c r="G42" s="38"/>
      <c r="H42" s="38"/>
    </row>
    <row r="43" spans="1:8" ht="13.5">
      <c r="A43" s="38"/>
      <c r="B43" s="206"/>
      <c r="C43" s="38"/>
      <c r="D43" s="38"/>
      <c r="E43" s="38"/>
      <c r="F43" s="38"/>
      <c r="G43" s="38"/>
      <c r="H43" s="38"/>
    </row>
    <row r="44" spans="1:8" ht="24.75" customHeight="1">
      <c r="A44" s="38"/>
      <c r="B44" s="2725" t="s">
        <v>431</v>
      </c>
      <c r="C44" s="2725"/>
      <c r="D44" s="2725"/>
      <c r="E44" s="2725"/>
      <c r="F44" s="2725"/>
      <c r="G44" s="2725"/>
      <c r="H44" s="38"/>
    </row>
    <row r="45" spans="1:8">
      <c r="A45" s="38"/>
      <c r="B45" s="38"/>
      <c r="C45" s="38"/>
      <c r="D45" s="38"/>
      <c r="E45" s="38"/>
      <c r="F45" s="38"/>
      <c r="G45" s="38"/>
      <c r="H45" s="38"/>
    </row>
    <row r="46" spans="1:8">
      <c r="A46" s="38"/>
      <c r="B46" s="38"/>
      <c r="C46" s="38"/>
      <c r="D46" s="38"/>
      <c r="E46" s="38"/>
      <c r="F46" s="38"/>
      <c r="G46" s="38"/>
      <c r="H46" s="38"/>
    </row>
    <row r="47" spans="1:8">
      <c r="A47" s="38"/>
      <c r="B47" s="38"/>
      <c r="C47" s="38"/>
      <c r="D47" s="38"/>
      <c r="E47" s="38"/>
      <c r="F47" s="38"/>
      <c r="G47" s="38"/>
      <c r="H47" s="38"/>
    </row>
    <row r="48" spans="1:8">
      <c r="A48" s="38"/>
      <c r="B48" s="38"/>
      <c r="C48" s="38"/>
      <c r="D48" s="38"/>
      <c r="E48" s="38"/>
      <c r="F48" s="38"/>
      <c r="G48" s="38"/>
      <c r="H48" s="38"/>
    </row>
  </sheetData>
  <mergeCells count="3">
    <mergeCell ref="B16:G16"/>
    <mergeCell ref="C35:F35"/>
    <mergeCell ref="B44:G4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R451"/>
  <sheetViews>
    <sheetView workbookViewId="0">
      <pane xSplit="2" ySplit="4" topLeftCell="C405" activePane="bottomRight" state="frozen"/>
      <selection pane="topRight" activeCell="C1" sqref="C1"/>
      <selection pane="bottomLeft" activeCell="A7" sqref="A7"/>
      <selection pane="bottomRight" activeCell="D431" sqref="D413:D431"/>
    </sheetView>
  </sheetViews>
  <sheetFormatPr defaultColWidth="9" defaultRowHeight="13"/>
  <cols>
    <col min="1" max="1" width="8.36328125" customWidth="1"/>
    <col min="2" max="2" width="7.08984375" customWidth="1"/>
    <col min="3" max="5" width="11.90625" customWidth="1"/>
    <col min="6" max="6" width="28.08984375" customWidth="1"/>
    <col min="7" max="7" width="13.90625" customWidth="1"/>
    <col min="8" max="8" width="4.90625" customWidth="1"/>
    <col min="9" max="9" width="8.36328125" customWidth="1"/>
    <col min="10" max="10" width="7.08984375" customWidth="1"/>
    <col min="11" max="13" width="9.6328125" hidden="1" customWidth="1"/>
    <col min="14" max="16" width="9.6328125" customWidth="1"/>
    <col min="17" max="17" width="19.08984375" customWidth="1"/>
    <col min="18" max="18" width="13.90625" customWidth="1"/>
  </cols>
  <sheetData>
    <row r="1" spans="1:18" ht="13.5" thickBot="1">
      <c r="A1" s="23" t="s">
        <v>864</v>
      </c>
      <c r="B1" s="24"/>
      <c r="C1" s="24"/>
      <c r="D1" s="24"/>
      <c r="E1" s="24"/>
      <c r="F1" s="44"/>
      <c r="G1" s="24"/>
      <c r="H1" s="24"/>
      <c r="I1" s="23" t="s">
        <v>865</v>
      </c>
      <c r="J1" s="24"/>
      <c r="R1" s="24"/>
    </row>
    <row r="2" spans="1:18">
      <c r="A2" s="131" t="s">
        <v>26</v>
      </c>
      <c r="B2" s="140"/>
      <c r="C2" s="2810" t="s">
        <v>1425</v>
      </c>
      <c r="D2" s="2810"/>
      <c r="E2" s="2814"/>
      <c r="F2" s="2819" t="s">
        <v>866</v>
      </c>
      <c r="G2" s="132"/>
      <c r="H2" s="24"/>
      <c r="I2" s="131" t="s">
        <v>26</v>
      </c>
      <c r="J2" s="140"/>
      <c r="K2" s="2821" t="s">
        <v>856</v>
      </c>
      <c r="L2" s="2821"/>
      <c r="M2" s="2821"/>
      <c r="N2" s="2809" t="s">
        <v>1231</v>
      </c>
      <c r="O2" s="2810"/>
      <c r="P2" s="2811"/>
      <c r="Q2" s="2797" t="s">
        <v>866</v>
      </c>
      <c r="R2" s="1054"/>
    </row>
    <row r="3" spans="1:18">
      <c r="A3" s="85" t="s">
        <v>472</v>
      </c>
      <c r="B3" s="96"/>
      <c r="C3" s="2815" t="s">
        <v>867</v>
      </c>
      <c r="D3" s="2801" t="s">
        <v>866</v>
      </c>
      <c r="E3" s="2817" t="s">
        <v>868</v>
      </c>
      <c r="F3" s="2820"/>
      <c r="G3" s="133" t="s">
        <v>869</v>
      </c>
      <c r="H3" s="24"/>
      <c r="I3" s="85" t="s">
        <v>472</v>
      </c>
      <c r="J3" s="96"/>
      <c r="K3" s="2812" t="s">
        <v>867</v>
      </c>
      <c r="L3" s="2805" t="s">
        <v>866</v>
      </c>
      <c r="M3" s="2807" t="s">
        <v>868</v>
      </c>
      <c r="N3" s="2799" t="s">
        <v>867</v>
      </c>
      <c r="O3" s="2801" t="s">
        <v>866</v>
      </c>
      <c r="P3" s="2803" t="s">
        <v>868</v>
      </c>
      <c r="Q3" s="2798"/>
      <c r="R3" s="1055" t="s">
        <v>869</v>
      </c>
    </row>
    <row r="4" spans="1:18" ht="13.5" thickBot="1">
      <c r="A4" s="142" t="s">
        <v>97</v>
      </c>
      <c r="B4" s="102"/>
      <c r="C4" s="2816"/>
      <c r="D4" s="2802"/>
      <c r="E4" s="2818"/>
      <c r="F4" s="144" t="s">
        <v>870</v>
      </c>
      <c r="G4" s="143"/>
      <c r="H4" s="24"/>
      <c r="I4" s="142" t="s">
        <v>97</v>
      </c>
      <c r="J4" s="102"/>
      <c r="K4" s="2813"/>
      <c r="L4" s="2806"/>
      <c r="M4" s="2808"/>
      <c r="N4" s="2800"/>
      <c r="O4" s="2802"/>
      <c r="P4" s="2804"/>
      <c r="Q4" s="1708" t="s">
        <v>870</v>
      </c>
      <c r="R4" s="1056"/>
    </row>
    <row r="5" spans="1:18">
      <c r="A5" s="112" t="s">
        <v>19</v>
      </c>
      <c r="B5" s="120" t="s">
        <v>3</v>
      </c>
      <c r="C5" s="1779"/>
      <c r="D5" s="269"/>
      <c r="E5" s="5"/>
      <c r="F5" s="78"/>
      <c r="G5" s="135"/>
      <c r="H5" s="24"/>
      <c r="I5" s="95" t="s">
        <v>19</v>
      </c>
      <c r="J5" s="195" t="s">
        <v>3</v>
      </c>
      <c r="K5" s="1709">
        <v>91.3</v>
      </c>
      <c r="L5" s="1710">
        <v>97.4</v>
      </c>
      <c r="M5" s="1711">
        <v>101.5</v>
      </c>
      <c r="N5" s="1178">
        <v>100.9</v>
      </c>
      <c r="O5" s="1057">
        <v>112.4</v>
      </c>
      <c r="P5" s="1712">
        <v>106.8</v>
      </c>
      <c r="Q5" s="1182"/>
      <c r="R5" s="1058"/>
    </row>
    <row r="6" spans="1:18">
      <c r="A6" s="112">
        <v>1990</v>
      </c>
      <c r="B6" s="120" t="s">
        <v>4</v>
      </c>
      <c r="C6" s="1779"/>
      <c r="D6" s="269"/>
      <c r="E6" s="5"/>
      <c r="F6" s="78"/>
      <c r="G6" s="135"/>
      <c r="H6" s="24"/>
      <c r="I6" s="95">
        <v>1990</v>
      </c>
      <c r="J6" s="195" t="s">
        <v>4</v>
      </c>
      <c r="K6" s="1709">
        <v>91.8</v>
      </c>
      <c r="L6" s="1710">
        <v>97.8</v>
      </c>
      <c r="M6" s="1711">
        <v>101.8</v>
      </c>
      <c r="N6" s="1178">
        <v>101.6</v>
      </c>
      <c r="O6" s="1057">
        <v>112.7</v>
      </c>
      <c r="P6" s="1712">
        <v>107</v>
      </c>
      <c r="Q6" s="1182"/>
      <c r="R6" s="1058"/>
    </row>
    <row r="7" spans="1:18">
      <c r="A7" s="112"/>
      <c r="B7" s="120" t="s">
        <v>5</v>
      </c>
      <c r="C7" s="1779"/>
      <c r="D7" s="269"/>
      <c r="E7" s="5"/>
      <c r="F7" s="78"/>
      <c r="G7" s="135"/>
      <c r="H7" s="24"/>
      <c r="I7" s="95"/>
      <c r="J7" s="195" t="s">
        <v>5</v>
      </c>
      <c r="K7" s="1709">
        <v>91</v>
      </c>
      <c r="L7" s="1710">
        <v>97.6</v>
      </c>
      <c r="M7" s="1711">
        <v>101.9</v>
      </c>
      <c r="N7" s="1178">
        <v>100.7</v>
      </c>
      <c r="O7" s="1057">
        <v>112.7</v>
      </c>
      <c r="P7" s="1712">
        <v>107.1</v>
      </c>
      <c r="Q7" s="1182"/>
      <c r="R7" s="1058"/>
    </row>
    <row r="8" spans="1:18">
      <c r="A8" s="112"/>
      <c r="B8" s="120" t="s">
        <v>6</v>
      </c>
      <c r="C8" s="1779"/>
      <c r="D8" s="269"/>
      <c r="E8" s="5"/>
      <c r="F8" s="78"/>
      <c r="G8" s="135"/>
      <c r="H8" s="24"/>
      <c r="I8" s="95"/>
      <c r="J8" s="195" t="s">
        <v>6</v>
      </c>
      <c r="K8" s="1709">
        <v>91.7</v>
      </c>
      <c r="L8" s="1710">
        <v>98.3</v>
      </c>
      <c r="M8" s="1711">
        <v>101.9</v>
      </c>
      <c r="N8" s="1178">
        <v>101.4</v>
      </c>
      <c r="O8" s="1057">
        <v>113.4</v>
      </c>
      <c r="P8" s="1712">
        <v>107.1</v>
      </c>
      <c r="Q8" s="1182"/>
      <c r="R8" s="1058"/>
    </row>
    <row r="9" spans="1:18">
      <c r="A9" s="112"/>
      <c r="B9" s="120" t="s">
        <v>7</v>
      </c>
      <c r="C9" s="1779"/>
      <c r="D9" s="269"/>
      <c r="E9" s="5"/>
      <c r="F9" s="78"/>
      <c r="G9" s="135"/>
      <c r="H9" s="24"/>
      <c r="I9" s="95"/>
      <c r="J9" s="195" t="s">
        <v>7</v>
      </c>
      <c r="K9" s="1709">
        <v>93.1</v>
      </c>
      <c r="L9" s="1710">
        <v>99.7</v>
      </c>
      <c r="M9" s="1711">
        <v>102</v>
      </c>
      <c r="N9" s="1178">
        <v>102.8</v>
      </c>
      <c r="O9" s="1057">
        <v>115.1</v>
      </c>
      <c r="P9" s="1712">
        <v>107.2</v>
      </c>
      <c r="Q9" s="1182"/>
      <c r="R9" s="1058"/>
    </row>
    <row r="10" spans="1:18">
      <c r="A10" s="112"/>
      <c r="B10" s="120" t="s">
        <v>8</v>
      </c>
      <c r="C10" s="1779"/>
      <c r="D10" s="269"/>
      <c r="E10" s="5"/>
      <c r="F10" s="78"/>
      <c r="G10" s="135"/>
      <c r="H10" s="24"/>
      <c r="I10" s="95"/>
      <c r="J10" s="195" t="s">
        <v>8</v>
      </c>
      <c r="K10" s="1709">
        <v>92.2</v>
      </c>
      <c r="L10" s="1710">
        <v>100.5</v>
      </c>
      <c r="M10" s="1711">
        <v>102</v>
      </c>
      <c r="N10" s="1178">
        <v>101.9</v>
      </c>
      <c r="O10" s="1057">
        <v>115.8</v>
      </c>
      <c r="P10" s="1712">
        <v>107.2</v>
      </c>
      <c r="Q10" s="1182"/>
      <c r="R10" s="1058"/>
    </row>
    <row r="11" spans="1:18">
      <c r="A11" s="112"/>
      <c r="B11" s="120" t="s">
        <v>9</v>
      </c>
      <c r="C11" s="1779"/>
      <c r="D11" s="269"/>
      <c r="E11" s="5"/>
      <c r="F11" s="78"/>
      <c r="G11" s="135"/>
      <c r="H11" s="24"/>
      <c r="I11" s="95"/>
      <c r="J11" s="195" t="s">
        <v>9</v>
      </c>
      <c r="K11" s="1709">
        <v>91.3</v>
      </c>
      <c r="L11" s="1710">
        <v>100.8</v>
      </c>
      <c r="M11" s="1711">
        <v>101.6</v>
      </c>
      <c r="N11" s="1178">
        <v>101</v>
      </c>
      <c r="O11" s="1057">
        <v>116.2</v>
      </c>
      <c r="P11" s="1712">
        <v>106.8</v>
      </c>
      <c r="Q11" s="1182"/>
      <c r="R11" s="1058"/>
    </row>
    <row r="12" spans="1:18">
      <c r="A12" s="112"/>
      <c r="B12" s="120" t="s">
        <v>10</v>
      </c>
      <c r="C12" s="1779"/>
      <c r="D12" s="269"/>
      <c r="E12" s="5"/>
      <c r="F12" s="78"/>
      <c r="G12" s="135"/>
      <c r="H12" s="24"/>
      <c r="I12" s="95"/>
      <c r="J12" s="195" t="s">
        <v>10</v>
      </c>
      <c r="K12" s="1709">
        <v>90.3</v>
      </c>
      <c r="L12" s="1710">
        <v>100.5</v>
      </c>
      <c r="M12" s="1711">
        <v>102.2</v>
      </c>
      <c r="N12" s="1178">
        <v>99.9</v>
      </c>
      <c r="O12" s="1057">
        <v>115.9</v>
      </c>
      <c r="P12" s="1712">
        <v>107.4</v>
      </c>
      <c r="Q12" s="1182"/>
      <c r="R12" s="1058"/>
    </row>
    <row r="13" spans="1:18">
      <c r="A13" s="112"/>
      <c r="B13" s="120" t="s">
        <v>11</v>
      </c>
      <c r="C13" s="1779"/>
      <c r="D13" s="269"/>
      <c r="E13" s="5"/>
      <c r="F13" s="78"/>
      <c r="G13" s="135"/>
      <c r="H13" s="24"/>
      <c r="I13" s="95"/>
      <c r="J13" s="195" t="s">
        <v>11</v>
      </c>
      <c r="K13" s="1709">
        <v>88.9</v>
      </c>
      <c r="L13" s="1710">
        <v>100.2</v>
      </c>
      <c r="M13" s="1711">
        <v>102.4</v>
      </c>
      <c r="N13" s="1178">
        <v>98.5</v>
      </c>
      <c r="O13" s="1057">
        <v>115.6</v>
      </c>
      <c r="P13" s="1712">
        <v>107.6</v>
      </c>
      <c r="Q13" s="1182"/>
      <c r="R13" s="1058"/>
    </row>
    <row r="14" spans="1:18">
      <c r="A14" s="112"/>
      <c r="B14" s="120" t="s">
        <v>12</v>
      </c>
      <c r="C14" s="1779"/>
      <c r="D14" s="269"/>
      <c r="E14" s="5"/>
      <c r="F14" s="78"/>
      <c r="G14" s="135"/>
      <c r="H14" s="24"/>
      <c r="I14" s="95"/>
      <c r="J14" s="195" t="s">
        <v>12</v>
      </c>
      <c r="K14" s="1709">
        <v>89.3</v>
      </c>
      <c r="L14" s="1710">
        <v>101.6</v>
      </c>
      <c r="M14" s="1711">
        <v>102.9</v>
      </c>
      <c r="N14" s="1178">
        <v>98.9</v>
      </c>
      <c r="O14" s="1057">
        <v>117.2</v>
      </c>
      <c r="P14" s="1712">
        <v>108.2</v>
      </c>
      <c r="Q14" s="1182"/>
      <c r="R14" s="1058"/>
    </row>
    <row r="15" spans="1:18">
      <c r="A15" s="112"/>
      <c r="B15" s="120" t="s">
        <v>13</v>
      </c>
      <c r="C15" s="1779"/>
      <c r="D15" s="269"/>
      <c r="E15" s="5"/>
      <c r="F15" s="78"/>
      <c r="G15" s="135"/>
      <c r="H15" s="24"/>
      <c r="I15" s="95"/>
      <c r="J15" s="195" t="s">
        <v>13</v>
      </c>
      <c r="K15" s="1709">
        <v>88.6</v>
      </c>
      <c r="L15" s="1710">
        <v>101</v>
      </c>
      <c r="M15" s="1711">
        <v>103</v>
      </c>
      <c r="N15" s="1178">
        <v>98.2</v>
      </c>
      <c r="O15" s="1057">
        <v>116.5</v>
      </c>
      <c r="P15" s="1712">
        <v>108.3</v>
      </c>
      <c r="Q15" s="1182"/>
      <c r="R15" s="1058"/>
    </row>
    <row r="16" spans="1:18">
      <c r="A16" s="113"/>
      <c r="B16" s="121" t="s">
        <v>14</v>
      </c>
      <c r="C16" s="1780"/>
      <c r="D16" s="270"/>
      <c r="E16" s="7"/>
      <c r="F16" s="79"/>
      <c r="G16" s="136"/>
      <c r="H16" s="24"/>
      <c r="I16" s="100"/>
      <c r="J16" s="197" t="s">
        <v>14</v>
      </c>
      <c r="K16" s="1713">
        <v>88.5</v>
      </c>
      <c r="L16" s="1714">
        <v>100.8</v>
      </c>
      <c r="M16" s="1715">
        <v>104</v>
      </c>
      <c r="N16" s="1178">
        <v>98.2</v>
      </c>
      <c r="O16" s="1057">
        <v>116.2</v>
      </c>
      <c r="P16" s="1712">
        <v>109.4</v>
      </c>
      <c r="Q16" s="1182"/>
      <c r="R16" s="1060"/>
    </row>
    <row r="17" spans="1:18">
      <c r="A17" s="111" t="s">
        <v>20</v>
      </c>
      <c r="B17" s="119" t="s">
        <v>3</v>
      </c>
      <c r="C17" s="1781"/>
      <c r="D17" s="271"/>
      <c r="E17" s="6"/>
      <c r="F17" s="77"/>
      <c r="G17" s="134"/>
      <c r="H17" s="24"/>
      <c r="I17" s="98" t="s">
        <v>20</v>
      </c>
      <c r="J17" s="196" t="s">
        <v>3</v>
      </c>
      <c r="K17" s="1709">
        <v>87.9</v>
      </c>
      <c r="L17" s="1710">
        <v>100.7</v>
      </c>
      <c r="M17" s="1711">
        <v>103.8</v>
      </c>
      <c r="N17" s="1180">
        <v>97.6</v>
      </c>
      <c r="O17" s="1062">
        <v>116.2</v>
      </c>
      <c r="P17" s="1716">
        <v>109.1</v>
      </c>
      <c r="Q17" s="1183"/>
      <c r="R17" s="1061"/>
    </row>
    <row r="18" spans="1:18">
      <c r="A18" s="112">
        <v>1991</v>
      </c>
      <c r="B18" s="120" t="s">
        <v>4</v>
      </c>
      <c r="C18" s="1779"/>
      <c r="D18" s="269"/>
      <c r="E18" s="5"/>
      <c r="F18" s="78"/>
      <c r="G18" s="135"/>
      <c r="H18" s="24"/>
      <c r="I18" s="95">
        <v>1991</v>
      </c>
      <c r="J18" s="195" t="s">
        <v>4</v>
      </c>
      <c r="K18" s="1709">
        <v>86.9</v>
      </c>
      <c r="L18" s="1710">
        <v>100.3</v>
      </c>
      <c r="M18" s="1711">
        <v>103.9</v>
      </c>
      <c r="N18" s="1178">
        <v>96.5</v>
      </c>
      <c r="O18" s="1057">
        <v>115.8</v>
      </c>
      <c r="P18" s="1712">
        <v>109.3</v>
      </c>
      <c r="Q18" s="1182"/>
      <c r="R18" s="1058" t="s">
        <v>871</v>
      </c>
    </row>
    <row r="19" spans="1:18">
      <c r="A19" s="137"/>
      <c r="B19" s="141" t="s">
        <v>5</v>
      </c>
      <c r="C19" s="1782"/>
      <c r="D19" s="272"/>
      <c r="E19" s="60"/>
      <c r="F19" s="80"/>
      <c r="G19" s="138" t="s">
        <v>871</v>
      </c>
      <c r="H19" s="24"/>
      <c r="I19" s="95"/>
      <c r="J19" s="195" t="s">
        <v>5</v>
      </c>
      <c r="K19" s="1709">
        <v>86.1</v>
      </c>
      <c r="L19" s="1710">
        <v>99.4</v>
      </c>
      <c r="M19" s="1711">
        <v>104.1</v>
      </c>
      <c r="N19" s="1178">
        <v>95.7</v>
      </c>
      <c r="O19" s="1057">
        <v>114.7</v>
      </c>
      <c r="P19" s="1712">
        <v>109.2</v>
      </c>
      <c r="Q19" s="1182"/>
      <c r="R19" s="1058"/>
    </row>
    <row r="20" spans="1:18">
      <c r="A20" s="112"/>
      <c r="B20" s="120" t="s">
        <v>6</v>
      </c>
      <c r="C20" s="1779"/>
      <c r="D20" s="269"/>
      <c r="E20" s="5"/>
      <c r="F20" s="78"/>
      <c r="G20" s="135"/>
      <c r="H20" s="24"/>
      <c r="I20" s="95"/>
      <c r="J20" s="195" t="s">
        <v>6</v>
      </c>
      <c r="K20" s="1709">
        <v>85.4</v>
      </c>
      <c r="L20" s="1710">
        <v>98.6</v>
      </c>
      <c r="M20" s="1711">
        <v>104.4</v>
      </c>
      <c r="N20" s="1178">
        <v>95.1</v>
      </c>
      <c r="O20" s="1057">
        <v>113.9</v>
      </c>
      <c r="P20" s="1712">
        <v>109.6</v>
      </c>
      <c r="Q20" s="1182"/>
      <c r="R20" s="1058"/>
    </row>
    <row r="21" spans="1:18">
      <c r="A21" s="112"/>
      <c r="B21" s="120" t="s">
        <v>7</v>
      </c>
      <c r="C21" s="1779"/>
      <c r="D21" s="269"/>
      <c r="E21" s="5"/>
      <c r="F21" s="78"/>
      <c r="G21" s="135"/>
      <c r="H21" s="24"/>
      <c r="I21" s="95"/>
      <c r="J21" s="195" t="s">
        <v>7</v>
      </c>
      <c r="K21" s="1709">
        <v>84.7</v>
      </c>
      <c r="L21" s="1710">
        <v>99.7</v>
      </c>
      <c r="M21" s="1711">
        <v>105</v>
      </c>
      <c r="N21" s="1178">
        <v>94.3</v>
      </c>
      <c r="O21" s="1057">
        <v>115.2</v>
      </c>
      <c r="P21" s="1712">
        <v>110.3</v>
      </c>
      <c r="Q21" s="1182"/>
      <c r="R21" s="1058"/>
    </row>
    <row r="22" spans="1:18">
      <c r="A22" s="112"/>
      <c r="B22" s="120" t="s">
        <v>8</v>
      </c>
      <c r="C22" s="1779"/>
      <c r="D22" s="269"/>
      <c r="E22" s="5"/>
      <c r="F22" s="78"/>
      <c r="G22" s="135"/>
      <c r="H22" s="24"/>
      <c r="I22" s="95"/>
      <c r="J22" s="195" t="s">
        <v>8</v>
      </c>
      <c r="K22" s="1709">
        <v>83.4</v>
      </c>
      <c r="L22" s="1710">
        <v>98</v>
      </c>
      <c r="M22" s="1711">
        <v>105.4</v>
      </c>
      <c r="N22" s="1178">
        <v>92.9</v>
      </c>
      <c r="O22" s="1057">
        <v>113</v>
      </c>
      <c r="P22" s="1712">
        <v>110.6</v>
      </c>
      <c r="Q22" s="1182"/>
      <c r="R22" s="1058"/>
    </row>
    <row r="23" spans="1:18">
      <c r="A23" s="112"/>
      <c r="B23" s="120" t="s">
        <v>9</v>
      </c>
      <c r="C23" s="1779"/>
      <c r="D23" s="269"/>
      <c r="E23" s="5"/>
      <c r="F23" s="78"/>
      <c r="G23" s="135"/>
      <c r="H23" s="24"/>
      <c r="I23" s="95"/>
      <c r="J23" s="195" t="s">
        <v>9</v>
      </c>
      <c r="K23" s="1709">
        <v>83</v>
      </c>
      <c r="L23" s="1710">
        <v>99.1</v>
      </c>
      <c r="M23" s="1711">
        <v>104.8</v>
      </c>
      <c r="N23" s="1178">
        <v>92.5</v>
      </c>
      <c r="O23" s="1057">
        <v>114.4</v>
      </c>
      <c r="P23" s="1712">
        <v>110</v>
      </c>
      <c r="Q23" s="1182"/>
      <c r="R23" s="1058"/>
    </row>
    <row r="24" spans="1:18">
      <c r="A24" s="112"/>
      <c r="B24" s="120" t="s">
        <v>10</v>
      </c>
      <c r="C24" s="1779"/>
      <c r="D24" s="269"/>
      <c r="E24" s="5"/>
      <c r="F24" s="78"/>
      <c r="G24" s="135"/>
      <c r="H24" s="24"/>
      <c r="I24" s="95"/>
      <c r="J24" s="195" t="s">
        <v>10</v>
      </c>
      <c r="K24" s="1709">
        <v>82.2</v>
      </c>
      <c r="L24" s="1710">
        <v>97.8</v>
      </c>
      <c r="M24" s="1711">
        <v>103.9</v>
      </c>
      <c r="N24" s="1178">
        <v>91.6</v>
      </c>
      <c r="O24" s="1057">
        <v>113</v>
      </c>
      <c r="P24" s="1712">
        <v>109.1</v>
      </c>
      <c r="Q24" s="1182"/>
      <c r="R24" s="1058"/>
    </row>
    <row r="25" spans="1:18">
      <c r="A25" s="112"/>
      <c r="B25" s="120" t="s">
        <v>11</v>
      </c>
      <c r="C25" s="1779"/>
      <c r="D25" s="269"/>
      <c r="E25" s="5"/>
      <c r="F25" s="78"/>
      <c r="G25" s="135"/>
      <c r="H25" s="24"/>
      <c r="I25" s="95"/>
      <c r="J25" s="195" t="s">
        <v>11</v>
      </c>
      <c r="K25" s="1709">
        <v>81.400000000000006</v>
      </c>
      <c r="L25" s="1710">
        <v>96.9</v>
      </c>
      <c r="M25" s="1711">
        <v>103.8</v>
      </c>
      <c r="N25" s="1178">
        <v>90.7</v>
      </c>
      <c r="O25" s="1057">
        <v>111.9</v>
      </c>
      <c r="P25" s="1712">
        <v>109</v>
      </c>
      <c r="Q25" s="1182"/>
      <c r="R25" s="1058"/>
    </row>
    <row r="26" spans="1:18">
      <c r="A26" s="112"/>
      <c r="B26" s="120" t="s">
        <v>12</v>
      </c>
      <c r="C26" s="1779"/>
      <c r="D26" s="269"/>
      <c r="E26" s="5"/>
      <c r="F26" s="78"/>
      <c r="G26" s="135"/>
      <c r="H26" s="24"/>
      <c r="I26" s="95"/>
      <c r="J26" s="195" t="s">
        <v>12</v>
      </c>
      <c r="K26" s="1709">
        <v>81.400000000000006</v>
      </c>
      <c r="L26" s="1710">
        <v>96.2</v>
      </c>
      <c r="M26" s="1711">
        <v>103.5</v>
      </c>
      <c r="N26" s="1178">
        <v>90.7</v>
      </c>
      <c r="O26" s="1057">
        <v>111.2</v>
      </c>
      <c r="P26" s="1712">
        <v>108.7</v>
      </c>
      <c r="Q26" s="1182"/>
      <c r="R26" s="1058"/>
    </row>
    <row r="27" spans="1:18">
      <c r="A27" s="112"/>
      <c r="B27" s="120" t="s">
        <v>13</v>
      </c>
      <c r="C27" s="1779"/>
      <c r="D27" s="269"/>
      <c r="E27" s="5"/>
      <c r="F27" s="78"/>
      <c r="G27" s="135"/>
      <c r="H27" s="24"/>
      <c r="I27" s="95"/>
      <c r="J27" s="195" t="s">
        <v>13</v>
      </c>
      <c r="K27" s="1709">
        <v>80.3</v>
      </c>
      <c r="L27" s="1710">
        <v>96.5</v>
      </c>
      <c r="M27" s="1711">
        <v>103.7</v>
      </c>
      <c r="N27" s="1178">
        <v>89.6</v>
      </c>
      <c r="O27" s="1057">
        <v>111.6</v>
      </c>
      <c r="P27" s="1712">
        <v>108.9</v>
      </c>
      <c r="Q27" s="1182"/>
      <c r="R27" s="1058"/>
    </row>
    <row r="28" spans="1:18">
      <c r="A28" s="113"/>
      <c r="B28" s="121" t="s">
        <v>14</v>
      </c>
      <c r="C28" s="1780"/>
      <c r="D28" s="270"/>
      <c r="E28" s="7"/>
      <c r="F28" s="79"/>
      <c r="G28" s="136"/>
      <c r="H28" s="24"/>
      <c r="I28" s="100"/>
      <c r="J28" s="197" t="s">
        <v>14</v>
      </c>
      <c r="K28" s="1709">
        <v>79.2</v>
      </c>
      <c r="L28" s="1710">
        <v>94.8</v>
      </c>
      <c r="M28" s="1711">
        <v>103</v>
      </c>
      <c r="N28" s="1179">
        <v>88.3</v>
      </c>
      <c r="O28" s="1059">
        <v>109.5</v>
      </c>
      <c r="P28" s="1717">
        <v>107.9</v>
      </c>
      <c r="Q28" s="1184"/>
      <c r="R28" s="1060"/>
    </row>
    <row r="29" spans="1:18">
      <c r="A29" s="112" t="s">
        <v>21</v>
      </c>
      <c r="B29" s="120" t="s">
        <v>3</v>
      </c>
      <c r="C29" s="1779"/>
      <c r="D29" s="269"/>
      <c r="E29" s="5"/>
      <c r="F29" s="78"/>
      <c r="G29" s="135"/>
      <c r="H29" s="24"/>
      <c r="I29" s="95" t="s">
        <v>21</v>
      </c>
      <c r="J29" s="195" t="s">
        <v>3</v>
      </c>
      <c r="K29" s="1718">
        <v>78.900000000000006</v>
      </c>
      <c r="L29" s="1719">
        <v>93.7</v>
      </c>
      <c r="M29" s="1720">
        <v>102.3</v>
      </c>
      <c r="N29" s="1178">
        <v>88</v>
      </c>
      <c r="O29" s="1057">
        <v>108.2</v>
      </c>
      <c r="P29" s="1712">
        <v>107.3</v>
      </c>
      <c r="Q29" s="1182"/>
      <c r="R29" s="1058"/>
    </row>
    <row r="30" spans="1:18">
      <c r="A30" s="112">
        <v>1992</v>
      </c>
      <c r="B30" s="120" t="s">
        <v>4</v>
      </c>
      <c r="C30" s="1779"/>
      <c r="D30" s="269"/>
      <c r="E30" s="5"/>
      <c r="F30" s="78"/>
      <c r="G30" s="135"/>
      <c r="H30" s="24"/>
      <c r="I30" s="95">
        <v>1992</v>
      </c>
      <c r="J30" s="195" t="s">
        <v>4</v>
      </c>
      <c r="K30" s="1709">
        <v>78.400000000000006</v>
      </c>
      <c r="L30" s="1710">
        <v>93.3</v>
      </c>
      <c r="M30" s="1711">
        <v>102.2</v>
      </c>
      <c r="N30" s="1178">
        <v>87.4</v>
      </c>
      <c r="O30" s="1057">
        <v>108</v>
      </c>
      <c r="P30" s="1712">
        <v>107.2</v>
      </c>
      <c r="Q30" s="1182"/>
      <c r="R30" s="1058"/>
    </row>
    <row r="31" spans="1:18">
      <c r="A31" s="112"/>
      <c r="B31" s="120" t="s">
        <v>5</v>
      </c>
      <c r="C31" s="1779"/>
      <c r="D31" s="269"/>
      <c r="E31" s="5"/>
      <c r="F31" s="78"/>
      <c r="G31" s="135"/>
      <c r="H31" s="24"/>
      <c r="I31" s="95"/>
      <c r="J31" s="195" t="s">
        <v>5</v>
      </c>
      <c r="K31" s="1709">
        <v>77.900000000000006</v>
      </c>
      <c r="L31" s="1710">
        <v>91.5</v>
      </c>
      <c r="M31" s="1711">
        <v>101.1</v>
      </c>
      <c r="N31" s="1178">
        <v>86.9</v>
      </c>
      <c r="O31" s="1057">
        <v>105.9</v>
      </c>
      <c r="P31" s="1712">
        <v>105.9</v>
      </c>
      <c r="Q31" s="1182"/>
      <c r="R31" s="1058"/>
    </row>
    <row r="32" spans="1:18">
      <c r="A32" s="112"/>
      <c r="B32" s="120" t="s">
        <v>6</v>
      </c>
      <c r="C32" s="1779"/>
      <c r="D32" s="269"/>
      <c r="E32" s="5"/>
      <c r="F32" s="78"/>
      <c r="G32" s="135"/>
      <c r="H32" s="24"/>
      <c r="I32" s="95"/>
      <c r="J32" s="195" t="s">
        <v>6</v>
      </c>
      <c r="K32" s="1709">
        <v>76.400000000000006</v>
      </c>
      <c r="L32" s="1710">
        <v>90.2</v>
      </c>
      <c r="M32" s="1711">
        <v>100.6</v>
      </c>
      <c r="N32" s="1178">
        <v>85.4</v>
      </c>
      <c r="O32" s="1057">
        <v>104.4</v>
      </c>
      <c r="P32" s="1712">
        <v>105.4</v>
      </c>
      <c r="Q32" s="1182"/>
      <c r="R32" s="1058"/>
    </row>
    <row r="33" spans="1:18">
      <c r="A33" s="112"/>
      <c r="B33" s="120" t="s">
        <v>7</v>
      </c>
      <c r="C33" s="1779"/>
      <c r="D33" s="269"/>
      <c r="E33" s="5"/>
      <c r="F33" s="78"/>
      <c r="G33" s="135"/>
      <c r="H33" s="24"/>
      <c r="I33" s="95"/>
      <c r="J33" s="195" t="s">
        <v>7</v>
      </c>
      <c r="K33" s="1709">
        <v>76</v>
      </c>
      <c r="L33" s="1710">
        <v>88.5</v>
      </c>
      <c r="M33" s="1711">
        <v>100.1</v>
      </c>
      <c r="N33" s="1178">
        <v>85</v>
      </c>
      <c r="O33" s="1057">
        <v>102.5</v>
      </c>
      <c r="P33" s="1712">
        <v>104.9</v>
      </c>
      <c r="Q33" s="1182"/>
      <c r="R33" s="1058"/>
    </row>
    <row r="34" spans="1:18">
      <c r="A34" s="112"/>
      <c r="B34" s="120" t="s">
        <v>8</v>
      </c>
      <c r="C34" s="1779"/>
      <c r="D34" s="269"/>
      <c r="E34" s="5"/>
      <c r="F34" s="78"/>
      <c r="G34" s="135"/>
      <c r="H34" s="24"/>
      <c r="I34" s="95"/>
      <c r="J34" s="195" t="s">
        <v>8</v>
      </c>
      <c r="K34" s="1709">
        <v>75.7</v>
      </c>
      <c r="L34" s="1710">
        <v>88.7</v>
      </c>
      <c r="M34" s="1711">
        <v>99.6</v>
      </c>
      <c r="N34" s="1178">
        <v>84.6</v>
      </c>
      <c r="O34" s="1057">
        <v>102.7</v>
      </c>
      <c r="P34" s="1712">
        <v>104.4</v>
      </c>
      <c r="Q34" s="1182"/>
      <c r="R34" s="1058"/>
    </row>
    <row r="35" spans="1:18">
      <c r="A35" s="112"/>
      <c r="B35" s="120" t="s">
        <v>9</v>
      </c>
      <c r="C35" s="1779"/>
      <c r="D35" s="269"/>
      <c r="E35" s="5"/>
      <c r="F35" s="78"/>
      <c r="G35" s="135"/>
      <c r="H35" s="24"/>
      <c r="I35" s="95"/>
      <c r="J35" s="195" t="s">
        <v>9</v>
      </c>
      <c r="K35" s="1709">
        <v>75.2</v>
      </c>
      <c r="L35" s="1710">
        <v>87.8</v>
      </c>
      <c r="M35" s="1711">
        <v>98.8</v>
      </c>
      <c r="N35" s="1178">
        <v>84.1</v>
      </c>
      <c r="O35" s="1057">
        <v>101.7</v>
      </c>
      <c r="P35" s="1712">
        <v>103.5</v>
      </c>
      <c r="Q35" s="1182"/>
      <c r="R35" s="1058"/>
    </row>
    <row r="36" spans="1:18">
      <c r="A36" s="112"/>
      <c r="B36" s="120" t="s">
        <v>10</v>
      </c>
      <c r="C36" s="1779"/>
      <c r="D36" s="269"/>
      <c r="E36" s="5"/>
      <c r="F36" s="78"/>
      <c r="G36" s="135"/>
      <c r="H36" s="24"/>
      <c r="I36" s="95"/>
      <c r="J36" s="195" t="s">
        <v>10</v>
      </c>
      <c r="K36" s="1709">
        <v>74.900000000000006</v>
      </c>
      <c r="L36" s="1710">
        <v>86</v>
      </c>
      <c r="M36" s="1711">
        <v>98.3</v>
      </c>
      <c r="N36" s="1178">
        <v>83.7</v>
      </c>
      <c r="O36" s="1057">
        <v>99.5</v>
      </c>
      <c r="P36" s="1712">
        <v>103.1</v>
      </c>
      <c r="Q36" s="1182"/>
      <c r="R36" s="1058"/>
    </row>
    <row r="37" spans="1:18">
      <c r="A37" s="112"/>
      <c r="B37" s="120" t="s">
        <v>11</v>
      </c>
      <c r="C37" s="1779"/>
      <c r="D37" s="269"/>
      <c r="E37" s="5"/>
      <c r="F37" s="78"/>
      <c r="G37" s="135"/>
      <c r="H37" s="24"/>
      <c r="I37" s="95"/>
      <c r="J37" s="195" t="s">
        <v>11</v>
      </c>
      <c r="K37" s="1709">
        <v>75.400000000000006</v>
      </c>
      <c r="L37" s="1710">
        <v>87.4</v>
      </c>
      <c r="M37" s="1711">
        <v>97.8</v>
      </c>
      <c r="N37" s="1178">
        <v>84.2</v>
      </c>
      <c r="O37" s="1057">
        <v>101.1</v>
      </c>
      <c r="P37" s="1712">
        <v>102.5</v>
      </c>
      <c r="Q37" s="1182"/>
      <c r="R37" s="1058"/>
    </row>
    <row r="38" spans="1:18">
      <c r="A38" s="112"/>
      <c r="B38" s="120" t="s">
        <v>12</v>
      </c>
      <c r="C38" s="1779"/>
      <c r="D38" s="269"/>
      <c r="E38" s="5"/>
      <c r="F38" s="78"/>
      <c r="G38" s="135"/>
      <c r="H38" s="24"/>
      <c r="I38" s="95"/>
      <c r="J38" s="195" t="s">
        <v>12</v>
      </c>
      <c r="K38" s="1709">
        <v>73.900000000000006</v>
      </c>
      <c r="L38" s="1710">
        <v>85.1</v>
      </c>
      <c r="M38" s="1711">
        <v>96.9</v>
      </c>
      <c r="N38" s="1178">
        <v>82.7</v>
      </c>
      <c r="O38" s="1057">
        <v>98.6</v>
      </c>
      <c r="P38" s="1712">
        <v>101.5</v>
      </c>
      <c r="Q38" s="1182"/>
      <c r="R38" s="1058"/>
    </row>
    <row r="39" spans="1:18">
      <c r="A39" s="112"/>
      <c r="B39" s="120" t="s">
        <v>13</v>
      </c>
      <c r="C39" s="1779"/>
      <c r="D39" s="269"/>
      <c r="E39" s="5"/>
      <c r="F39" s="78"/>
      <c r="G39" s="135"/>
      <c r="H39" s="24"/>
      <c r="I39" s="95"/>
      <c r="J39" s="195" t="s">
        <v>13</v>
      </c>
      <c r="K39" s="1709">
        <v>73.8</v>
      </c>
      <c r="L39" s="1710">
        <v>83.5</v>
      </c>
      <c r="M39" s="1711">
        <v>96.1</v>
      </c>
      <c r="N39" s="1178">
        <v>82.4</v>
      </c>
      <c r="O39" s="1057">
        <v>96.6</v>
      </c>
      <c r="P39" s="1712">
        <v>100.7</v>
      </c>
      <c r="Q39" s="1182"/>
      <c r="R39" s="1058"/>
    </row>
    <row r="40" spans="1:18" ht="13.5" thickBot="1">
      <c r="A40" s="112"/>
      <c r="B40" s="120" t="s">
        <v>14</v>
      </c>
      <c r="C40" s="1779"/>
      <c r="D40" s="269"/>
      <c r="E40" s="5"/>
      <c r="F40" s="78"/>
      <c r="G40" s="135"/>
      <c r="H40" s="24"/>
      <c r="I40" s="95"/>
      <c r="J40" s="195" t="s">
        <v>14</v>
      </c>
      <c r="K40" s="1713">
        <v>74.400000000000006</v>
      </c>
      <c r="L40" s="1714">
        <v>82.8</v>
      </c>
      <c r="M40" s="1715">
        <v>95.1</v>
      </c>
      <c r="N40" s="1178">
        <v>83.2</v>
      </c>
      <c r="O40" s="1057">
        <v>95.9</v>
      </c>
      <c r="P40" s="1712">
        <v>99.7</v>
      </c>
      <c r="Q40" s="1182"/>
      <c r="R40" s="1058"/>
    </row>
    <row r="41" spans="1:18">
      <c r="A41" s="1063" t="s">
        <v>22</v>
      </c>
      <c r="B41" s="1064" t="s">
        <v>3</v>
      </c>
      <c r="C41" s="1783"/>
      <c r="D41" s="746"/>
      <c r="E41" s="747"/>
      <c r="F41" s="748"/>
      <c r="G41" s="749"/>
      <c r="H41" s="24"/>
      <c r="I41" s="98" t="s">
        <v>22</v>
      </c>
      <c r="J41" s="196" t="s">
        <v>3</v>
      </c>
      <c r="K41" s="1709">
        <v>74.5</v>
      </c>
      <c r="L41" s="1710">
        <v>83.7</v>
      </c>
      <c r="M41" s="1711">
        <v>95.1</v>
      </c>
      <c r="N41" s="1180">
        <v>83.2</v>
      </c>
      <c r="O41" s="1062">
        <v>96.8</v>
      </c>
      <c r="P41" s="1716">
        <v>99.6</v>
      </c>
      <c r="Q41" s="1183"/>
      <c r="R41" s="1061"/>
    </row>
    <row r="42" spans="1:18">
      <c r="A42" s="112">
        <v>1993</v>
      </c>
      <c r="B42" s="120" t="s">
        <v>4</v>
      </c>
      <c r="C42" s="1779"/>
      <c r="D42" s="269"/>
      <c r="E42" s="5"/>
      <c r="F42" s="281"/>
      <c r="G42" s="135"/>
      <c r="H42" s="24"/>
      <c r="I42" s="95">
        <v>1993</v>
      </c>
      <c r="J42" s="195" t="s">
        <v>4</v>
      </c>
      <c r="K42" s="1709">
        <v>75.599999999999994</v>
      </c>
      <c r="L42" s="1710">
        <v>83.8</v>
      </c>
      <c r="M42" s="1711">
        <v>94.5</v>
      </c>
      <c r="N42" s="1178">
        <v>84.3</v>
      </c>
      <c r="O42" s="1057">
        <v>96.9</v>
      </c>
      <c r="P42" s="1712">
        <v>98.9</v>
      </c>
      <c r="Q42" s="1182"/>
      <c r="R42" s="1058"/>
    </row>
    <row r="43" spans="1:18">
      <c r="A43" s="112"/>
      <c r="B43" s="120" t="s">
        <v>5</v>
      </c>
      <c r="C43" s="1779"/>
      <c r="D43" s="269"/>
      <c r="E43" s="5"/>
      <c r="F43" s="281"/>
      <c r="G43" s="135"/>
      <c r="H43" s="24"/>
      <c r="I43" s="95"/>
      <c r="J43" s="195" t="s">
        <v>5</v>
      </c>
      <c r="K43" s="1709">
        <v>75.3</v>
      </c>
      <c r="L43" s="1710">
        <v>83.2</v>
      </c>
      <c r="M43" s="1711">
        <v>93.3</v>
      </c>
      <c r="N43" s="1178">
        <v>84</v>
      </c>
      <c r="O43" s="1057">
        <v>96.4</v>
      </c>
      <c r="P43" s="1712">
        <v>97.7</v>
      </c>
      <c r="Q43" s="1182"/>
      <c r="R43" s="1058"/>
    </row>
    <row r="44" spans="1:18">
      <c r="A44" s="112"/>
      <c r="B44" s="120" t="s">
        <v>6</v>
      </c>
      <c r="C44" s="1779"/>
      <c r="D44" s="269"/>
      <c r="E44" s="5"/>
      <c r="F44" s="281"/>
      <c r="G44" s="135"/>
      <c r="H44" s="24"/>
      <c r="I44" s="95"/>
      <c r="J44" s="195" t="s">
        <v>6</v>
      </c>
      <c r="K44" s="1709">
        <v>76.3</v>
      </c>
      <c r="L44" s="1710">
        <v>83</v>
      </c>
      <c r="M44" s="1711">
        <v>92.8</v>
      </c>
      <c r="N44" s="1178">
        <v>85</v>
      </c>
      <c r="O44" s="1057">
        <v>96.1</v>
      </c>
      <c r="P44" s="1712">
        <v>97.2</v>
      </c>
      <c r="Q44" s="1182"/>
      <c r="R44" s="1058"/>
    </row>
    <row r="45" spans="1:18">
      <c r="A45" s="112"/>
      <c r="B45" s="120" t="s">
        <v>7</v>
      </c>
      <c r="C45" s="1779"/>
      <c r="D45" s="269"/>
      <c r="E45" s="5"/>
      <c r="F45" s="281"/>
      <c r="G45" s="135"/>
      <c r="H45" s="24"/>
      <c r="I45" s="95"/>
      <c r="J45" s="195" t="s">
        <v>7</v>
      </c>
      <c r="K45" s="1709">
        <v>77.400000000000006</v>
      </c>
      <c r="L45" s="1710">
        <v>82.1</v>
      </c>
      <c r="M45" s="1711">
        <v>91.7</v>
      </c>
      <c r="N45" s="1178">
        <v>86.1</v>
      </c>
      <c r="O45" s="1057">
        <v>95</v>
      </c>
      <c r="P45" s="1712">
        <v>96.1</v>
      </c>
      <c r="Q45" s="1182"/>
      <c r="R45" s="1058"/>
    </row>
    <row r="46" spans="1:18">
      <c r="A46" s="112"/>
      <c r="B46" s="120" t="s">
        <v>8</v>
      </c>
      <c r="C46" s="1779"/>
      <c r="D46" s="269"/>
      <c r="E46" s="5"/>
      <c r="F46" s="281"/>
      <c r="G46" s="135"/>
      <c r="H46" s="24"/>
      <c r="I46" s="95"/>
      <c r="J46" s="195" t="s">
        <v>8</v>
      </c>
      <c r="K46" s="1709">
        <v>77.5</v>
      </c>
      <c r="L46" s="1710">
        <v>81</v>
      </c>
      <c r="M46" s="1711">
        <v>90.9</v>
      </c>
      <c r="N46" s="1178">
        <v>86.2</v>
      </c>
      <c r="O46" s="1057">
        <v>93.7</v>
      </c>
      <c r="P46" s="1712">
        <v>95.2</v>
      </c>
      <c r="Q46" s="1182"/>
      <c r="R46" s="1058"/>
    </row>
    <row r="47" spans="1:18">
      <c r="A47" s="112"/>
      <c r="B47" s="120" t="s">
        <v>9</v>
      </c>
      <c r="C47" s="1779"/>
      <c r="D47" s="269" t="s">
        <v>40</v>
      </c>
      <c r="E47" s="5"/>
      <c r="F47" s="281"/>
      <c r="G47" s="135"/>
      <c r="H47" s="24"/>
      <c r="I47" s="95"/>
      <c r="J47" s="195" t="s">
        <v>9</v>
      </c>
      <c r="K47" s="1709">
        <v>77.8</v>
      </c>
      <c r="L47" s="1710">
        <v>81.099999999999994</v>
      </c>
      <c r="M47" s="1711">
        <v>90.8</v>
      </c>
      <c r="N47" s="1178">
        <v>86.6</v>
      </c>
      <c r="O47" s="1057">
        <v>93.9</v>
      </c>
      <c r="P47" s="1712">
        <v>95.2</v>
      </c>
      <c r="Q47" s="1182"/>
      <c r="R47" s="1058"/>
    </row>
    <row r="48" spans="1:18">
      <c r="A48" s="112"/>
      <c r="B48" s="120" t="s">
        <v>10</v>
      </c>
      <c r="C48" s="1779"/>
      <c r="D48" s="269"/>
      <c r="E48" s="5"/>
      <c r="F48" s="281"/>
      <c r="G48" s="135"/>
      <c r="H48" s="24"/>
      <c r="I48" s="95"/>
      <c r="J48" s="195" t="s">
        <v>10</v>
      </c>
      <c r="K48" s="1709">
        <v>77.599999999999994</v>
      </c>
      <c r="L48" s="1710">
        <v>80.7</v>
      </c>
      <c r="M48" s="1711">
        <v>90.3</v>
      </c>
      <c r="N48" s="1178">
        <v>86.2</v>
      </c>
      <c r="O48" s="1057">
        <v>93.4</v>
      </c>
      <c r="P48" s="1712">
        <v>94.7</v>
      </c>
      <c r="Q48" s="1182"/>
      <c r="R48" s="1058"/>
    </row>
    <row r="49" spans="1:18">
      <c r="A49" s="112"/>
      <c r="B49" s="120" t="s">
        <v>11</v>
      </c>
      <c r="C49" s="1779"/>
      <c r="D49" s="269"/>
      <c r="E49" s="5"/>
      <c r="F49" s="281"/>
      <c r="G49" s="135"/>
      <c r="H49" s="24"/>
      <c r="I49" s="95"/>
      <c r="J49" s="195" t="s">
        <v>11</v>
      </c>
      <c r="K49" s="1709">
        <v>77.599999999999994</v>
      </c>
      <c r="L49" s="1710">
        <v>80.7</v>
      </c>
      <c r="M49" s="1711">
        <v>89.4</v>
      </c>
      <c r="N49" s="1178">
        <v>86.2</v>
      </c>
      <c r="O49" s="1057">
        <v>93.5</v>
      </c>
      <c r="P49" s="1712">
        <v>93.7</v>
      </c>
      <c r="Q49" s="1182"/>
      <c r="R49" s="1058"/>
    </row>
    <row r="50" spans="1:18">
      <c r="A50" s="137"/>
      <c r="B50" s="141" t="s">
        <v>12</v>
      </c>
      <c r="C50" s="1782"/>
      <c r="D50" s="272"/>
      <c r="E50" s="60"/>
      <c r="F50" s="282"/>
      <c r="G50" s="138" t="s">
        <v>872</v>
      </c>
      <c r="H50" s="24"/>
      <c r="I50" s="95"/>
      <c r="J50" s="195" t="s">
        <v>12</v>
      </c>
      <c r="K50" s="1709">
        <v>76.8</v>
      </c>
      <c r="L50" s="1710">
        <v>79.5</v>
      </c>
      <c r="M50" s="1711">
        <v>89.1</v>
      </c>
      <c r="N50" s="1178">
        <v>85.4</v>
      </c>
      <c r="O50" s="1057">
        <v>92</v>
      </c>
      <c r="P50" s="1712">
        <v>93.4</v>
      </c>
      <c r="Q50" s="1182"/>
      <c r="R50" s="1058" t="s">
        <v>872</v>
      </c>
    </row>
    <row r="51" spans="1:18">
      <c r="A51" s="112"/>
      <c r="B51" s="120" t="s">
        <v>13</v>
      </c>
      <c r="C51" s="1779" t="s">
        <v>40</v>
      </c>
      <c r="D51" s="269"/>
      <c r="E51" s="5"/>
      <c r="F51" s="281"/>
      <c r="G51" s="135"/>
      <c r="H51" s="24"/>
      <c r="I51" s="95"/>
      <c r="J51" s="195" t="s">
        <v>13</v>
      </c>
      <c r="K51" s="1709">
        <v>76.400000000000006</v>
      </c>
      <c r="L51" s="1710">
        <v>79.2</v>
      </c>
      <c r="M51" s="1711">
        <v>88.7</v>
      </c>
      <c r="N51" s="1178">
        <v>84.9</v>
      </c>
      <c r="O51" s="1057">
        <v>91.7</v>
      </c>
      <c r="P51" s="1712">
        <v>93</v>
      </c>
      <c r="Q51" s="1182"/>
      <c r="R51" s="1058"/>
    </row>
    <row r="52" spans="1:18">
      <c r="A52" s="100"/>
      <c r="B52" s="197" t="s">
        <v>14</v>
      </c>
      <c r="C52" s="1784">
        <v>96.59</v>
      </c>
      <c r="D52" s="273">
        <v>99.76</v>
      </c>
      <c r="E52" s="4">
        <v>81.03</v>
      </c>
      <c r="F52" s="283"/>
      <c r="G52" s="136"/>
      <c r="H52" s="24"/>
      <c r="I52" s="100"/>
      <c r="J52" s="197" t="s">
        <v>14</v>
      </c>
      <c r="K52" s="1709">
        <v>76.099999999999994</v>
      </c>
      <c r="L52" s="1710">
        <v>78.8</v>
      </c>
      <c r="M52" s="1711">
        <v>87.5</v>
      </c>
      <c r="N52" s="1179">
        <v>84.6</v>
      </c>
      <c r="O52" s="1059">
        <v>91.3</v>
      </c>
      <c r="P52" s="1717">
        <v>91.6</v>
      </c>
      <c r="Q52" s="1184"/>
      <c r="R52" s="1060"/>
    </row>
    <row r="53" spans="1:18">
      <c r="A53" s="95" t="s">
        <v>23</v>
      </c>
      <c r="B53" s="195" t="s">
        <v>3</v>
      </c>
      <c r="C53" s="1785">
        <v>96.78</v>
      </c>
      <c r="D53" s="274">
        <v>102.45</v>
      </c>
      <c r="E53" s="1">
        <v>80.599999999999994</v>
      </c>
      <c r="F53" s="281"/>
      <c r="G53" s="135"/>
      <c r="H53" s="24"/>
      <c r="I53" s="95" t="s">
        <v>23</v>
      </c>
      <c r="J53" s="195" t="s">
        <v>3</v>
      </c>
      <c r="K53" s="1718">
        <v>77.400000000000006</v>
      </c>
      <c r="L53" s="1719">
        <v>79.400000000000006</v>
      </c>
      <c r="M53" s="1720">
        <v>88</v>
      </c>
      <c r="N53" s="1178">
        <v>86</v>
      </c>
      <c r="O53" s="1057">
        <v>92</v>
      </c>
      <c r="P53" s="1712">
        <v>92.2</v>
      </c>
      <c r="Q53" s="1182"/>
      <c r="R53" s="1058"/>
    </row>
    <row r="54" spans="1:18">
      <c r="A54" s="95">
        <v>1994</v>
      </c>
      <c r="B54" s="195" t="s">
        <v>4</v>
      </c>
      <c r="C54" s="1785">
        <v>94.8</v>
      </c>
      <c r="D54" s="274">
        <v>99.74</v>
      </c>
      <c r="E54" s="1">
        <v>78.12</v>
      </c>
      <c r="F54" s="281"/>
      <c r="G54" s="135"/>
      <c r="H54" s="24"/>
      <c r="I54" s="95">
        <v>1994</v>
      </c>
      <c r="J54" s="195" t="s">
        <v>4</v>
      </c>
      <c r="K54" s="1709">
        <v>78.2</v>
      </c>
      <c r="L54" s="1710">
        <v>79.099999999999994</v>
      </c>
      <c r="M54" s="1711">
        <v>87.1</v>
      </c>
      <c r="N54" s="1178">
        <v>86.9</v>
      </c>
      <c r="O54" s="1057">
        <v>91.7</v>
      </c>
      <c r="P54" s="1712">
        <v>91.3</v>
      </c>
      <c r="Q54" s="1182"/>
      <c r="R54" s="1058"/>
    </row>
    <row r="55" spans="1:18">
      <c r="A55" s="95"/>
      <c r="B55" s="195" t="s">
        <v>5</v>
      </c>
      <c r="C55" s="1785">
        <v>104.26</v>
      </c>
      <c r="D55" s="274">
        <v>102.01</v>
      </c>
      <c r="E55" s="1">
        <v>77.180000000000007</v>
      </c>
      <c r="F55" s="281"/>
      <c r="G55" s="135"/>
      <c r="H55" s="24"/>
      <c r="I55" s="95"/>
      <c r="J55" s="195" t="s">
        <v>5</v>
      </c>
      <c r="K55" s="1709">
        <v>80.400000000000006</v>
      </c>
      <c r="L55" s="1710">
        <v>80.2</v>
      </c>
      <c r="M55" s="1711">
        <v>86.9</v>
      </c>
      <c r="N55" s="1178">
        <v>89.3</v>
      </c>
      <c r="O55" s="1057">
        <v>93</v>
      </c>
      <c r="P55" s="1712">
        <v>91</v>
      </c>
      <c r="Q55" s="1182"/>
      <c r="R55" s="1058"/>
    </row>
    <row r="56" spans="1:18">
      <c r="A56" s="95"/>
      <c r="B56" s="195" t="s">
        <v>6</v>
      </c>
      <c r="C56" s="1785">
        <v>100.12</v>
      </c>
      <c r="D56" s="274">
        <v>97.55</v>
      </c>
      <c r="E56" s="1">
        <v>73.069999999999993</v>
      </c>
      <c r="F56" s="281"/>
      <c r="G56" s="135"/>
      <c r="H56" s="24"/>
      <c r="I56" s="95"/>
      <c r="J56" s="195" t="s">
        <v>6</v>
      </c>
      <c r="K56" s="1709">
        <v>81.3</v>
      </c>
      <c r="L56" s="1710">
        <v>80.5</v>
      </c>
      <c r="M56" s="1711">
        <v>86.8</v>
      </c>
      <c r="N56" s="1178">
        <v>90.2</v>
      </c>
      <c r="O56" s="1057">
        <v>93.3</v>
      </c>
      <c r="P56" s="1712">
        <v>91</v>
      </c>
      <c r="Q56" s="1182"/>
      <c r="R56" s="1058"/>
    </row>
    <row r="57" spans="1:18">
      <c r="A57" s="95"/>
      <c r="B57" s="195" t="s">
        <v>7</v>
      </c>
      <c r="C57" s="1785">
        <v>104.37</v>
      </c>
      <c r="D57" s="274">
        <v>98.32</v>
      </c>
      <c r="E57" s="1">
        <v>73.239999999999995</v>
      </c>
      <c r="F57" s="281"/>
      <c r="G57" s="135"/>
      <c r="H57" s="24"/>
      <c r="I57" s="95"/>
      <c r="J57" s="195" t="s">
        <v>7</v>
      </c>
      <c r="K57" s="1709">
        <v>81.8</v>
      </c>
      <c r="L57" s="1710">
        <v>80.400000000000006</v>
      </c>
      <c r="M57" s="1711">
        <v>85.9</v>
      </c>
      <c r="N57" s="1178">
        <v>90.8</v>
      </c>
      <c r="O57" s="1057">
        <v>93.2</v>
      </c>
      <c r="P57" s="1712">
        <v>90</v>
      </c>
      <c r="Q57" s="1182"/>
      <c r="R57" s="1058"/>
    </row>
    <row r="58" spans="1:18">
      <c r="A58" s="95"/>
      <c r="B58" s="195" t="s">
        <v>8</v>
      </c>
      <c r="C58" s="1785">
        <v>104.31</v>
      </c>
      <c r="D58" s="274">
        <v>101.5</v>
      </c>
      <c r="E58" s="1">
        <v>72.52</v>
      </c>
      <c r="F58" s="281"/>
      <c r="G58" s="135"/>
      <c r="H58" s="24"/>
      <c r="I58" s="95"/>
      <c r="J58" s="195" t="s">
        <v>8</v>
      </c>
      <c r="K58" s="1709">
        <v>83</v>
      </c>
      <c r="L58" s="1710">
        <v>81.7</v>
      </c>
      <c r="M58" s="1711">
        <v>85.7</v>
      </c>
      <c r="N58" s="1178">
        <v>92.1</v>
      </c>
      <c r="O58" s="1057">
        <v>94.6</v>
      </c>
      <c r="P58" s="1712">
        <v>90</v>
      </c>
      <c r="Q58" s="1182"/>
      <c r="R58" s="1058"/>
    </row>
    <row r="59" spans="1:18">
      <c r="A59" s="95"/>
      <c r="B59" s="195" t="s">
        <v>9</v>
      </c>
      <c r="C59" s="1785">
        <v>107.38</v>
      </c>
      <c r="D59" s="274">
        <v>101.09</v>
      </c>
      <c r="E59" s="1">
        <v>70.66</v>
      </c>
      <c r="F59" s="281"/>
      <c r="G59" s="135"/>
      <c r="H59" s="24"/>
      <c r="I59" s="95"/>
      <c r="J59" s="195" t="s">
        <v>9</v>
      </c>
      <c r="K59" s="1709">
        <v>83.7</v>
      </c>
      <c r="L59" s="1710">
        <v>82.3</v>
      </c>
      <c r="M59" s="1711">
        <v>85.9</v>
      </c>
      <c r="N59" s="1178">
        <v>92.8</v>
      </c>
      <c r="O59" s="1057">
        <v>95.2</v>
      </c>
      <c r="P59" s="1712">
        <v>90.1</v>
      </c>
      <c r="Q59" s="1182"/>
      <c r="R59" s="1058"/>
    </row>
    <row r="60" spans="1:18">
      <c r="A60" s="95"/>
      <c r="B60" s="195" t="s">
        <v>10</v>
      </c>
      <c r="C60" s="1785">
        <v>115.25</v>
      </c>
      <c r="D60" s="274">
        <v>104.94</v>
      </c>
      <c r="E60" s="1">
        <v>71.09</v>
      </c>
      <c r="F60" s="281"/>
      <c r="G60" s="135"/>
      <c r="H60" s="24"/>
      <c r="I60" s="95"/>
      <c r="J60" s="195" t="s">
        <v>10</v>
      </c>
      <c r="K60" s="1709">
        <v>84.4</v>
      </c>
      <c r="L60" s="1710">
        <v>83</v>
      </c>
      <c r="M60" s="1711">
        <v>86.1</v>
      </c>
      <c r="N60" s="1178">
        <v>93.6</v>
      </c>
      <c r="O60" s="1057">
        <v>96.1</v>
      </c>
      <c r="P60" s="1712">
        <v>90.4</v>
      </c>
      <c r="Q60" s="1182"/>
      <c r="R60" s="1058"/>
    </row>
    <row r="61" spans="1:18">
      <c r="A61" s="95"/>
      <c r="B61" s="195" t="s">
        <v>11</v>
      </c>
      <c r="C61" s="781">
        <v>112.91</v>
      </c>
      <c r="D61" s="275">
        <v>103.47</v>
      </c>
      <c r="E61" s="32">
        <v>71.38</v>
      </c>
      <c r="F61" s="284"/>
      <c r="G61" s="135"/>
      <c r="H61" s="24"/>
      <c r="I61" s="95"/>
      <c r="J61" s="195" t="s">
        <v>11</v>
      </c>
      <c r="K61" s="1709">
        <v>84.8</v>
      </c>
      <c r="L61" s="1710">
        <v>82.7</v>
      </c>
      <c r="M61" s="1711">
        <v>86.4</v>
      </c>
      <c r="N61" s="1178">
        <v>94.1</v>
      </c>
      <c r="O61" s="1057">
        <v>95.7</v>
      </c>
      <c r="P61" s="1712">
        <v>90.7</v>
      </c>
      <c r="Q61" s="1182"/>
      <c r="R61" s="1058"/>
    </row>
    <row r="62" spans="1:18">
      <c r="A62" s="95"/>
      <c r="B62" s="195" t="s">
        <v>12</v>
      </c>
      <c r="C62" s="781">
        <v>112.5</v>
      </c>
      <c r="D62" s="275">
        <v>102.71</v>
      </c>
      <c r="E62" s="32">
        <v>71.09</v>
      </c>
      <c r="F62" s="284"/>
      <c r="G62" s="135"/>
      <c r="H62" s="24"/>
      <c r="I62" s="95"/>
      <c r="J62" s="195" t="s">
        <v>12</v>
      </c>
      <c r="K62" s="1709">
        <v>85</v>
      </c>
      <c r="L62" s="1710">
        <v>83.3</v>
      </c>
      <c r="M62" s="1711">
        <v>86.3</v>
      </c>
      <c r="N62" s="1178">
        <v>94.3</v>
      </c>
      <c r="O62" s="1057">
        <v>96.4</v>
      </c>
      <c r="P62" s="1712">
        <v>90.6</v>
      </c>
      <c r="Q62" s="1182"/>
      <c r="R62" s="1058"/>
    </row>
    <row r="63" spans="1:18">
      <c r="A63" s="95"/>
      <c r="B63" s="195" t="s">
        <v>13</v>
      </c>
      <c r="C63" s="781">
        <v>118.73</v>
      </c>
      <c r="D63" s="275">
        <v>106.27</v>
      </c>
      <c r="E63" s="32">
        <v>72.459999999999994</v>
      </c>
      <c r="F63" s="284"/>
      <c r="G63" s="135"/>
      <c r="H63" s="24"/>
      <c r="I63" s="95"/>
      <c r="J63" s="195" t="s">
        <v>13</v>
      </c>
      <c r="K63" s="1709">
        <v>86.3</v>
      </c>
      <c r="L63" s="1710">
        <v>84.1</v>
      </c>
      <c r="M63" s="1711">
        <v>86.2</v>
      </c>
      <c r="N63" s="1178">
        <v>95.6</v>
      </c>
      <c r="O63" s="1057">
        <v>97.3</v>
      </c>
      <c r="P63" s="1712">
        <v>90.5</v>
      </c>
      <c r="Q63" s="1182"/>
      <c r="R63" s="1058"/>
    </row>
    <row r="64" spans="1:18">
      <c r="A64" s="95"/>
      <c r="B64" s="195" t="s">
        <v>14</v>
      </c>
      <c r="C64" s="1785">
        <v>110.76</v>
      </c>
      <c r="D64" s="276">
        <v>103.13</v>
      </c>
      <c r="E64" s="1">
        <v>72.97</v>
      </c>
      <c r="F64" s="281"/>
      <c r="G64" s="135"/>
      <c r="H64" s="24"/>
      <c r="I64" s="95"/>
      <c r="J64" s="195" t="s">
        <v>14</v>
      </c>
      <c r="K64" s="1713">
        <v>87</v>
      </c>
      <c r="L64" s="1714">
        <v>84.4</v>
      </c>
      <c r="M64" s="1715">
        <v>86.7</v>
      </c>
      <c r="N64" s="1178">
        <v>96.5</v>
      </c>
      <c r="O64" s="1057">
        <v>97.7</v>
      </c>
      <c r="P64" s="1712">
        <v>91</v>
      </c>
      <c r="Q64" s="1182"/>
      <c r="R64" s="1058"/>
    </row>
    <row r="65" spans="1:18">
      <c r="A65" s="98" t="s">
        <v>2</v>
      </c>
      <c r="B65" s="196" t="s">
        <v>3</v>
      </c>
      <c r="C65" s="1786">
        <v>98.33</v>
      </c>
      <c r="D65" s="277">
        <v>93.8</v>
      </c>
      <c r="E65" s="2">
        <v>72.72</v>
      </c>
      <c r="F65" s="280"/>
      <c r="G65" s="134"/>
      <c r="H65" s="24"/>
      <c r="I65" s="98" t="s">
        <v>2</v>
      </c>
      <c r="J65" s="196" t="s">
        <v>3</v>
      </c>
      <c r="K65" s="1709">
        <v>86</v>
      </c>
      <c r="L65" s="1710">
        <v>82.7</v>
      </c>
      <c r="M65" s="1711">
        <v>86.1</v>
      </c>
      <c r="N65" s="1180">
        <v>95.4</v>
      </c>
      <c r="O65" s="1062">
        <v>95.7</v>
      </c>
      <c r="P65" s="1716">
        <v>90.5</v>
      </c>
      <c r="Q65" s="1183"/>
      <c r="R65" s="1061"/>
    </row>
    <row r="66" spans="1:18">
      <c r="A66" s="95">
        <v>1995</v>
      </c>
      <c r="B66" s="195" t="s">
        <v>4</v>
      </c>
      <c r="C66" s="1785">
        <v>107.46</v>
      </c>
      <c r="D66" s="276">
        <v>95.08</v>
      </c>
      <c r="E66" s="1">
        <v>64.989999999999995</v>
      </c>
      <c r="F66" s="281"/>
      <c r="G66" s="135"/>
      <c r="H66" s="24"/>
      <c r="I66" s="95">
        <v>1995</v>
      </c>
      <c r="J66" s="195" t="s">
        <v>4</v>
      </c>
      <c r="K66" s="1709">
        <v>87.5</v>
      </c>
      <c r="L66" s="1710">
        <v>84.3</v>
      </c>
      <c r="M66" s="1711">
        <v>86.5</v>
      </c>
      <c r="N66" s="1178">
        <v>96.9</v>
      </c>
      <c r="O66" s="1057">
        <v>97.6</v>
      </c>
      <c r="P66" s="1712">
        <v>91</v>
      </c>
      <c r="Q66" s="1182"/>
      <c r="R66" s="1058"/>
    </row>
    <row r="67" spans="1:18">
      <c r="A67" s="95"/>
      <c r="B67" s="195" t="s">
        <v>5</v>
      </c>
      <c r="C67" s="1785">
        <v>107.64</v>
      </c>
      <c r="D67" s="276">
        <v>100.35</v>
      </c>
      <c r="E67" s="1">
        <v>61.74</v>
      </c>
      <c r="F67" s="281"/>
      <c r="G67" s="135"/>
      <c r="H67" s="24"/>
      <c r="I67" s="95"/>
      <c r="J67" s="195" t="s">
        <v>5</v>
      </c>
      <c r="K67" s="1709">
        <v>86.1</v>
      </c>
      <c r="L67" s="1710">
        <v>84.6</v>
      </c>
      <c r="M67" s="1711">
        <v>87</v>
      </c>
      <c r="N67" s="1178">
        <v>95.4</v>
      </c>
      <c r="O67" s="1057">
        <v>97.9</v>
      </c>
      <c r="P67" s="1712">
        <v>91.3</v>
      </c>
      <c r="Q67" s="1182"/>
      <c r="R67" s="1058"/>
    </row>
    <row r="68" spans="1:18">
      <c r="A68" s="95"/>
      <c r="B68" s="195" t="s">
        <v>6</v>
      </c>
      <c r="C68" s="1785">
        <v>107.16</v>
      </c>
      <c r="D68" s="276">
        <v>105.67</v>
      </c>
      <c r="E68" s="1">
        <v>63.06</v>
      </c>
      <c r="F68" s="281"/>
      <c r="G68" s="135"/>
      <c r="H68" s="24"/>
      <c r="I68" s="95"/>
      <c r="J68" s="195" t="s">
        <v>6</v>
      </c>
      <c r="K68" s="1709">
        <v>85.5</v>
      </c>
      <c r="L68" s="1710">
        <v>85.1</v>
      </c>
      <c r="M68" s="1711">
        <v>86.5</v>
      </c>
      <c r="N68" s="1178">
        <v>94.8</v>
      </c>
      <c r="O68" s="1057">
        <v>98.4</v>
      </c>
      <c r="P68" s="1712">
        <v>90.8</v>
      </c>
      <c r="Q68" s="1182"/>
      <c r="R68" s="1058"/>
    </row>
    <row r="69" spans="1:18">
      <c r="A69" s="95"/>
      <c r="B69" s="195" t="s">
        <v>7</v>
      </c>
      <c r="C69" s="1785">
        <v>118.46</v>
      </c>
      <c r="D69" s="276">
        <v>110.15</v>
      </c>
      <c r="E69" s="1">
        <v>64.489999999999995</v>
      </c>
      <c r="F69" s="281"/>
      <c r="G69" s="135"/>
      <c r="H69" s="24"/>
      <c r="I69" s="95"/>
      <c r="J69" s="195" t="s">
        <v>7</v>
      </c>
      <c r="K69" s="1709">
        <v>85</v>
      </c>
      <c r="L69" s="1710">
        <v>84.6</v>
      </c>
      <c r="M69" s="1711">
        <v>86.7</v>
      </c>
      <c r="N69" s="1178">
        <v>94.1</v>
      </c>
      <c r="O69" s="1057">
        <v>97.8</v>
      </c>
      <c r="P69" s="1712">
        <v>91</v>
      </c>
      <c r="Q69" s="1182"/>
      <c r="R69" s="1058"/>
    </row>
    <row r="70" spans="1:18">
      <c r="A70" s="95"/>
      <c r="B70" s="195" t="s">
        <v>8</v>
      </c>
      <c r="C70" s="1785">
        <v>117</v>
      </c>
      <c r="D70" s="276">
        <v>109.97</v>
      </c>
      <c r="E70" s="1">
        <v>66.23</v>
      </c>
      <c r="F70" s="281"/>
      <c r="G70" s="135"/>
      <c r="H70" s="24"/>
      <c r="I70" s="95"/>
      <c r="J70" s="195" t="s">
        <v>8</v>
      </c>
      <c r="K70" s="1709">
        <v>84.4</v>
      </c>
      <c r="L70" s="1710">
        <v>84.7</v>
      </c>
      <c r="M70" s="1711">
        <v>86.7</v>
      </c>
      <c r="N70" s="1178">
        <v>93.5</v>
      </c>
      <c r="O70" s="1057">
        <v>98.1</v>
      </c>
      <c r="P70" s="1712">
        <v>91</v>
      </c>
      <c r="Q70" s="1182"/>
      <c r="R70" s="1058"/>
    </row>
    <row r="71" spans="1:18">
      <c r="A71" s="95"/>
      <c r="B71" s="195" t="s">
        <v>9</v>
      </c>
      <c r="C71" s="1785">
        <v>114.27</v>
      </c>
      <c r="D71" s="276">
        <v>108.31</v>
      </c>
      <c r="E71" s="1">
        <v>67.48</v>
      </c>
      <c r="F71" s="281"/>
      <c r="G71" s="135"/>
      <c r="H71" s="24"/>
      <c r="I71" s="95"/>
      <c r="J71" s="195" t="s">
        <v>9</v>
      </c>
      <c r="K71" s="1709">
        <v>83.7</v>
      </c>
      <c r="L71" s="1710">
        <v>83.3</v>
      </c>
      <c r="M71" s="1711">
        <v>86.6</v>
      </c>
      <c r="N71" s="1178">
        <v>92.7</v>
      </c>
      <c r="O71" s="1057">
        <v>96.4</v>
      </c>
      <c r="P71" s="1712">
        <v>91</v>
      </c>
      <c r="Q71" s="1182"/>
      <c r="R71" s="1058"/>
    </row>
    <row r="72" spans="1:18">
      <c r="A72" s="95"/>
      <c r="B72" s="195" t="s">
        <v>10</v>
      </c>
      <c r="C72" s="1785">
        <v>118.13</v>
      </c>
      <c r="D72" s="276">
        <v>112.39</v>
      </c>
      <c r="E72" s="1">
        <v>67.67</v>
      </c>
      <c r="F72" s="281"/>
      <c r="G72" s="135"/>
      <c r="H72" s="24"/>
      <c r="I72" s="95"/>
      <c r="J72" s="195" t="s">
        <v>10</v>
      </c>
      <c r="K72" s="1709">
        <v>84.8</v>
      </c>
      <c r="L72" s="1710">
        <v>84.5</v>
      </c>
      <c r="M72" s="1711">
        <v>86.8</v>
      </c>
      <c r="N72" s="1178">
        <v>94</v>
      </c>
      <c r="O72" s="1057">
        <v>97.9</v>
      </c>
      <c r="P72" s="1712">
        <v>91.2</v>
      </c>
      <c r="Q72" s="1182"/>
      <c r="R72" s="1058"/>
    </row>
    <row r="73" spans="1:18">
      <c r="A73" s="95"/>
      <c r="B73" s="195" t="s">
        <v>11</v>
      </c>
      <c r="C73" s="1785">
        <v>115.18</v>
      </c>
      <c r="D73" s="276">
        <v>111.16</v>
      </c>
      <c r="E73" s="1">
        <v>66.58</v>
      </c>
      <c r="F73" s="281"/>
      <c r="G73" s="135"/>
      <c r="H73" s="24"/>
      <c r="I73" s="95"/>
      <c r="J73" s="195" t="s">
        <v>11</v>
      </c>
      <c r="K73" s="1709">
        <v>85.4</v>
      </c>
      <c r="L73" s="1710">
        <v>84.4</v>
      </c>
      <c r="M73" s="1711">
        <v>87.5</v>
      </c>
      <c r="N73" s="1178">
        <v>94.6</v>
      </c>
      <c r="O73" s="1057">
        <v>97.9</v>
      </c>
      <c r="P73" s="1712">
        <v>91.8</v>
      </c>
      <c r="Q73" s="1182"/>
      <c r="R73" s="1058"/>
    </row>
    <row r="74" spans="1:18">
      <c r="A74" s="95"/>
      <c r="B74" s="195" t="s">
        <v>12</v>
      </c>
      <c r="C74" s="1785">
        <v>117.51</v>
      </c>
      <c r="D74" s="276">
        <v>113.27</v>
      </c>
      <c r="E74" s="1">
        <v>66.349999999999994</v>
      </c>
      <c r="F74" s="281"/>
      <c r="G74" s="135"/>
      <c r="H74" s="24"/>
      <c r="I74" s="95"/>
      <c r="J74" s="195" t="s">
        <v>12</v>
      </c>
      <c r="K74" s="1709">
        <v>86.1</v>
      </c>
      <c r="L74" s="1710">
        <v>84.7</v>
      </c>
      <c r="M74" s="1711">
        <v>87.5</v>
      </c>
      <c r="N74" s="1178">
        <v>95.4</v>
      </c>
      <c r="O74" s="1057">
        <v>98.1</v>
      </c>
      <c r="P74" s="1712">
        <v>91.8</v>
      </c>
      <c r="Q74" s="1182"/>
      <c r="R74" s="1058"/>
    </row>
    <row r="75" spans="1:18">
      <c r="A75" s="95"/>
      <c r="B75" s="195" t="s">
        <v>13</v>
      </c>
      <c r="C75" s="1785">
        <v>119.09</v>
      </c>
      <c r="D75" s="276">
        <v>114.89</v>
      </c>
      <c r="E75" s="1">
        <v>68.63</v>
      </c>
      <c r="F75" s="281"/>
      <c r="G75" s="135"/>
      <c r="H75" s="24"/>
      <c r="I75" s="95"/>
      <c r="J75" s="195" t="s">
        <v>13</v>
      </c>
      <c r="K75" s="1709">
        <v>88.4</v>
      </c>
      <c r="L75" s="1710">
        <v>85.4</v>
      </c>
      <c r="M75" s="1711">
        <v>87.7</v>
      </c>
      <c r="N75" s="1178">
        <v>97.9</v>
      </c>
      <c r="O75" s="1057">
        <v>98.8</v>
      </c>
      <c r="P75" s="1712">
        <v>92.1</v>
      </c>
      <c r="Q75" s="1182"/>
      <c r="R75" s="1058"/>
    </row>
    <row r="76" spans="1:18">
      <c r="A76" s="100"/>
      <c r="B76" s="197" t="s">
        <v>14</v>
      </c>
      <c r="C76" s="1784">
        <v>121.71</v>
      </c>
      <c r="D76" s="278">
        <v>116.52</v>
      </c>
      <c r="E76" s="4">
        <v>68.39</v>
      </c>
      <c r="F76" s="283"/>
      <c r="G76" s="136"/>
      <c r="H76" s="24"/>
      <c r="I76" s="100"/>
      <c r="J76" s="197" t="s">
        <v>14</v>
      </c>
      <c r="K76" s="1709">
        <v>89.2</v>
      </c>
      <c r="L76" s="1710">
        <v>86.3</v>
      </c>
      <c r="M76" s="1711">
        <v>88.5</v>
      </c>
      <c r="N76" s="1179">
        <v>98.7</v>
      </c>
      <c r="O76" s="1059">
        <v>99.8</v>
      </c>
      <c r="P76" s="1717">
        <v>92.9</v>
      </c>
      <c r="Q76" s="1184"/>
      <c r="R76" s="1060"/>
    </row>
    <row r="77" spans="1:18">
      <c r="A77" s="95" t="s">
        <v>15</v>
      </c>
      <c r="B77" s="195" t="s">
        <v>3</v>
      </c>
      <c r="C77" s="1785">
        <v>122.1</v>
      </c>
      <c r="D77" s="276">
        <v>117.51</v>
      </c>
      <c r="E77" s="1">
        <v>70.92</v>
      </c>
      <c r="F77" s="281"/>
      <c r="G77" s="135"/>
      <c r="H77" s="24"/>
      <c r="I77" s="95" t="s">
        <v>15</v>
      </c>
      <c r="J77" s="195" t="s">
        <v>3</v>
      </c>
      <c r="K77" s="1718">
        <v>89.1</v>
      </c>
      <c r="L77" s="1719">
        <v>85.7</v>
      </c>
      <c r="M77" s="1720">
        <v>88.2</v>
      </c>
      <c r="N77" s="1178">
        <v>98.6</v>
      </c>
      <c r="O77" s="1057">
        <v>99</v>
      </c>
      <c r="P77" s="1712">
        <v>92.7</v>
      </c>
      <c r="Q77" s="1182"/>
      <c r="R77" s="1058"/>
    </row>
    <row r="78" spans="1:18">
      <c r="A78" s="95">
        <v>1996</v>
      </c>
      <c r="B78" s="195" t="s">
        <v>4</v>
      </c>
      <c r="C78" s="1785">
        <v>127.23</v>
      </c>
      <c r="D78" s="276">
        <v>121.78</v>
      </c>
      <c r="E78" s="1">
        <v>74.819999999999993</v>
      </c>
      <c r="F78" s="281"/>
      <c r="G78" s="135"/>
      <c r="H78" s="24"/>
      <c r="I78" s="95">
        <v>1996</v>
      </c>
      <c r="J78" s="195" t="s">
        <v>4</v>
      </c>
      <c r="K78" s="1709">
        <v>90</v>
      </c>
      <c r="L78" s="1710">
        <v>86.7</v>
      </c>
      <c r="M78" s="1711">
        <v>89.4</v>
      </c>
      <c r="N78" s="1178">
        <v>99.6</v>
      </c>
      <c r="O78" s="1057">
        <v>100.1</v>
      </c>
      <c r="P78" s="1712">
        <v>93.9</v>
      </c>
      <c r="Q78" s="1182"/>
      <c r="R78" s="1058"/>
    </row>
    <row r="79" spans="1:18">
      <c r="A79" s="95"/>
      <c r="B79" s="195" t="s">
        <v>5</v>
      </c>
      <c r="C79" s="1785">
        <v>124.15</v>
      </c>
      <c r="D79" s="276">
        <v>121.67</v>
      </c>
      <c r="E79" s="1">
        <v>74.23</v>
      </c>
      <c r="F79" s="281"/>
      <c r="G79" s="135"/>
      <c r="H79" s="24"/>
      <c r="I79" s="95"/>
      <c r="J79" s="195" t="s">
        <v>5</v>
      </c>
      <c r="K79" s="1709">
        <v>90.1</v>
      </c>
      <c r="L79" s="1710">
        <v>86.6</v>
      </c>
      <c r="M79" s="1711">
        <v>89.5</v>
      </c>
      <c r="N79" s="1178">
        <v>99.6</v>
      </c>
      <c r="O79" s="1057">
        <v>99.9</v>
      </c>
      <c r="P79" s="1712">
        <v>94</v>
      </c>
      <c r="Q79" s="1182"/>
      <c r="R79" s="1058"/>
    </row>
    <row r="80" spans="1:18">
      <c r="A80" s="95"/>
      <c r="B80" s="195" t="s">
        <v>6</v>
      </c>
      <c r="C80" s="1785">
        <v>125.3</v>
      </c>
      <c r="D80" s="276">
        <v>120.66</v>
      </c>
      <c r="E80" s="1">
        <v>76.39</v>
      </c>
      <c r="F80" s="281"/>
      <c r="G80" s="135"/>
      <c r="H80" s="24"/>
      <c r="I80" s="95"/>
      <c r="J80" s="195" t="s">
        <v>6</v>
      </c>
      <c r="K80" s="1709">
        <v>91.2</v>
      </c>
      <c r="L80" s="1710">
        <v>87.4</v>
      </c>
      <c r="M80" s="1711">
        <v>89.7</v>
      </c>
      <c r="N80" s="1178">
        <v>100.8</v>
      </c>
      <c r="O80" s="1057">
        <v>100.9</v>
      </c>
      <c r="P80" s="1712">
        <v>94.2</v>
      </c>
      <c r="Q80" s="1182"/>
      <c r="R80" s="1058"/>
    </row>
    <row r="81" spans="1:18">
      <c r="A81" s="95"/>
      <c r="B81" s="195" t="s">
        <v>7</v>
      </c>
      <c r="C81" s="781">
        <v>133.04</v>
      </c>
      <c r="D81" s="274">
        <v>122.64</v>
      </c>
      <c r="E81" s="32">
        <v>77.64</v>
      </c>
      <c r="F81" s="284"/>
      <c r="G81" s="135"/>
      <c r="H81" s="24"/>
      <c r="I81" s="95"/>
      <c r="J81" s="195" t="s">
        <v>7</v>
      </c>
      <c r="K81" s="1709">
        <v>92</v>
      </c>
      <c r="L81" s="1710">
        <v>88</v>
      </c>
      <c r="M81" s="1711">
        <v>90.2</v>
      </c>
      <c r="N81" s="1178">
        <v>101.6</v>
      </c>
      <c r="O81" s="1057">
        <v>102</v>
      </c>
      <c r="P81" s="1712">
        <v>94.6</v>
      </c>
      <c r="Q81" s="1182"/>
      <c r="R81" s="1058"/>
    </row>
    <row r="82" spans="1:18">
      <c r="A82" s="95"/>
      <c r="B82" s="195" t="s">
        <v>8</v>
      </c>
      <c r="C82" s="781">
        <v>130.80000000000001</v>
      </c>
      <c r="D82" s="274">
        <v>122.46</v>
      </c>
      <c r="E82" s="32">
        <v>77.81</v>
      </c>
      <c r="F82" s="284"/>
      <c r="G82" s="135"/>
      <c r="H82" s="24"/>
      <c r="I82" s="95"/>
      <c r="J82" s="195" t="s">
        <v>8</v>
      </c>
      <c r="K82" s="1709">
        <v>91.6</v>
      </c>
      <c r="L82" s="1710">
        <v>87.8</v>
      </c>
      <c r="M82" s="1711">
        <v>89.9</v>
      </c>
      <c r="N82" s="1178">
        <v>101.2</v>
      </c>
      <c r="O82" s="1057">
        <v>101.8</v>
      </c>
      <c r="P82" s="1712">
        <v>94.4</v>
      </c>
      <c r="Q82" s="1182"/>
      <c r="R82" s="1058"/>
    </row>
    <row r="83" spans="1:18">
      <c r="A83" s="95"/>
      <c r="B83" s="195" t="s">
        <v>9</v>
      </c>
      <c r="C83" s="781">
        <v>137.07</v>
      </c>
      <c r="D83" s="274">
        <v>125.31</v>
      </c>
      <c r="E83" s="32">
        <v>80.78</v>
      </c>
      <c r="F83" s="284"/>
      <c r="G83" s="135"/>
      <c r="H83" s="24"/>
      <c r="I83" s="95"/>
      <c r="J83" s="195" t="s">
        <v>9</v>
      </c>
      <c r="K83" s="1709">
        <v>92.8</v>
      </c>
      <c r="L83" s="1710">
        <v>88.8</v>
      </c>
      <c r="M83" s="1711">
        <v>90.8</v>
      </c>
      <c r="N83" s="1178">
        <v>102.5</v>
      </c>
      <c r="O83" s="1057">
        <v>102.8</v>
      </c>
      <c r="P83" s="1712">
        <v>95.4</v>
      </c>
      <c r="Q83" s="1182"/>
      <c r="R83" s="1058"/>
    </row>
    <row r="84" spans="1:18">
      <c r="A84" s="95"/>
      <c r="B84" s="195" t="s">
        <v>10</v>
      </c>
      <c r="C84" s="781">
        <v>129.71</v>
      </c>
      <c r="D84" s="274">
        <v>123.23</v>
      </c>
      <c r="E84" s="32">
        <v>82.04</v>
      </c>
      <c r="F84" s="284"/>
      <c r="G84" s="135"/>
      <c r="H84" s="24"/>
      <c r="I84" s="95"/>
      <c r="J84" s="195" t="s">
        <v>10</v>
      </c>
      <c r="K84" s="1709">
        <v>93</v>
      </c>
      <c r="L84" s="1710">
        <v>88.7</v>
      </c>
      <c r="M84" s="1711">
        <v>91.1</v>
      </c>
      <c r="N84" s="1178">
        <v>102.8</v>
      </c>
      <c r="O84" s="1057">
        <v>102.7</v>
      </c>
      <c r="P84" s="1712">
        <v>95.7</v>
      </c>
      <c r="Q84" s="1182"/>
      <c r="R84" s="1058"/>
    </row>
    <row r="85" spans="1:18">
      <c r="A85" s="95"/>
      <c r="B85" s="195" t="s">
        <v>11</v>
      </c>
      <c r="C85" s="781">
        <v>132.1</v>
      </c>
      <c r="D85" s="274">
        <v>125.69</v>
      </c>
      <c r="E85" s="32">
        <v>81.09</v>
      </c>
      <c r="F85" s="284"/>
      <c r="G85" s="135"/>
      <c r="H85" s="24"/>
      <c r="I85" s="95"/>
      <c r="J85" s="195" t="s">
        <v>11</v>
      </c>
      <c r="K85" s="1709">
        <v>93.1</v>
      </c>
      <c r="L85" s="1710">
        <v>89.4</v>
      </c>
      <c r="M85" s="1711">
        <v>90.9</v>
      </c>
      <c r="N85" s="1178">
        <v>103</v>
      </c>
      <c r="O85" s="1057">
        <v>103.3</v>
      </c>
      <c r="P85" s="1712">
        <v>95.5</v>
      </c>
      <c r="Q85" s="1182"/>
      <c r="R85" s="1058"/>
    </row>
    <row r="86" spans="1:18">
      <c r="A86" s="95"/>
      <c r="B86" s="195" t="s">
        <v>12</v>
      </c>
      <c r="C86" s="781">
        <v>135.19</v>
      </c>
      <c r="D86" s="274">
        <v>130.01</v>
      </c>
      <c r="E86" s="32">
        <v>83.74</v>
      </c>
      <c r="F86" s="284"/>
      <c r="G86" s="135"/>
      <c r="H86" s="24"/>
      <c r="I86" s="95"/>
      <c r="J86" s="195" t="s">
        <v>12</v>
      </c>
      <c r="K86" s="1709">
        <v>95.1</v>
      </c>
      <c r="L86" s="1710">
        <v>90.4</v>
      </c>
      <c r="M86" s="1711">
        <v>92</v>
      </c>
      <c r="N86" s="1178">
        <v>105.1</v>
      </c>
      <c r="O86" s="1057">
        <v>104.5</v>
      </c>
      <c r="P86" s="1712">
        <v>96.7</v>
      </c>
      <c r="Q86" s="1182"/>
      <c r="R86" s="1058"/>
    </row>
    <row r="87" spans="1:18">
      <c r="A87" s="95"/>
      <c r="B87" s="195" t="s">
        <v>13</v>
      </c>
      <c r="C87" s="781">
        <v>137.35</v>
      </c>
      <c r="D87" s="274">
        <v>131.1</v>
      </c>
      <c r="E87" s="32">
        <v>82.36</v>
      </c>
      <c r="F87" s="284"/>
      <c r="G87" s="135"/>
      <c r="H87" s="24"/>
      <c r="I87" s="95"/>
      <c r="J87" s="195" t="s">
        <v>13</v>
      </c>
      <c r="K87" s="1709">
        <v>94.7</v>
      </c>
      <c r="L87" s="1710">
        <v>91.5</v>
      </c>
      <c r="M87" s="1711">
        <v>92.7</v>
      </c>
      <c r="N87" s="1178">
        <v>104.6</v>
      </c>
      <c r="O87" s="1057">
        <v>105.8</v>
      </c>
      <c r="P87" s="1712">
        <v>97.5</v>
      </c>
      <c r="Q87" s="1182"/>
      <c r="R87" s="1058"/>
    </row>
    <row r="88" spans="1:18">
      <c r="A88" s="95"/>
      <c r="B88" s="195" t="s">
        <v>14</v>
      </c>
      <c r="C88" s="781">
        <v>132.5</v>
      </c>
      <c r="D88" s="274">
        <v>131.83000000000001</v>
      </c>
      <c r="E88" s="32">
        <v>83.73</v>
      </c>
      <c r="F88" s="284"/>
      <c r="G88" s="135"/>
      <c r="H88" s="24"/>
      <c r="I88" s="95"/>
      <c r="J88" s="195" t="s">
        <v>14</v>
      </c>
      <c r="K88" s="1713">
        <v>93.7</v>
      </c>
      <c r="L88" s="1714">
        <v>91.7</v>
      </c>
      <c r="M88" s="1715">
        <v>92.2</v>
      </c>
      <c r="N88" s="1178">
        <v>103.6</v>
      </c>
      <c r="O88" s="1057">
        <v>105.8</v>
      </c>
      <c r="P88" s="1712">
        <v>96.9</v>
      </c>
      <c r="Q88" s="1182"/>
      <c r="R88" s="1058"/>
    </row>
    <row r="89" spans="1:18">
      <c r="A89" s="98" t="s">
        <v>16</v>
      </c>
      <c r="B89" s="196" t="s">
        <v>3</v>
      </c>
      <c r="C89" s="1787">
        <v>134.6</v>
      </c>
      <c r="D89" s="279">
        <v>134.38</v>
      </c>
      <c r="E89" s="35">
        <v>85.01</v>
      </c>
      <c r="F89" s="285"/>
      <c r="G89" s="134"/>
      <c r="H89" s="24"/>
      <c r="I89" s="98" t="s">
        <v>16</v>
      </c>
      <c r="J89" s="196" t="s">
        <v>3</v>
      </c>
      <c r="K89" s="1709">
        <v>94</v>
      </c>
      <c r="L89" s="1710">
        <v>93.3</v>
      </c>
      <c r="M89" s="1711">
        <v>93.3</v>
      </c>
      <c r="N89" s="1180">
        <v>103.9</v>
      </c>
      <c r="O89" s="1062">
        <v>107.3</v>
      </c>
      <c r="P89" s="1716">
        <v>97.8</v>
      </c>
      <c r="Q89" s="1183"/>
      <c r="R89" s="1061"/>
    </row>
    <row r="90" spans="1:18">
      <c r="A90" s="95">
        <v>1997</v>
      </c>
      <c r="B90" s="195" t="s">
        <v>4</v>
      </c>
      <c r="C90" s="781">
        <v>134.63999999999999</v>
      </c>
      <c r="D90" s="274">
        <v>132.83000000000001</v>
      </c>
      <c r="E90" s="32">
        <v>83.5</v>
      </c>
      <c r="F90" s="284"/>
      <c r="G90" s="135"/>
      <c r="H90" s="24"/>
      <c r="I90" s="95">
        <v>1997</v>
      </c>
      <c r="J90" s="195" t="s">
        <v>4</v>
      </c>
      <c r="K90" s="1709">
        <v>93.9</v>
      </c>
      <c r="L90" s="1710">
        <v>93.3</v>
      </c>
      <c r="M90" s="1711">
        <v>93.4</v>
      </c>
      <c r="N90" s="1178">
        <v>103.7</v>
      </c>
      <c r="O90" s="1057">
        <v>107.5</v>
      </c>
      <c r="P90" s="1712">
        <v>98</v>
      </c>
      <c r="Q90" s="1182"/>
      <c r="R90" s="1058"/>
    </row>
    <row r="91" spans="1:18">
      <c r="A91" s="95"/>
      <c r="B91" s="195" t="s">
        <v>5</v>
      </c>
      <c r="C91" s="781">
        <v>136.32</v>
      </c>
      <c r="D91" s="274">
        <v>130.09</v>
      </c>
      <c r="E91" s="32">
        <v>83.17</v>
      </c>
      <c r="F91" s="284"/>
      <c r="G91" s="135"/>
      <c r="H91" s="24"/>
      <c r="I91" s="95"/>
      <c r="J91" s="195" t="s">
        <v>5</v>
      </c>
      <c r="K91" s="1709">
        <v>92.5</v>
      </c>
      <c r="L91" s="1710">
        <v>94.4</v>
      </c>
      <c r="M91" s="1711">
        <v>94.5</v>
      </c>
      <c r="N91" s="1178">
        <v>102.2</v>
      </c>
      <c r="O91" s="1057">
        <v>108.7</v>
      </c>
      <c r="P91" s="1712">
        <v>99.2</v>
      </c>
      <c r="Q91" s="1182"/>
      <c r="R91" s="1058"/>
    </row>
    <row r="92" spans="1:18">
      <c r="A92" s="95"/>
      <c r="B92" s="195" t="s">
        <v>6</v>
      </c>
      <c r="C92" s="781">
        <v>127.39</v>
      </c>
      <c r="D92" s="274">
        <v>131.57</v>
      </c>
      <c r="E92" s="32">
        <v>85.04</v>
      </c>
      <c r="F92" s="286"/>
      <c r="G92" s="138" t="s">
        <v>871</v>
      </c>
      <c r="H92" s="24"/>
      <c r="I92" s="95"/>
      <c r="J92" s="195" t="s">
        <v>6</v>
      </c>
      <c r="K92" s="1709">
        <v>91.8</v>
      </c>
      <c r="L92" s="1710">
        <v>92.6</v>
      </c>
      <c r="M92" s="1711">
        <v>95.2</v>
      </c>
      <c r="N92" s="1178">
        <v>101.5</v>
      </c>
      <c r="O92" s="1057">
        <v>106.8</v>
      </c>
      <c r="P92" s="1712">
        <v>100.1</v>
      </c>
      <c r="Q92" s="1182"/>
      <c r="R92" s="1058"/>
    </row>
    <row r="93" spans="1:18">
      <c r="A93" s="95"/>
      <c r="B93" s="195" t="s">
        <v>7</v>
      </c>
      <c r="C93" s="781">
        <v>129.46</v>
      </c>
      <c r="D93" s="274">
        <v>135.41999999999999</v>
      </c>
      <c r="E93" s="32">
        <v>86.17</v>
      </c>
      <c r="F93" s="284"/>
      <c r="G93" s="135"/>
      <c r="H93" s="24"/>
      <c r="I93" s="95"/>
      <c r="J93" s="195" t="s">
        <v>7</v>
      </c>
      <c r="K93" s="1709">
        <v>93.2</v>
      </c>
      <c r="L93" s="1710">
        <v>94.2</v>
      </c>
      <c r="M93" s="1711">
        <v>95.9</v>
      </c>
      <c r="N93" s="1178">
        <v>103</v>
      </c>
      <c r="O93" s="1057">
        <v>108.3</v>
      </c>
      <c r="P93" s="1712">
        <v>100.7</v>
      </c>
      <c r="Q93" s="1182"/>
      <c r="R93" s="1058" t="s">
        <v>871</v>
      </c>
    </row>
    <row r="94" spans="1:18">
      <c r="A94" s="95"/>
      <c r="B94" s="195" t="s">
        <v>8</v>
      </c>
      <c r="C94" s="781">
        <v>127.27</v>
      </c>
      <c r="D94" s="274">
        <v>132.55000000000001</v>
      </c>
      <c r="E94" s="32">
        <v>87.82</v>
      </c>
      <c r="F94" s="284"/>
      <c r="G94" s="135"/>
      <c r="H94" s="24"/>
      <c r="I94" s="95"/>
      <c r="J94" s="195" t="s">
        <v>8</v>
      </c>
      <c r="K94" s="1709">
        <v>92</v>
      </c>
      <c r="L94" s="1710">
        <v>94</v>
      </c>
      <c r="M94" s="1711">
        <v>96.4</v>
      </c>
      <c r="N94" s="1178">
        <v>101.7</v>
      </c>
      <c r="O94" s="1057">
        <v>108.6</v>
      </c>
      <c r="P94" s="1712">
        <v>101.5</v>
      </c>
      <c r="Q94" s="1182"/>
      <c r="R94" s="1058"/>
    </row>
    <row r="95" spans="1:18">
      <c r="A95" s="95"/>
      <c r="B95" s="195" t="s">
        <v>9</v>
      </c>
      <c r="C95" s="781">
        <v>122.83</v>
      </c>
      <c r="D95" s="274">
        <v>132.21</v>
      </c>
      <c r="E95" s="32">
        <v>89.93</v>
      </c>
      <c r="F95" s="284"/>
      <c r="G95" s="135"/>
      <c r="H95" s="24"/>
      <c r="I95" s="95"/>
      <c r="J95" s="195" t="s">
        <v>9</v>
      </c>
      <c r="K95" s="1709">
        <v>91.8</v>
      </c>
      <c r="L95" s="1710">
        <v>93.9</v>
      </c>
      <c r="M95" s="1711">
        <v>96.6</v>
      </c>
      <c r="N95" s="1178">
        <v>101.7</v>
      </c>
      <c r="O95" s="1057">
        <v>108.5</v>
      </c>
      <c r="P95" s="1712">
        <v>101.5</v>
      </c>
      <c r="Q95" s="1182"/>
      <c r="R95" s="1058"/>
    </row>
    <row r="96" spans="1:18">
      <c r="A96" s="95"/>
      <c r="B96" s="195" t="s">
        <v>10</v>
      </c>
      <c r="C96" s="781">
        <v>121.34</v>
      </c>
      <c r="D96" s="274">
        <v>132.97999999999999</v>
      </c>
      <c r="E96" s="32">
        <v>90.06</v>
      </c>
      <c r="F96" s="284"/>
      <c r="G96" s="135"/>
      <c r="H96" s="24"/>
      <c r="I96" s="95"/>
      <c r="J96" s="195" t="s">
        <v>10</v>
      </c>
      <c r="K96" s="1709">
        <v>91.2</v>
      </c>
      <c r="L96" s="1710">
        <v>93.6</v>
      </c>
      <c r="M96" s="1711">
        <v>96.7</v>
      </c>
      <c r="N96" s="1178">
        <v>101</v>
      </c>
      <c r="O96" s="1057">
        <v>107.9</v>
      </c>
      <c r="P96" s="1712">
        <v>101.4</v>
      </c>
      <c r="Q96" s="1182"/>
      <c r="R96" s="1058"/>
    </row>
    <row r="97" spans="1:18">
      <c r="A97" s="95"/>
      <c r="B97" s="195" t="s">
        <v>11</v>
      </c>
      <c r="C97" s="781">
        <v>124.66</v>
      </c>
      <c r="D97" s="274">
        <v>135.5</v>
      </c>
      <c r="E97" s="32">
        <v>91.93</v>
      </c>
      <c r="F97" s="284"/>
      <c r="G97" s="135"/>
      <c r="H97" s="24"/>
      <c r="I97" s="95"/>
      <c r="J97" s="195" t="s">
        <v>11</v>
      </c>
      <c r="K97" s="1709">
        <v>90.5</v>
      </c>
      <c r="L97" s="1710">
        <v>92.7</v>
      </c>
      <c r="M97" s="1711">
        <v>97.4</v>
      </c>
      <c r="N97" s="1178">
        <v>100.3</v>
      </c>
      <c r="O97" s="1057">
        <v>107</v>
      </c>
      <c r="P97" s="1712">
        <v>102</v>
      </c>
      <c r="Q97" s="1182"/>
      <c r="R97" s="1058"/>
    </row>
    <row r="98" spans="1:18">
      <c r="A98" s="95"/>
      <c r="B98" s="195" t="s">
        <v>12</v>
      </c>
      <c r="C98" s="781">
        <v>118.95</v>
      </c>
      <c r="D98" s="274">
        <v>129.08000000000001</v>
      </c>
      <c r="E98" s="32">
        <v>92.25</v>
      </c>
      <c r="F98" s="284"/>
      <c r="G98" s="135"/>
      <c r="H98" s="24"/>
      <c r="I98" s="95"/>
      <c r="J98" s="195" t="s">
        <v>12</v>
      </c>
      <c r="K98" s="1709">
        <v>89.1</v>
      </c>
      <c r="L98" s="1710">
        <v>92.6</v>
      </c>
      <c r="M98" s="1711">
        <v>97.2</v>
      </c>
      <c r="N98" s="1178">
        <v>98.8</v>
      </c>
      <c r="O98" s="1057">
        <v>106.6</v>
      </c>
      <c r="P98" s="1712">
        <v>101.9</v>
      </c>
      <c r="Q98" s="1182"/>
      <c r="R98" s="1058"/>
    </row>
    <row r="99" spans="1:18">
      <c r="A99" s="95"/>
      <c r="B99" s="195" t="s">
        <v>13</v>
      </c>
      <c r="C99" s="781">
        <v>114.59</v>
      </c>
      <c r="D99" s="274">
        <v>128.49</v>
      </c>
      <c r="E99" s="32">
        <v>91.7</v>
      </c>
      <c r="F99" s="284"/>
      <c r="G99" s="135"/>
      <c r="H99" s="24"/>
      <c r="I99" s="95"/>
      <c r="J99" s="195" t="s">
        <v>13</v>
      </c>
      <c r="K99" s="1709">
        <v>86.6</v>
      </c>
      <c r="L99" s="1710">
        <v>90.6</v>
      </c>
      <c r="M99" s="1711">
        <v>96.9</v>
      </c>
      <c r="N99" s="1178">
        <v>96.1</v>
      </c>
      <c r="O99" s="1057">
        <v>104.7</v>
      </c>
      <c r="P99" s="1712">
        <v>101.6</v>
      </c>
      <c r="Q99" s="1182"/>
      <c r="R99" s="1058"/>
    </row>
    <row r="100" spans="1:18">
      <c r="A100" s="100"/>
      <c r="B100" s="197" t="s">
        <v>14</v>
      </c>
      <c r="C100" s="895">
        <v>113.68</v>
      </c>
      <c r="D100" s="273">
        <v>126.46</v>
      </c>
      <c r="E100" s="34">
        <v>90.38</v>
      </c>
      <c r="F100" s="287"/>
      <c r="G100" s="136"/>
      <c r="H100" s="24"/>
      <c r="I100" s="100"/>
      <c r="J100" s="197" t="s">
        <v>14</v>
      </c>
      <c r="K100" s="1709">
        <v>85.5</v>
      </c>
      <c r="L100" s="1710">
        <v>90.4</v>
      </c>
      <c r="M100" s="1711">
        <v>96.9</v>
      </c>
      <c r="N100" s="1179">
        <v>94.7</v>
      </c>
      <c r="O100" s="1059">
        <v>104.3</v>
      </c>
      <c r="P100" s="1717">
        <v>101.5</v>
      </c>
      <c r="Q100" s="1184"/>
      <c r="R100" s="1060"/>
    </row>
    <row r="101" spans="1:18">
      <c r="A101" s="95" t="s">
        <v>17</v>
      </c>
      <c r="B101" s="195" t="s">
        <v>3</v>
      </c>
      <c r="C101" s="781">
        <v>110.06</v>
      </c>
      <c r="D101" s="274">
        <v>126.75</v>
      </c>
      <c r="E101" s="32">
        <v>91.48</v>
      </c>
      <c r="F101" s="284"/>
      <c r="G101" s="135"/>
      <c r="H101" s="24"/>
      <c r="I101" s="98" t="s">
        <v>17</v>
      </c>
      <c r="J101" s="196" t="s">
        <v>3</v>
      </c>
      <c r="K101" s="1718">
        <v>85.1</v>
      </c>
      <c r="L101" s="1719">
        <v>90</v>
      </c>
      <c r="M101" s="1720">
        <v>96</v>
      </c>
      <c r="N101" s="1180">
        <v>94.3</v>
      </c>
      <c r="O101" s="1062">
        <v>103.7</v>
      </c>
      <c r="P101" s="1716">
        <v>100.4</v>
      </c>
      <c r="Q101" s="1183"/>
      <c r="R101" s="1061"/>
    </row>
    <row r="102" spans="1:18">
      <c r="A102" s="95">
        <v>1998</v>
      </c>
      <c r="B102" s="195" t="s">
        <v>4</v>
      </c>
      <c r="C102" s="781">
        <v>105.31</v>
      </c>
      <c r="D102" s="274">
        <v>123.12</v>
      </c>
      <c r="E102" s="32">
        <v>92.12</v>
      </c>
      <c r="F102" s="284"/>
      <c r="G102" s="135"/>
      <c r="H102" s="24"/>
      <c r="I102" s="95">
        <v>1998</v>
      </c>
      <c r="J102" s="195" t="s">
        <v>4</v>
      </c>
      <c r="K102" s="1709">
        <v>84.5</v>
      </c>
      <c r="L102" s="1710">
        <v>88.2</v>
      </c>
      <c r="M102" s="1711">
        <v>95</v>
      </c>
      <c r="N102" s="1178">
        <v>93.6</v>
      </c>
      <c r="O102" s="1057">
        <v>101.9</v>
      </c>
      <c r="P102" s="1712">
        <v>99.4</v>
      </c>
      <c r="Q102" s="1182"/>
      <c r="R102" s="1058"/>
    </row>
    <row r="103" spans="1:18">
      <c r="A103" s="95"/>
      <c r="B103" s="195" t="s">
        <v>5</v>
      </c>
      <c r="C103" s="781">
        <v>107.84</v>
      </c>
      <c r="D103" s="274">
        <v>120.3</v>
      </c>
      <c r="E103" s="32">
        <v>92.66</v>
      </c>
      <c r="F103" s="284"/>
      <c r="G103" s="135"/>
      <c r="H103" s="24"/>
      <c r="I103" s="95"/>
      <c r="J103" s="195" t="s">
        <v>5</v>
      </c>
      <c r="K103" s="1709">
        <v>83.2</v>
      </c>
      <c r="L103" s="1710">
        <v>85.8</v>
      </c>
      <c r="M103" s="1711">
        <v>93.7</v>
      </c>
      <c r="N103" s="1178">
        <v>92.3</v>
      </c>
      <c r="O103" s="1057">
        <v>99</v>
      </c>
      <c r="P103" s="1712">
        <v>98</v>
      </c>
      <c r="Q103" s="1182"/>
      <c r="R103" s="1058"/>
    </row>
    <row r="104" spans="1:18">
      <c r="A104" s="95"/>
      <c r="B104" s="195" t="s">
        <v>6</v>
      </c>
      <c r="C104" s="781">
        <v>101.94</v>
      </c>
      <c r="D104" s="274">
        <v>122.21</v>
      </c>
      <c r="E104" s="32">
        <v>93.53</v>
      </c>
      <c r="F104" s="284"/>
      <c r="G104" s="135"/>
      <c r="H104" s="24"/>
      <c r="I104" s="95"/>
      <c r="J104" s="195" t="s">
        <v>6</v>
      </c>
      <c r="K104" s="1709">
        <v>82</v>
      </c>
      <c r="L104" s="1710">
        <v>86.4</v>
      </c>
      <c r="M104" s="1711">
        <v>92.9</v>
      </c>
      <c r="N104" s="1178">
        <v>91</v>
      </c>
      <c r="O104" s="1057">
        <v>99.7</v>
      </c>
      <c r="P104" s="1712">
        <v>97.3</v>
      </c>
      <c r="Q104" s="1182"/>
      <c r="R104" s="1058"/>
    </row>
    <row r="105" spans="1:18">
      <c r="A105" s="95"/>
      <c r="B105" s="195" t="s">
        <v>7</v>
      </c>
      <c r="C105" s="781">
        <v>102.33</v>
      </c>
      <c r="D105" s="274">
        <v>119.81</v>
      </c>
      <c r="E105" s="32">
        <v>91.51</v>
      </c>
      <c r="F105" s="284"/>
      <c r="G105" s="135"/>
      <c r="H105" s="24"/>
      <c r="I105" s="95"/>
      <c r="J105" s="195" t="s">
        <v>7</v>
      </c>
      <c r="K105" s="1709">
        <v>82.6</v>
      </c>
      <c r="L105" s="1710">
        <v>85.5</v>
      </c>
      <c r="M105" s="1711">
        <v>92.3</v>
      </c>
      <c r="N105" s="1178">
        <v>91.6</v>
      </c>
      <c r="O105" s="1057">
        <v>98.7</v>
      </c>
      <c r="P105" s="1712">
        <v>96.7</v>
      </c>
      <c r="Q105" s="1182"/>
      <c r="R105" s="1058"/>
    </row>
    <row r="106" spans="1:18">
      <c r="A106" s="95"/>
      <c r="B106" s="195" t="s">
        <v>8</v>
      </c>
      <c r="C106" s="781">
        <v>104.16</v>
      </c>
      <c r="D106" s="274">
        <v>119.83</v>
      </c>
      <c r="E106" s="32">
        <v>90.86</v>
      </c>
      <c r="F106" s="284"/>
      <c r="G106" s="135"/>
      <c r="H106" s="24"/>
      <c r="I106" s="95"/>
      <c r="J106" s="195" t="s">
        <v>8</v>
      </c>
      <c r="K106" s="1709">
        <v>81.5</v>
      </c>
      <c r="L106" s="1710">
        <v>84.9</v>
      </c>
      <c r="M106" s="1711">
        <v>92.1</v>
      </c>
      <c r="N106" s="1178">
        <v>90.4</v>
      </c>
      <c r="O106" s="1057">
        <v>98</v>
      </c>
      <c r="P106" s="1712">
        <v>96.4</v>
      </c>
      <c r="Q106" s="1182"/>
      <c r="R106" s="1058"/>
    </row>
    <row r="107" spans="1:18">
      <c r="A107" s="95"/>
      <c r="B107" s="195" t="s">
        <v>9</v>
      </c>
      <c r="C107" s="781">
        <v>101.41</v>
      </c>
      <c r="D107" s="274">
        <v>115.52</v>
      </c>
      <c r="E107" s="32">
        <v>89.82</v>
      </c>
      <c r="F107" s="284"/>
      <c r="G107" s="135"/>
      <c r="H107" s="24"/>
      <c r="I107" s="95"/>
      <c r="J107" s="195" t="s">
        <v>9</v>
      </c>
      <c r="K107" s="1709">
        <v>81.3</v>
      </c>
      <c r="L107" s="1710">
        <v>85.2</v>
      </c>
      <c r="M107" s="1711">
        <v>91.6</v>
      </c>
      <c r="N107" s="1178">
        <v>90.2</v>
      </c>
      <c r="O107" s="1057">
        <v>98.4</v>
      </c>
      <c r="P107" s="1712">
        <v>95.8</v>
      </c>
      <c r="Q107" s="1182"/>
      <c r="R107" s="1058"/>
    </row>
    <row r="108" spans="1:18">
      <c r="A108" s="95"/>
      <c r="B108" s="195" t="s">
        <v>10</v>
      </c>
      <c r="C108" s="781">
        <v>99.7</v>
      </c>
      <c r="D108" s="274">
        <v>115.21</v>
      </c>
      <c r="E108" s="32">
        <v>90.23</v>
      </c>
      <c r="F108" s="284"/>
      <c r="G108" s="135"/>
      <c r="H108" s="24"/>
      <c r="I108" s="95"/>
      <c r="J108" s="195" t="s">
        <v>10</v>
      </c>
      <c r="K108" s="1709">
        <v>81.2</v>
      </c>
      <c r="L108" s="1710">
        <v>83.9</v>
      </c>
      <c r="M108" s="1711">
        <v>91.1</v>
      </c>
      <c r="N108" s="1178">
        <v>90.1</v>
      </c>
      <c r="O108" s="1057">
        <v>97.2</v>
      </c>
      <c r="P108" s="1712">
        <v>95.3</v>
      </c>
      <c r="Q108" s="1182"/>
      <c r="R108" s="1058"/>
    </row>
    <row r="109" spans="1:18">
      <c r="A109" s="95"/>
      <c r="B109" s="195" t="s">
        <v>11</v>
      </c>
      <c r="C109" s="781">
        <v>100.75</v>
      </c>
      <c r="D109" s="274">
        <v>113.81</v>
      </c>
      <c r="E109" s="32">
        <v>90.34</v>
      </c>
      <c r="F109" s="284"/>
      <c r="G109" s="135"/>
      <c r="H109" s="24"/>
      <c r="I109" s="95"/>
      <c r="J109" s="195" t="s">
        <v>11</v>
      </c>
      <c r="K109" s="1709">
        <v>81.099999999999994</v>
      </c>
      <c r="L109" s="1710">
        <v>84.7</v>
      </c>
      <c r="M109" s="1711">
        <v>90.7</v>
      </c>
      <c r="N109" s="1178">
        <v>90.1</v>
      </c>
      <c r="O109" s="1057">
        <v>98.1</v>
      </c>
      <c r="P109" s="1712">
        <v>95</v>
      </c>
      <c r="Q109" s="1182"/>
      <c r="R109" s="1058"/>
    </row>
    <row r="110" spans="1:18">
      <c r="A110" s="95"/>
      <c r="B110" s="195" t="s">
        <v>12</v>
      </c>
      <c r="C110" s="781">
        <v>97.98</v>
      </c>
      <c r="D110" s="274">
        <v>114.21</v>
      </c>
      <c r="E110" s="32">
        <v>89.86</v>
      </c>
      <c r="F110" s="284"/>
      <c r="G110" s="135"/>
      <c r="H110" s="24"/>
      <c r="I110" s="95"/>
      <c r="J110" s="195" t="s">
        <v>12</v>
      </c>
      <c r="K110" s="1709">
        <v>79.599999999999994</v>
      </c>
      <c r="L110" s="1710">
        <v>84.1</v>
      </c>
      <c r="M110" s="1711">
        <v>90.3</v>
      </c>
      <c r="N110" s="1178">
        <v>88.5</v>
      </c>
      <c r="O110" s="1057">
        <v>97.1</v>
      </c>
      <c r="P110" s="1712">
        <v>94.4</v>
      </c>
      <c r="Q110" s="1182"/>
      <c r="R110" s="1058"/>
    </row>
    <row r="111" spans="1:18">
      <c r="A111" s="95"/>
      <c r="B111" s="195" t="s">
        <v>13</v>
      </c>
      <c r="C111" s="781">
        <v>95.95</v>
      </c>
      <c r="D111" s="274">
        <v>111.3</v>
      </c>
      <c r="E111" s="32">
        <v>88.93</v>
      </c>
      <c r="F111" s="284"/>
      <c r="G111" s="135"/>
      <c r="H111" s="24"/>
      <c r="I111" s="95"/>
      <c r="J111" s="195" t="s">
        <v>13</v>
      </c>
      <c r="K111" s="1709">
        <v>81.099999999999994</v>
      </c>
      <c r="L111" s="1710">
        <v>84</v>
      </c>
      <c r="M111" s="1711">
        <v>89.6</v>
      </c>
      <c r="N111" s="1178">
        <v>90.1</v>
      </c>
      <c r="O111" s="1057">
        <v>97.2</v>
      </c>
      <c r="P111" s="1712">
        <v>93.8</v>
      </c>
      <c r="Q111" s="1182"/>
      <c r="R111" s="1058"/>
    </row>
    <row r="112" spans="1:18">
      <c r="A112" s="95"/>
      <c r="B112" s="195" t="s">
        <v>14</v>
      </c>
      <c r="C112" s="781">
        <v>98.45</v>
      </c>
      <c r="D112" s="274">
        <v>110.77</v>
      </c>
      <c r="E112" s="32">
        <v>86.94</v>
      </c>
      <c r="F112" s="284"/>
      <c r="G112" s="135"/>
      <c r="H112" s="24"/>
      <c r="I112" s="100"/>
      <c r="J112" s="197" t="s">
        <v>14</v>
      </c>
      <c r="K112" s="1713">
        <v>80.8</v>
      </c>
      <c r="L112" s="1714">
        <v>83.7</v>
      </c>
      <c r="M112" s="1715">
        <v>89.1</v>
      </c>
      <c r="N112" s="1179">
        <v>89.8</v>
      </c>
      <c r="O112" s="1059">
        <v>96.7</v>
      </c>
      <c r="P112" s="1717">
        <v>93.3</v>
      </c>
      <c r="Q112" s="1184"/>
      <c r="R112" s="1060"/>
    </row>
    <row r="113" spans="1:18">
      <c r="A113" s="98" t="s">
        <v>18</v>
      </c>
      <c r="B113" s="196" t="s">
        <v>3</v>
      </c>
      <c r="C113" s="1787">
        <v>99.06</v>
      </c>
      <c r="D113" s="279">
        <v>114.08</v>
      </c>
      <c r="E113" s="35">
        <v>86.28</v>
      </c>
      <c r="F113" s="285"/>
      <c r="G113" s="134"/>
      <c r="H113" s="24"/>
      <c r="I113" s="95" t="s">
        <v>18</v>
      </c>
      <c r="J113" s="195" t="s">
        <v>3</v>
      </c>
      <c r="K113" s="1709">
        <v>80.8</v>
      </c>
      <c r="L113" s="1710">
        <v>84.5</v>
      </c>
      <c r="M113" s="1711">
        <v>89.2</v>
      </c>
      <c r="N113" s="1178">
        <v>89.9</v>
      </c>
      <c r="O113" s="1057">
        <v>97.7</v>
      </c>
      <c r="P113" s="1712">
        <v>93.3</v>
      </c>
      <c r="Q113" s="1182"/>
      <c r="R113" s="1058" t="s">
        <v>872</v>
      </c>
    </row>
    <row r="114" spans="1:18">
      <c r="A114" s="95">
        <v>1999</v>
      </c>
      <c r="B114" s="195" t="s">
        <v>4</v>
      </c>
      <c r="C114" s="781">
        <v>98.34</v>
      </c>
      <c r="D114" s="274">
        <v>110.6</v>
      </c>
      <c r="E114" s="32">
        <v>86.08</v>
      </c>
      <c r="F114" s="284"/>
      <c r="G114" s="135"/>
      <c r="H114" s="24"/>
      <c r="I114" s="95">
        <v>1999</v>
      </c>
      <c r="J114" s="195" t="s">
        <v>4</v>
      </c>
      <c r="K114" s="1709">
        <v>81.5</v>
      </c>
      <c r="L114" s="1710">
        <v>84.1</v>
      </c>
      <c r="M114" s="1711">
        <v>88.4</v>
      </c>
      <c r="N114" s="1178">
        <v>90.6</v>
      </c>
      <c r="O114" s="1057">
        <v>97.3</v>
      </c>
      <c r="P114" s="1712">
        <v>92.5</v>
      </c>
      <c r="Q114" s="1182"/>
      <c r="R114" s="1058"/>
    </row>
    <row r="115" spans="1:18">
      <c r="A115" s="95"/>
      <c r="B115" s="195" t="s">
        <v>5</v>
      </c>
      <c r="C115" s="781">
        <v>101.75</v>
      </c>
      <c r="D115" s="274">
        <v>113.22</v>
      </c>
      <c r="E115" s="32">
        <v>86.78</v>
      </c>
      <c r="F115" s="284"/>
      <c r="G115" s="135"/>
      <c r="H115" s="24"/>
      <c r="I115" s="95"/>
      <c r="J115" s="195" t="s">
        <v>5</v>
      </c>
      <c r="K115" s="1709">
        <v>83.8</v>
      </c>
      <c r="L115" s="1710">
        <v>85.4</v>
      </c>
      <c r="M115" s="1711">
        <v>87.9</v>
      </c>
      <c r="N115" s="1178">
        <v>93</v>
      </c>
      <c r="O115" s="1057">
        <v>98.8</v>
      </c>
      <c r="P115" s="1712">
        <v>92.1</v>
      </c>
      <c r="Q115" s="1182"/>
      <c r="R115" s="1058"/>
    </row>
    <row r="116" spans="1:18">
      <c r="A116" s="95"/>
      <c r="B116" s="195" t="s">
        <v>6</v>
      </c>
      <c r="C116" s="781">
        <v>102.32</v>
      </c>
      <c r="D116" s="274">
        <v>110.42</v>
      </c>
      <c r="E116" s="32">
        <v>88.23</v>
      </c>
      <c r="F116" s="284"/>
      <c r="G116" s="135"/>
      <c r="H116" s="24"/>
      <c r="I116" s="95"/>
      <c r="J116" s="195" t="s">
        <v>6</v>
      </c>
      <c r="K116" s="1709">
        <v>85.4</v>
      </c>
      <c r="L116" s="1710">
        <v>84.9</v>
      </c>
      <c r="M116" s="1711">
        <v>87.7</v>
      </c>
      <c r="N116" s="1178">
        <v>94.8</v>
      </c>
      <c r="O116" s="1057">
        <v>98.1</v>
      </c>
      <c r="P116" s="1712">
        <v>91.7</v>
      </c>
      <c r="Q116" s="1182"/>
      <c r="R116" s="1058"/>
    </row>
    <row r="117" spans="1:18">
      <c r="A117" s="95"/>
      <c r="B117" s="195" t="s">
        <v>7</v>
      </c>
      <c r="C117" s="781">
        <v>99.89</v>
      </c>
      <c r="D117" s="274">
        <v>110.69</v>
      </c>
      <c r="E117" s="32">
        <v>90.55</v>
      </c>
      <c r="F117" s="286"/>
      <c r="G117" s="138" t="s">
        <v>872</v>
      </c>
      <c r="H117" s="24"/>
      <c r="I117" s="95"/>
      <c r="J117" s="195" t="s">
        <v>7</v>
      </c>
      <c r="K117" s="1709">
        <v>85</v>
      </c>
      <c r="L117" s="1710">
        <v>85.3</v>
      </c>
      <c r="M117" s="1711">
        <v>87.4</v>
      </c>
      <c r="N117" s="1178">
        <v>94.3</v>
      </c>
      <c r="O117" s="1057">
        <v>98.7</v>
      </c>
      <c r="P117" s="1712">
        <v>91.5</v>
      </c>
      <c r="Q117" s="1182"/>
      <c r="R117" s="1058"/>
    </row>
    <row r="118" spans="1:18">
      <c r="A118" s="95"/>
      <c r="B118" s="195" t="s">
        <v>8</v>
      </c>
      <c r="C118" s="781">
        <v>103.93</v>
      </c>
      <c r="D118" s="274">
        <v>111.76</v>
      </c>
      <c r="E118" s="32">
        <v>88.63</v>
      </c>
      <c r="F118" s="284"/>
      <c r="G118" s="135"/>
      <c r="H118" s="24"/>
      <c r="I118" s="95"/>
      <c r="J118" s="195" t="s">
        <v>8</v>
      </c>
      <c r="K118" s="1709">
        <v>86.5</v>
      </c>
      <c r="L118" s="1710">
        <v>85.6</v>
      </c>
      <c r="M118" s="1711">
        <v>87.1</v>
      </c>
      <c r="N118" s="1178">
        <v>95.9</v>
      </c>
      <c r="O118" s="1057">
        <v>98.7</v>
      </c>
      <c r="P118" s="1712">
        <v>91.2</v>
      </c>
      <c r="Q118" s="1182"/>
      <c r="R118" s="1058"/>
    </row>
    <row r="119" spans="1:18">
      <c r="A119" s="95"/>
      <c r="B119" s="195" t="s">
        <v>9</v>
      </c>
      <c r="C119" s="781">
        <v>106.26</v>
      </c>
      <c r="D119" s="274">
        <v>112.45</v>
      </c>
      <c r="E119" s="32">
        <v>89.91</v>
      </c>
      <c r="F119" s="284"/>
      <c r="G119" s="135"/>
      <c r="H119" s="24"/>
      <c r="I119" s="95"/>
      <c r="J119" s="195" t="s">
        <v>9</v>
      </c>
      <c r="K119" s="1709">
        <v>87.5</v>
      </c>
      <c r="L119" s="1710">
        <v>86.3</v>
      </c>
      <c r="M119" s="1711">
        <v>87.2</v>
      </c>
      <c r="N119" s="1178">
        <v>97.1</v>
      </c>
      <c r="O119" s="1057">
        <v>99.6</v>
      </c>
      <c r="P119" s="1712">
        <v>91.2</v>
      </c>
      <c r="Q119" s="1182"/>
      <c r="R119" s="1058"/>
    </row>
    <row r="120" spans="1:18">
      <c r="A120" s="95"/>
      <c r="B120" s="195" t="s">
        <v>10</v>
      </c>
      <c r="C120" s="781">
        <v>106.96</v>
      </c>
      <c r="D120" s="274">
        <v>113.31</v>
      </c>
      <c r="E120" s="32">
        <v>90.6</v>
      </c>
      <c r="F120" s="284"/>
      <c r="G120" s="135"/>
      <c r="H120" s="24"/>
      <c r="I120" s="95"/>
      <c r="J120" s="195" t="s">
        <v>10</v>
      </c>
      <c r="K120" s="1709">
        <v>87.4</v>
      </c>
      <c r="L120" s="1710">
        <v>87.4</v>
      </c>
      <c r="M120" s="1711">
        <v>87.4</v>
      </c>
      <c r="N120" s="1178">
        <v>97</v>
      </c>
      <c r="O120" s="1057">
        <v>101.1</v>
      </c>
      <c r="P120" s="1712">
        <v>91.5</v>
      </c>
      <c r="Q120" s="1182"/>
      <c r="R120" s="1058"/>
    </row>
    <row r="121" spans="1:18">
      <c r="A121" s="95"/>
      <c r="B121" s="195" t="s">
        <v>11</v>
      </c>
      <c r="C121" s="781">
        <v>113.32</v>
      </c>
      <c r="D121" s="274">
        <v>116.81</v>
      </c>
      <c r="E121" s="32">
        <v>90.86</v>
      </c>
      <c r="F121" s="284"/>
      <c r="G121" s="135"/>
      <c r="H121" s="24"/>
      <c r="I121" s="95"/>
      <c r="J121" s="195" t="s">
        <v>11</v>
      </c>
      <c r="K121" s="1709">
        <v>88.2</v>
      </c>
      <c r="L121" s="1710">
        <v>88.2</v>
      </c>
      <c r="M121" s="1711">
        <v>87.7</v>
      </c>
      <c r="N121" s="1178">
        <v>97.9</v>
      </c>
      <c r="O121" s="1057">
        <v>101.9</v>
      </c>
      <c r="P121" s="1712">
        <v>91.8</v>
      </c>
      <c r="Q121" s="1182"/>
      <c r="R121" s="1058"/>
    </row>
    <row r="122" spans="1:18">
      <c r="A122" s="95"/>
      <c r="B122" s="195" t="s">
        <v>12</v>
      </c>
      <c r="C122" s="781">
        <v>109.73</v>
      </c>
      <c r="D122" s="274">
        <v>112.75</v>
      </c>
      <c r="E122" s="32">
        <v>89.77</v>
      </c>
      <c r="F122" s="284"/>
      <c r="G122" s="135"/>
      <c r="H122" s="24"/>
      <c r="I122" s="95"/>
      <c r="J122" s="195" t="s">
        <v>12</v>
      </c>
      <c r="K122" s="1709">
        <v>89.1</v>
      </c>
      <c r="L122" s="1710">
        <v>88.4</v>
      </c>
      <c r="M122" s="1711">
        <v>87.3</v>
      </c>
      <c r="N122" s="1178">
        <v>98.9</v>
      </c>
      <c r="O122" s="1057">
        <v>102.2</v>
      </c>
      <c r="P122" s="1712">
        <v>91.4</v>
      </c>
      <c r="Q122" s="1182"/>
      <c r="R122" s="1058"/>
    </row>
    <row r="123" spans="1:18">
      <c r="A123" s="95"/>
      <c r="B123" s="195" t="s">
        <v>13</v>
      </c>
      <c r="C123" s="781">
        <v>114.13</v>
      </c>
      <c r="D123" s="274">
        <v>112.9</v>
      </c>
      <c r="E123" s="32">
        <v>87.84</v>
      </c>
      <c r="F123" s="284"/>
      <c r="G123" s="135"/>
      <c r="H123" s="24"/>
      <c r="I123" s="95"/>
      <c r="J123" s="195" t="s">
        <v>13</v>
      </c>
      <c r="K123" s="1709">
        <v>89.3</v>
      </c>
      <c r="L123" s="1710">
        <v>89.2</v>
      </c>
      <c r="M123" s="1711">
        <v>87.9</v>
      </c>
      <c r="N123" s="1178">
        <v>99.1</v>
      </c>
      <c r="O123" s="1057">
        <v>102.9</v>
      </c>
      <c r="P123" s="1712">
        <v>92</v>
      </c>
      <c r="Q123" s="1182"/>
      <c r="R123" s="1058"/>
    </row>
    <row r="124" spans="1:18">
      <c r="A124" s="100"/>
      <c r="B124" s="197" t="s">
        <v>14</v>
      </c>
      <c r="C124" s="895">
        <v>111.88</v>
      </c>
      <c r="D124" s="273">
        <v>113.5</v>
      </c>
      <c r="E124" s="34">
        <v>90.91</v>
      </c>
      <c r="F124" s="287"/>
      <c r="G124" s="136"/>
      <c r="H124" s="24"/>
      <c r="I124" s="95"/>
      <c r="J124" s="195" t="s">
        <v>14</v>
      </c>
      <c r="K124" s="1709">
        <v>90.2</v>
      </c>
      <c r="L124" s="1710">
        <v>89.3</v>
      </c>
      <c r="M124" s="1711">
        <v>87.9</v>
      </c>
      <c r="N124" s="1178">
        <v>100</v>
      </c>
      <c r="O124" s="1057">
        <v>102.9</v>
      </c>
      <c r="P124" s="1712">
        <v>92</v>
      </c>
      <c r="Q124" s="1182"/>
      <c r="R124" s="1058"/>
    </row>
    <row r="125" spans="1:18">
      <c r="A125" s="95" t="s">
        <v>48</v>
      </c>
      <c r="B125" s="195" t="s">
        <v>3</v>
      </c>
      <c r="C125" s="781">
        <v>118.72</v>
      </c>
      <c r="D125" s="274">
        <v>114.45</v>
      </c>
      <c r="E125" s="32">
        <v>88.66</v>
      </c>
      <c r="F125" s="284"/>
      <c r="G125" s="135"/>
      <c r="H125" s="24"/>
      <c r="I125" s="98" t="s">
        <v>48</v>
      </c>
      <c r="J125" s="196" t="s">
        <v>3</v>
      </c>
      <c r="K125" s="1718">
        <v>91.7</v>
      </c>
      <c r="L125" s="1719">
        <v>89.9</v>
      </c>
      <c r="M125" s="1720">
        <v>87.9</v>
      </c>
      <c r="N125" s="1180">
        <v>101.7</v>
      </c>
      <c r="O125" s="1062">
        <v>103.6</v>
      </c>
      <c r="P125" s="1716">
        <v>92</v>
      </c>
      <c r="Q125" s="1183"/>
      <c r="R125" s="1061"/>
    </row>
    <row r="126" spans="1:18">
      <c r="A126" s="95">
        <v>2000</v>
      </c>
      <c r="B126" s="195" t="s">
        <v>4</v>
      </c>
      <c r="C126" s="781">
        <v>118.52</v>
      </c>
      <c r="D126" s="274">
        <v>119.47</v>
      </c>
      <c r="E126" s="32">
        <v>94.42</v>
      </c>
      <c r="F126" s="284"/>
      <c r="G126" s="135"/>
      <c r="H126" s="24"/>
      <c r="I126" s="95">
        <v>2000</v>
      </c>
      <c r="J126" s="195" t="s">
        <v>4</v>
      </c>
      <c r="K126" s="1709">
        <v>91.8</v>
      </c>
      <c r="L126" s="1710">
        <v>90.7</v>
      </c>
      <c r="M126" s="1711">
        <v>88.3</v>
      </c>
      <c r="N126" s="1178">
        <v>101.8</v>
      </c>
      <c r="O126" s="1057">
        <v>104.6</v>
      </c>
      <c r="P126" s="1712">
        <v>92.4</v>
      </c>
      <c r="Q126" s="1182"/>
      <c r="R126" s="1058"/>
    </row>
    <row r="127" spans="1:18">
      <c r="A127" s="95"/>
      <c r="B127" s="195" t="s">
        <v>5</v>
      </c>
      <c r="C127" s="781">
        <v>117.5</v>
      </c>
      <c r="D127" s="274">
        <v>118.51</v>
      </c>
      <c r="E127" s="32">
        <v>93.35</v>
      </c>
      <c r="F127" s="284"/>
      <c r="G127" s="135"/>
      <c r="H127" s="24"/>
      <c r="I127" s="95"/>
      <c r="J127" s="195" t="s">
        <v>5</v>
      </c>
      <c r="K127" s="1709">
        <v>91.1</v>
      </c>
      <c r="L127" s="1710">
        <v>91.5</v>
      </c>
      <c r="M127" s="1711">
        <v>89.2</v>
      </c>
      <c r="N127" s="1178">
        <v>101.1</v>
      </c>
      <c r="O127" s="1057">
        <v>105.6</v>
      </c>
      <c r="P127" s="1712">
        <v>93.4</v>
      </c>
      <c r="Q127" s="1182"/>
      <c r="R127" s="1058"/>
    </row>
    <row r="128" spans="1:18">
      <c r="A128" s="95"/>
      <c r="B128" s="195" t="s">
        <v>6</v>
      </c>
      <c r="C128" s="781">
        <v>122.88</v>
      </c>
      <c r="D128" s="274">
        <v>120.09</v>
      </c>
      <c r="E128" s="32">
        <v>91.23</v>
      </c>
      <c r="F128" s="284"/>
      <c r="G128" s="135"/>
      <c r="H128" s="24"/>
      <c r="I128" s="95"/>
      <c r="J128" s="195" t="s">
        <v>6</v>
      </c>
      <c r="K128" s="1709">
        <v>92.3</v>
      </c>
      <c r="L128" s="1710">
        <v>92.3</v>
      </c>
      <c r="M128" s="1711">
        <v>88.9</v>
      </c>
      <c r="N128" s="1178">
        <v>102.3</v>
      </c>
      <c r="O128" s="1057">
        <v>106.5</v>
      </c>
      <c r="P128" s="1712">
        <v>93.1</v>
      </c>
      <c r="Q128" s="1182"/>
      <c r="R128" s="1058"/>
    </row>
    <row r="129" spans="1:18">
      <c r="A129" s="95"/>
      <c r="B129" s="195" t="s">
        <v>7</v>
      </c>
      <c r="C129" s="781">
        <v>122.75</v>
      </c>
      <c r="D129" s="274">
        <v>117.02</v>
      </c>
      <c r="E129" s="32">
        <v>91.95</v>
      </c>
      <c r="F129" s="284"/>
      <c r="G129" s="135"/>
      <c r="H129" s="24"/>
      <c r="I129" s="95"/>
      <c r="J129" s="195" t="s">
        <v>7</v>
      </c>
      <c r="K129" s="1709">
        <v>92.2</v>
      </c>
      <c r="L129" s="1710">
        <v>92.3</v>
      </c>
      <c r="M129" s="1711">
        <v>89</v>
      </c>
      <c r="N129" s="1178">
        <v>102.3</v>
      </c>
      <c r="O129" s="1057">
        <v>106.6</v>
      </c>
      <c r="P129" s="1712">
        <v>93.1</v>
      </c>
      <c r="Q129" s="1182"/>
      <c r="R129" s="1058"/>
    </row>
    <row r="130" spans="1:18">
      <c r="A130" s="95"/>
      <c r="B130" s="195" t="s">
        <v>8</v>
      </c>
      <c r="C130" s="781">
        <v>121.65</v>
      </c>
      <c r="D130" s="274">
        <v>119.4</v>
      </c>
      <c r="E130" s="32">
        <v>91.92</v>
      </c>
      <c r="F130" s="284"/>
      <c r="G130" s="135"/>
      <c r="H130" s="24"/>
      <c r="I130" s="95"/>
      <c r="J130" s="195" t="s">
        <v>8</v>
      </c>
      <c r="K130" s="1709">
        <v>92.9</v>
      </c>
      <c r="L130" s="1710">
        <v>93.7</v>
      </c>
      <c r="M130" s="1711">
        <v>88.8</v>
      </c>
      <c r="N130" s="1178">
        <v>103</v>
      </c>
      <c r="O130" s="1057">
        <v>107.8</v>
      </c>
      <c r="P130" s="1712">
        <v>92.9</v>
      </c>
      <c r="Q130" s="1182"/>
      <c r="R130" s="1058"/>
    </row>
    <row r="131" spans="1:18">
      <c r="A131" s="95"/>
      <c r="B131" s="195" t="s">
        <v>9</v>
      </c>
      <c r="C131" s="781">
        <v>124.21</v>
      </c>
      <c r="D131" s="274">
        <v>117.86</v>
      </c>
      <c r="E131" s="32">
        <v>90.43</v>
      </c>
      <c r="F131" s="286"/>
      <c r="G131" s="138" t="s">
        <v>871</v>
      </c>
      <c r="H131" s="24"/>
      <c r="I131" s="95"/>
      <c r="J131" s="195" t="s">
        <v>9</v>
      </c>
      <c r="K131" s="1709">
        <v>93.1</v>
      </c>
      <c r="L131" s="1710">
        <v>93.1</v>
      </c>
      <c r="M131" s="1711">
        <v>88.8</v>
      </c>
      <c r="N131" s="1178">
        <v>103.3</v>
      </c>
      <c r="O131" s="1057">
        <v>107.6</v>
      </c>
      <c r="P131" s="1712">
        <v>93</v>
      </c>
      <c r="Q131" s="1182"/>
      <c r="R131" s="1058"/>
    </row>
    <row r="132" spans="1:18">
      <c r="A132" s="95"/>
      <c r="B132" s="195" t="s">
        <v>10</v>
      </c>
      <c r="C132" s="781">
        <v>123.64</v>
      </c>
      <c r="D132" s="274">
        <v>119.78</v>
      </c>
      <c r="E132" s="32">
        <v>92.34</v>
      </c>
      <c r="F132" s="284"/>
      <c r="G132" s="135"/>
      <c r="H132" s="24"/>
      <c r="I132" s="95"/>
      <c r="J132" s="195" t="s">
        <v>10</v>
      </c>
      <c r="K132" s="1709">
        <v>93.7</v>
      </c>
      <c r="L132" s="1710">
        <v>94.6</v>
      </c>
      <c r="M132" s="1711">
        <v>89.1</v>
      </c>
      <c r="N132" s="1178">
        <v>103.9</v>
      </c>
      <c r="O132" s="1057">
        <v>109</v>
      </c>
      <c r="P132" s="1712">
        <v>93.2</v>
      </c>
      <c r="Q132" s="1182"/>
      <c r="R132" s="1058"/>
    </row>
    <row r="133" spans="1:18">
      <c r="A133" s="95"/>
      <c r="B133" s="195" t="s">
        <v>11</v>
      </c>
      <c r="C133" s="781">
        <v>122.17</v>
      </c>
      <c r="D133" s="274">
        <v>119.93</v>
      </c>
      <c r="E133" s="32">
        <v>92.44</v>
      </c>
      <c r="F133" s="284"/>
      <c r="G133" s="135"/>
      <c r="H133" s="24"/>
      <c r="I133" s="95"/>
      <c r="J133" s="195" t="s">
        <v>11</v>
      </c>
      <c r="K133" s="1709">
        <v>94</v>
      </c>
      <c r="L133" s="1710">
        <v>93.7</v>
      </c>
      <c r="M133" s="1711">
        <v>88.7</v>
      </c>
      <c r="N133" s="1178">
        <v>104.2</v>
      </c>
      <c r="O133" s="1057">
        <v>107.9</v>
      </c>
      <c r="P133" s="1712">
        <v>92.8</v>
      </c>
      <c r="Q133" s="1182"/>
      <c r="R133" s="1058"/>
    </row>
    <row r="134" spans="1:18">
      <c r="A134" s="95"/>
      <c r="B134" s="195" t="s">
        <v>12</v>
      </c>
      <c r="C134" s="781">
        <v>124.76</v>
      </c>
      <c r="D134" s="274">
        <v>119.68</v>
      </c>
      <c r="E134" s="32">
        <v>93.51</v>
      </c>
      <c r="F134" s="284"/>
      <c r="G134" s="135"/>
      <c r="H134" s="24"/>
      <c r="I134" s="95"/>
      <c r="J134" s="195" t="s">
        <v>12</v>
      </c>
      <c r="K134" s="1709">
        <v>93.9</v>
      </c>
      <c r="L134" s="1710">
        <v>94.9</v>
      </c>
      <c r="M134" s="1711">
        <v>89.6</v>
      </c>
      <c r="N134" s="1178">
        <v>104.2</v>
      </c>
      <c r="O134" s="1057">
        <v>109.6</v>
      </c>
      <c r="P134" s="1712">
        <v>93.8</v>
      </c>
      <c r="Q134" s="1182"/>
      <c r="R134" s="1058"/>
    </row>
    <row r="135" spans="1:18">
      <c r="A135" s="95"/>
      <c r="B135" s="195" t="s">
        <v>13</v>
      </c>
      <c r="C135" s="781">
        <v>121.85</v>
      </c>
      <c r="D135" s="274">
        <v>120.02</v>
      </c>
      <c r="E135" s="32">
        <v>95.13</v>
      </c>
      <c r="F135" s="284"/>
      <c r="G135" s="135"/>
      <c r="H135" s="24"/>
      <c r="I135" s="95"/>
      <c r="J135" s="195" t="s">
        <v>13</v>
      </c>
      <c r="K135" s="1709">
        <v>94</v>
      </c>
      <c r="L135" s="1710">
        <v>95.2</v>
      </c>
      <c r="M135" s="1711">
        <v>89.9</v>
      </c>
      <c r="N135" s="1178">
        <v>104.2</v>
      </c>
      <c r="O135" s="1057">
        <v>109.8</v>
      </c>
      <c r="P135" s="1712">
        <v>94.1</v>
      </c>
      <c r="Q135" s="1182"/>
      <c r="R135" s="1058" t="s">
        <v>871</v>
      </c>
    </row>
    <row r="136" spans="1:18">
      <c r="A136" s="95"/>
      <c r="B136" s="195" t="s">
        <v>14</v>
      </c>
      <c r="C136" s="781">
        <v>126.94</v>
      </c>
      <c r="D136" s="274">
        <v>120</v>
      </c>
      <c r="E136" s="32">
        <v>94.91</v>
      </c>
      <c r="F136" s="284"/>
      <c r="G136" s="135"/>
      <c r="H136" s="24"/>
      <c r="I136" s="100"/>
      <c r="J136" s="197" t="s">
        <v>14</v>
      </c>
      <c r="K136" s="1713">
        <v>94.3</v>
      </c>
      <c r="L136" s="1714">
        <v>96.1</v>
      </c>
      <c r="M136" s="1715">
        <v>90.3</v>
      </c>
      <c r="N136" s="1179">
        <v>104.6</v>
      </c>
      <c r="O136" s="1059">
        <v>110.8</v>
      </c>
      <c r="P136" s="1717">
        <v>94.4</v>
      </c>
      <c r="Q136" s="1184"/>
      <c r="R136" s="1060"/>
    </row>
    <row r="137" spans="1:18">
      <c r="A137" s="353" t="s">
        <v>49</v>
      </c>
      <c r="B137" s="196" t="s">
        <v>3</v>
      </c>
      <c r="C137" s="1787">
        <v>119.76</v>
      </c>
      <c r="D137" s="279">
        <v>119.5</v>
      </c>
      <c r="E137" s="35">
        <v>96.8</v>
      </c>
      <c r="F137" s="285"/>
      <c r="G137" s="134"/>
      <c r="H137" s="24"/>
      <c r="I137" s="354" t="s">
        <v>49</v>
      </c>
      <c r="J137" s="195" t="s">
        <v>3</v>
      </c>
      <c r="K137" s="1709">
        <v>91.4</v>
      </c>
      <c r="L137" s="1710">
        <v>93.7</v>
      </c>
      <c r="M137" s="1711">
        <v>90.1</v>
      </c>
      <c r="N137" s="1178">
        <v>101.5</v>
      </c>
      <c r="O137" s="1057">
        <v>108.2</v>
      </c>
      <c r="P137" s="1712">
        <v>94.2</v>
      </c>
      <c r="Q137" s="1182"/>
      <c r="R137" s="1058"/>
    </row>
    <row r="138" spans="1:18">
      <c r="A138" s="95">
        <v>2001</v>
      </c>
      <c r="B138" s="195" t="s">
        <v>4</v>
      </c>
      <c r="C138" s="781">
        <v>119.62</v>
      </c>
      <c r="D138" s="274">
        <v>117.31</v>
      </c>
      <c r="E138" s="32">
        <v>95.32</v>
      </c>
      <c r="F138" s="284"/>
      <c r="G138" s="135"/>
      <c r="H138" s="24"/>
      <c r="I138" s="95">
        <v>2001</v>
      </c>
      <c r="J138" s="195" t="s">
        <v>4</v>
      </c>
      <c r="K138" s="1709">
        <v>91</v>
      </c>
      <c r="L138" s="1710">
        <v>93.5</v>
      </c>
      <c r="M138" s="1711">
        <v>90.6</v>
      </c>
      <c r="N138" s="1178">
        <v>101</v>
      </c>
      <c r="O138" s="1057">
        <v>108</v>
      </c>
      <c r="P138" s="1712">
        <v>94.8</v>
      </c>
      <c r="Q138" s="1182"/>
      <c r="R138" s="1058"/>
    </row>
    <row r="139" spans="1:18">
      <c r="A139" s="95"/>
      <c r="B139" s="195" t="s">
        <v>5</v>
      </c>
      <c r="C139" s="781">
        <v>117.09</v>
      </c>
      <c r="D139" s="274">
        <v>114.63</v>
      </c>
      <c r="E139" s="32">
        <v>92.79</v>
      </c>
      <c r="F139" s="284"/>
      <c r="G139" s="135"/>
      <c r="H139" s="24"/>
      <c r="I139" s="95"/>
      <c r="J139" s="195" t="s">
        <v>5</v>
      </c>
      <c r="K139" s="1709">
        <v>89.7</v>
      </c>
      <c r="L139" s="1710">
        <v>92.3</v>
      </c>
      <c r="M139" s="1711">
        <v>90.1</v>
      </c>
      <c r="N139" s="1178">
        <v>99.7</v>
      </c>
      <c r="O139" s="1057">
        <v>106.5</v>
      </c>
      <c r="P139" s="1712">
        <v>94.2</v>
      </c>
      <c r="Q139" s="1182"/>
      <c r="R139" s="1058"/>
    </row>
    <row r="140" spans="1:18">
      <c r="A140" s="95"/>
      <c r="B140" s="195" t="s">
        <v>6</v>
      </c>
      <c r="C140" s="781">
        <v>117.45</v>
      </c>
      <c r="D140" s="274">
        <v>114.78</v>
      </c>
      <c r="E140" s="32">
        <v>91.67</v>
      </c>
      <c r="F140" s="284"/>
      <c r="G140" s="135"/>
      <c r="H140" s="24"/>
      <c r="I140" s="95"/>
      <c r="J140" s="195" t="s">
        <v>6</v>
      </c>
      <c r="K140" s="1709">
        <v>88.7</v>
      </c>
      <c r="L140" s="1710">
        <v>91.3</v>
      </c>
      <c r="M140" s="1711">
        <v>89.9</v>
      </c>
      <c r="N140" s="1178">
        <v>98.5</v>
      </c>
      <c r="O140" s="1057">
        <v>105.5</v>
      </c>
      <c r="P140" s="1712">
        <v>94</v>
      </c>
      <c r="Q140" s="1182"/>
      <c r="R140" s="1058"/>
    </row>
    <row r="141" spans="1:18">
      <c r="A141" s="95"/>
      <c r="B141" s="195" t="s">
        <v>7</v>
      </c>
      <c r="C141" s="781">
        <v>114.5</v>
      </c>
      <c r="D141" s="274">
        <v>113.93</v>
      </c>
      <c r="E141" s="32">
        <v>91.3</v>
      </c>
      <c r="F141" s="284"/>
      <c r="G141" s="135"/>
      <c r="H141" s="24"/>
      <c r="I141" s="95"/>
      <c r="J141" s="195" t="s">
        <v>7</v>
      </c>
      <c r="K141" s="1709">
        <v>88.8</v>
      </c>
      <c r="L141" s="1710">
        <v>90.1</v>
      </c>
      <c r="M141" s="1711">
        <v>90</v>
      </c>
      <c r="N141" s="1178">
        <v>98.7</v>
      </c>
      <c r="O141" s="1057">
        <v>104.1</v>
      </c>
      <c r="P141" s="1712">
        <v>94.1</v>
      </c>
      <c r="Q141" s="1182"/>
      <c r="R141" s="1058"/>
    </row>
    <row r="142" spans="1:18">
      <c r="A142" s="95"/>
      <c r="B142" s="195" t="s">
        <v>8</v>
      </c>
      <c r="C142" s="781">
        <v>115.28</v>
      </c>
      <c r="D142" s="274">
        <v>113.03</v>
      </c>
      <c r="E142" s="32">
        <v>90.86</v>
      </c>
      <c r="F142" s="284"/>
      <c r="G142" s="135"/>
      <c r="H142" s="24"/>
      <c r="I142" s="95"/>
      <c r="J142" s="195" t="s">
        <v>8</v>
      </c>
      <c r="K142" s="1709">
        <v>87.6</v>
      </c>
      <c r="L142" s="1710">
        <v>89.6</v>
      </c>
      <c r="M142" s="1711">
        <v>89.6</v>
      </c>
      <c r="N142" s="1178">
        <v>97.3</v>
      </c>
      <c r="O142" s="1057">
        <v>103.7</v>
      </c>
      <c r="P142" s="1712">
        <v>93.6</v>
      </c>
      <c r="Q142" s="1182"/>
      <c r="R142" s="1058"/>
    </row>
    <row r="143" spans="1:18">
      <c r="A143" s="95"/>
      <c r="B143" s="195" t="s">
        <v>9</v>
      </c>
      <c r="C143" s="781">
        <v>113.95</v>
      </c>
      <c r="D143" s="274">
        <v>112.39</v>
      </c>
      <c r="E143" s="32">
        <v>90.41</v>
      </c>
      <c r="F143" s="284"/>
      <c r="G143" s="135"/>
      <c r="H143" s="24"/>
      <c r="I143" s="95"/>
      <c r="J143" s="195" t="s">
        <v>9</v>
      </c>
      <c r="K143" s="1709">
        <v>86.3</v>
      </c>
      <c r="L143" s="1710">
        <v>88.3</v>
      </c>
      <c r="M143" s="1711">
        <v>89.5</v>
      </c>
      <c r="N143" s="1178">
        <v>96</v>
      </c>
      <c r="O143" s="1057">
        <v>102.3</v>
      </c>
      <c r="P143" s="1712">
        <v>93.5</v>
      </c>
      <c r="Q143" s="1182"/>
      <c r="R143" s="1058"/>
    </row>
    <row r="144" spans="1:18">
      <c r="A144" s="95"/>
      <c r="B144" s="195" t="s">
        <v>10</v>
      </c>
      <c r="C144" s="781">
        <v>107.45</v>
      </c>
      <c r="D144" s="274">
        <v>108.31</v>
      </c>
      <c r="E144" s="32">
        <v>87.87</v>
      </c>
      <c r="F144" s="284"/>
      <c r="G144" s="135"/>
      <c r="H144" s="24"/>
      <c r="I144" s="95"/>
      <c r="J144" s="195" t="s">
        <v>10</v>
      </c>
      <c r="K144" s="1709">
        <v>85.5</v>
      </c>
      <c r="L144" s="1710">
        <v>87</v>
      </c>
      <c r="M144" s="1711">
        <v>89.6</v>
      </c>
      <c r="N144" s="1178">
        <v>95</v>
      </c>
      <c r="O144" s="1057">
        <v>100.5</v>
      </c>
      <c r="P144" s="1712">
        <v>93.6</v>
      </c>
      <c r="Q144" s="1182"/>
      <c r="R144" s="1058"/>
    </row>
    <row r="145" spans="1:18">
      <c r="A145" s="95"/>
      <c r="B145" s="195" t="s">
        <v>11</v>
      </c>
      <c r="C145" s="781">
        <v>109.08</v>
      </c>
      <c r="D145" s="274">
        <v>108.21</v>
      </c>
      <c r="E145" s="32">
        <v>87.52</v>
      </c>
      <c r="F145" s="284"/>
      <c r="G145" s="135"/>
      <c r="H145" s="24"/>
      <c r="I145" s="95"/>
      <c r="J145" s="195" t="s">
        <v>11</v>
      </c>
      <c r="K145" s="1709">
        <v>83.2</v>
      </c>
      <c r="L145" s="1710">
        <v>85.7</v>
      </c>
      <c r="M145" s="1711">
        <v>89.2</v>
      </c>
      <c r="N145" s="1178">
        <v>92.6</v>
      </c>
      <c r="O145" s="1057">
        <v>99.1</v>
      </c>
      <c r="P145" s="1712">
        <v>93.2</v>
      </c>
      <c r="Q145" s="1182"/>
      <c r="R145" s="1058"/>
    </row>
    <row r="146" spans="1:18">
      <c r="A146" s="95"/>
      <c r="B146" s="195" t="s">
        <v>12</v>
      </c>
      <c r="C146" s="781">
        <v>105.1</v>
      </c>
      <c r="D146" s="274">
        <v>107.39</v>
      </c>
      <c r="E146" s="32">
        <v>86.97</v>
      </c>
      <c r="F146" s="284"/>
      <c r="G146" s="135"/>
      <c r="H146" s="24"/>
      <c r="I146" s="95"/>
      <c r="J146" s="195" t="s">
        <v>12</v>
      </c>
      <c r="K146" s="1709">
        <v>82.3</v>
      </c>
      <c r="L146" s="1710">
        <v>85.2</v>
      </c>
      <c r="M146" s="1711">
        <v>89.1</v>
      </c>
      <c r="N146" s="1178">
        <v>91.6</v>
      </c>
      <c r="O146" s="1057">
        <v>98.6</v>
      </c>
      <c r="P146" s="1712">
        <v>93.2</v>
      </c>
      <c r="Q146" s="1182"/>
      <c r="R146" s="1058"/>
    </row>
    <row r="147" spans="1:18">
      <c r="A147" s="95"/>
      <c r="B147" s="195" t="s">
        <v>13</v>
      </c>
      <c r="C147" s="781">
        <v>105.19</v>
      </c>
      <c r="D147" s="274">
        <v>108.09</v>
      </c>
      <c r="E147" s="32">
        <v>85.21</v>
      </c>
      <c r="F147" s="284"/>
      <c r="G147" s="135"/>
      <c r="H147" s="24"/>
      <c r="I147" s="95"/>
      <c r="J147" s="195" t="s">
        <v>13</v>
      </c>
      <c r="K147" s="1709">
        <v>82.9</v>
      </c>
      <c r="L147" s="1710">
        <v>84.4</v>
      </c>
      <c r="M147" s="1711">
        <v>88.5</v>
      </c>
      <c r="N147" s="1178">
        <v>92.2</v>
      </c>
      <c r="O147" s="1057">
        <v>97.6</v>
      </c>
      <c r="P147" s="1712">
        <v>92.4</v>
      </c>
      <c r="Q147" s="1182"/>
      <c r="R147" s="1058"/>
    </row>
    <row r="148" spans="1:18">
      <c r="A148" s="100"/>
      <c r="B148" s="197" t="s">
        <v>14</v>
      </c>
      <c r="C148" s="895">
        <v>109.44</v>
      </c>
      <c r="D148" s="273">
        <v>106.61</v>
      </c>
      <c r="E148" s="34">
        <v>83.74</v>
      </c>
      <c r="F148" s="288"/>
      <c r="G148" s="139" t="s">
        <v>872</v>
      </c>
      <c r="H148" s="24"/>
      <c r="I148" s="100"/>
      <c r="J148" s="195" t="s">
        <v>14</v>
      </c>
      <c r="K148" s="1709">
        <v>82.7</v>
      </c>
      <c r="L148" s="1710">
        <v>83.8</v>
      </c>
      <c r="M148" s="1711">
        <v>87.3</v>
      </c>
      <c r="N148" s="1178">
        <v>92</v>
      </c>
      <c r="O148" s="1057">
        <v>97.3</v>
      </c>
      <c r="P148" s="1712">
        <v>91.2</v>
      </c>
      <c r="Q148" s="1182"/>
      <c r="R148" s="1058"/>
    </row>
    <row r="149" spans="1:18">
      <c r="A149" s="354" t="s">
        <v>50</v>
      </c>
      <c r="B149" s="195" t="s">
        <v>3</v>
      </c>
      <c r="C149" s="781">
        <v>108</v>
      </c>
      <c r="D149" s="274">
        <v>106.54</v>
      </c>
      <c r="E149" s="32">
        <v>83.67</v>
      </c>
      <c r="F149" s="284"/>
      <c r="G149" s="135"/>
      <c r="H149" s="24"/>
      <c r="I149" s="354" t="s">
        <v>50</v>
      </c>
      <c r="J149" s="196" t="s">
        <v>3</v>
      </c>
      <c r="K149" s="1718">
        <v>84.1</v>
      </c>
      <c r="L149" s="1719">
        <v>84.2</v>
      </c>
      <c r="M149" s="1720">
        <v>87.9</v>
      </c>
      <c r="N149" s="1180">
        <v>93.6</v>
      </c>
      <c r="O149" s="1062">
        <v>97.4</v>
      </c>
      <c r="P149" s="1716">
        <v>91.8</v>
      </c>
      <c r="Q149" s="1183"/>
      <c r="R149" s="1061" t="s">
        <v>872</v>
      </c>
    </row>
    <row r="150" spans="1:18">
      <c r="A150" s="95">
        <v>2002</v>
      </c>
      <c r="B150" s="195" t="s">
        <v>4</v>
      </c>
      <c r="C150" s="781">
        <v>109.62</v>
      </c>
      <c r="D150" s="274">
        <v>106.9</v>
      </c>
      <c r="E150" s="32">
        <v>83.96</v>
      </c>
      <c r="F150" s="284"/>
      <c r="G150" s="135"/>
      <c r="H150" s="24"/>
      <c r="I150" s="95">
        <v>2002</v>
      </c>
      <c r="J150" s="195" t="s">
        <v>4</v>
      </c>
      <c r="K150" s="1709">
        <v>84.7</v>
      </c>
      <c r="L150" s="1710">
        <v>85</v>
      </c>
      <c r="M150" s="1711">
        <v>87.5</v>
      </c>
      <c r="N150" s="1178">
        <v>94.1</v>
      </c>
      <c r="O150" s="1057">
        <v>98.5</v>
      </c>
      <c r="P150" s="1712">
        <v>91.4</v>
      </c>
      <c r="Q150" s="1182"/>
      <c r="R150" s="1058"/>
    </row>
    <row r="151" spans="1:18">
      <c r="A151" s="95"/>
      <c r="B151" s="195" t="s">
        <v>5</v>
      </c>
      <c r="C151" s="781">
        <v>109.93</v>
      </c>
      <c r="D151" s="274">
        <v>107.45</v>
      </c>
      <c r="E151" s="32">
        <v>85.16</v>
      </c>
      <c r="F151" s="284"/>
      <c r="G151" s="135"/>
      <c r="H151" s="24"/>
      <c r="I151" s="95"/>
      <c r="J151" s="195" t="s">
        <v>5</v>
      </c>
      <c r="K151" s="1709">
        <v>86.8</v>
      </c>
      <c r="L151" s="1710">
        <v>85.6</v>
      </c>
      <c r="M151" s="1711">
        <v>87.2</v>
      </c>
      <c r="N151" s="1178">
        <v>96.5</v>
      </c>
      <c r="O151" s="1057">
        <v>99.1</v>
      </c>
      <c r="P151" s="1712">
        <v>91.1</v>
      </c>
      <c r="Q151" s="1182"/>
      <c r="R151" s="1058"/>
    </row>
    <row r="152" spans="1:18">
      <c r="A152" s="95"/>
      <c r="B152" s="195" t="s">
        <v>6</v>
      </c>
      <c r="C152" s="781">
        <v>113.3</v>
      </c>
      <c r="D152" s="274">
        <v>108.41</v>
      </c>
      <c r="E152" s="32">
        <v>85.19</v>
      </c>
      <c r="F152" s="284"/>
      <c r="G152" s="135"/>
      <c r="H152" s="24"/>
      <c r="I152" s="95"/>
      <c r="J152" s="195" t="s">
        <v>6</v>
      </c>
      <c r="K152" s="1709">
        <v>88.3</v>
      </c>
      <c r="L152" s="1710">
        <v>86.1</v>
      </c>
      <c r="M152" s="1711">
        <v>87.1</v>
      </c>
      <c r="N152" s="1178">
        <v>98.1</v>
      </c>
      <c r="O152" s="1057">
        <v>99.7</v>
      </c>
      <c r="P152" s="1712">
        <v>91</v>
      </c>
      <c r="Q152" s="1182"/>
      <c r="R152" s="1058"/>
    </row>
    <row r="153" spans="1:18">
      <c r="A153" s="95"/>
      <c r="B153" s="195" t="s">
        <v>7</v>
      </c>
      <c r="C153" s="781">
        <v>116.66</v>
      </c>
      <c r="D153" s="274">
        <v>108.73</v>
      </c>
      <c r="E153" s="32">
        <v>83.38</v>
      </c>
      <c r="F153" s="284"/>
      <c r="G153" s="135"/>
      <c r="H153" s="24"/>
      <c r="I153" s="95"/>
      <c r="J153" s="195" t="s">
        <v>7</v>
      </c>
      <c r="K153" s="1709">
        <v>90.4</v>
      </c>
      <c r="L153" s="1710">
        <v>88.6</v>
      </c>
      <c r="M153" s="1711">
        <v>86.6</v>
      </c>
      <c r="N153" s="1178">
        <v>100.3</v>
      </c>
      <c r="O153" s="1057">
        <v>102.3</v>
      </c>
      <c r="P153" s="1712">
        <v>90.4</v>
      </c>
      <c r="Q153" s="1182"/>
      <c r="R153" s="1058"/>
    </row>
    <row r="154" spans="1:18">
      <c r="A154" s="95"/>
      <c r="B154" s="195" t="s">
        <v>8</v>
      </c>
      <c r="C154" s="781">
        <v>117.92</v>
      </c>
      <c r="D154" s="274">
        <v>109.36</v>
      </c>
      <c r="E154" s="32">
        <v>85.53</v>
      </c>
      <c r="F154" s="284"/>
      <c r="G154" s="135"/>
      <c r="H154" s="24"/>
      <c r="I154" s="95"/>
      <c r="J154" s="195" t="s">
        <v>8</v>
      </c>
      <c r="K154" s="1709">
        <v>89.8</v>
      </c>
      <c r="L154" s="1710">
        <v>87.7</v>
      </c>
      <c r="M154" s="1711">
        <v>86.5</v>
      </c>
      <c r="N154" s="1178">
        <v>99.7</v>
      </c>
      <c r="O154" s="1057">
        <v>101.7</v>
      </c>
      <c r="P154" s="1712">
        <v>90.4</v>
      </c>
      <c r="Q154" s="1182"/>
      <c r="R154" s="1058"/>
    </row>
    <row r="155" spans="1:18">
      <c r="A155" s="95"/>
      <c r="B155" s="195" t="s">
        <v>9</v>
      </c>
      <c r="C155" s="781">
        <v>117.98</v>
      </c>
      <c r="D155" s="274">
        <v>110.9</v>
      </c>
      <c r="E155" s="32">
        <v>85.29</v>
      </c>
      <c r="F155" s="284"/>
      <c r="G155" s="135"/>
      <c r="H155" s="24"/>
      <c r="I155" s="95"/>
      <c r="J155" s="195" t="s">
        <v>9</v>
      </c>
      <c r="K155" s="1709">
        <v>90</v>
      </c>
      <c r="L155" s="1710">
        <v>88.4</v>
      </c>
      <c r="M155" s="1711">
        <v>86.8</v>
      </c>
      <c r="N155" s="1178">
        <v>99.9</v>
      </c>
      <c r="O155" s="1057">
        <v>102.2</v>
      </c>
      <c r="P155" s="1712">
        <v>90.7</v>
      </c>
      <c r="Q155" s="1182"/>
      <c r="R155" s="1058"/>
    </row>
    <row r="156" spans="1:18">
      <c r="A156" s="95"/>
      <c r="B156" s="195" t="s">
        <v>10</v>
      </c>
      <c r="C156" s="781">
        <v>121.86</v>
      </c>
      <c r="D156" s="274">
        <v>111.21</v>
      </c>
      <c r="E156" s="32">
        <v>85.34</v>
      </c>
      <c r="F156" s="284"/>
      <c r="G156" s="135"/>
      <c r="H156" s="24"/>
      <c r="I156" s="95"/>
      <c r="J156" s="195" t="s">
        <v>10</v>
      </c>
      <c r="K156" s="1709">
        <v>90.3</v>
      </c>
      <c r="L156" s="1710">
        <v>89.4</v>
      </c>
      <c r="M156" s="1711">
        <v>86.5</v>
      </c>
      <c r="N156" s="1178">
        <v>100.2</v>
      </c>
      <c r="O156" s="1057">
        <v>103.4</v>
      </c>
      <c r="P156" s="1712">
        <v>90.4</v>
      </c>
      <c r="Q156" s="1182"/>
      <c r="R156" s="1058"/>
    </row>
    <row r="157" spans="1:18">
      <c r="A157" s="95"/>
      <c r="B157" s="195" t="s">
        <v>11</v>
      </c>
      <c r="C157" s="781">
        <v>124.15</v>
      </c>
      <c r="D157" s="274">
        <v>109.24</v>
      </c>
      <c r="E157" s="32">
        <v>84.63</v>
      </c>
      <c r="F157" s="284"/>
      <c r="G157" s="135"/>
      <c r="H157" s="24"/>
      <c r="I157" s="95"/>
      <c r="J157" s="195" t="s">
        <v>11</v>
      </c>
      <c r="K157" s="1709">
        <v>89.4</v>
      </c>
      <c r="L157" s="1710">
        <v>89.7</v>
      </c>
      <c r="M157" s="1711">
        <v>87.2</v>
      </c>
      <c r="N157" s="1178">
        <v>99.2</v>
      </c>
      <c r="O157" s="1057">
        <v>103.8</v>
      </c>
      <c r="P157" s="1712">
        <v>91.3</v>
      </c>
      <c r="Q157" s="1182"/>
      <c r="R157" s="1058"/>
    </row>
    <row r="158" spans="1:18">
      <c r="A158" s="95"/>
      <c r="B158" s="195" t="s">
        <v>12</v>
      </c>
      <c r="C158" s="781">
        <v>127.41</v>
      </c>
      <c r="D158" s="274">
        <v>114.53</v>
      </c>
      <c r="E158" s="32">
        <v>85.22</v>
      </c>
      <c r="F158" s="284"/>
      <c r="G158" s="135"/>
      <c r="H158" s="24"/>
      <c r="I158" s="95"/>
      <c r="J158" s="195" t="s">
        <v>12</v>
      </c>
      <c r="K158" s="1709">
        <v>90.1</v>
      </c>
      <c r="L158" s="1710">
        <v>89.8</v>
      </c>
      <c r="M158" s="1711">
        <v>87.4</v>
      </c>
      <c r="N158" s="1178">
        <v>100</v>
      </c>
      <c r="O158" s="1057">
        <v>103.7</v>
      </c>
      <c r="P158" s="1712">
        <v>91.5</v>
      </c>
      <c r="Q158" s="1182"/>
      <c r="R158" s="1058"/>
    </row>
    <row r="159" spans="1:18">
      <c r="A159" s="95"/>
      <c r="B159" s="195" t="s">
        <v>13</v>
      </c>
      <c r="C159" s="781">
        <v>125.42</v>
      </c>
      <c r="D159" s="274">
        <v>113.8</v>
      </c>
      <c r="E159" s="32">
        <v>86.28</v>
      </c>
      <c r="F159" s="284"/>
      <c r="G159" s="135"/>
      <c r="H159" s="24"/>
      <c r="I159" s="95"/>
      <c r="J159" s="195" t="s">
        <v>13</v>
      </c>
      <c r="K159" s="1709">
        <v>90.2</v>
      </c>
      <c r="L159" s="1710">
        <v>90.5</v>
      </c>
      <c r="M159" s="1711">
        <v>87.7</v>
      </c>
      <c r="N159" s="1178">
        <v>100.1</v>
      </c>
      <c r="O159" s="1057">
        <v>104.5</v>
      </c>
      <c r="P159" s="1712">
        <v>91.7</v>
      </c>
      <c r="Q159" s="1182"/>
      <c r="R159" s="1058"/>
    </row>
    <row r="160" spans="1:18">
      <c r="A160" s="95"/>
      <c r="B160" s="195" t="s">
        <v>14</v>
      </c>
      <c r="C160" s="781">
        <v>128.54</v>
      </c>
      <c r="D160" s="274">
        <v>113.72</v>
      </c>
      <c r="E160" s="32">
        <v>88</v>
      </c>
      <c r="F160" s="284"/>
      <c r="G160" s="135"/>
      <c r="H160" s="24"/>
      <c r="I160" s="95"/>
      <c r="J160" s="197" t="s">
        <v>14</v>
      </c>
      <c r="K160" s="1713">
        <v>89.2</v>
      </c>
      <c r="L160" s="1714">
        <v>89.5</v>
      </c>
      <c r="M160" s="1715">
        <v>88.2</v>
      </c>
      <c r="N160" s="1179">
        <v>99.1</v>
      </c>
      <c r="O160" s="1059">
        <v>103.6</v>
      </c>
      <c r="P160" s="1717">
        <v>92.4</v>
      </c>
      <c r="Q160" s="1184"/>
      <c r="R160" s="1060"/>
    </row>
    <row r="161" spans="1:18">
      <c r="A161" s="353" t="s">
        <v>51</v>
      </c>
      <c r="B161" s="196" t="s">
        <v>3</v>
      </c>
      <c r="C161" s="1787">
        <v>124.51</v>
      </c>
      <c r="D161" s="279">
        <v>115.01</v>
      </c>
      <c r="E161" s="35">
        <v>90.13</v>
      </c>
      <c r="F161" s="285"/>
      <c r="G161" s="134"/>
      <c r="H161" s="24"/>
      <c r="I161" s="353" t="s">
        <v>51</v>
      </c>
      <c r="J161" s="195" t="s">
        <v>3</v>
      </c>
      <c r="K161" s="1709">
        <v>89.8</v>
      </c>
      <c r="L161" s="1710">
        <v>90.3</v>
      </c>
      <c r="M161" s="1711">
        <v>88.5</v>
      </c>
      <c r="N161" s="1178">
        <v>99.7</v>
      </c>
      <c r="O161" s="1057">
        <v>104.2</v>
      </c>
      <c r="P161" s="1712">
        <v>92.5</v>
      </c>
      <c r="Q161" s="1182"/>
      <c r="R161" s="1058"/>
    </row>
    <row r="162" spans="1:18">
      <c r="A162" s="95">
        <v>2003</v>
      </c>
      <c r="B162" s="195" t="s">
        <v>4</v>
      </c>
      <c r="C162" s="781">
        <v>128.66</v>
      </c>
      <c r="D162" s="274">
        <v>115.65</v>
      </c>
      <c r="E162" s="32">
        <v>91.34</v>
      </c>
      <c r="F162" s="284"/>
      <c r="G162" s="135"/>
      <c r="H162" s="24"/>
      <c r="I162" s="95">
        <v>2003</v>
      </c>
      <c r="J162" s="195" t="s">
        <v>4</v>
      </c>
      <c r="K162" s="1709">
        <v>90.1</v>
      </c>
      <c r="L162" s="1710">
        <v>91</v>
      </c>
      <c r="M162" s="1711">
        <v>88.9</v>
      </c>
      <c r="N162" s="1178">
        <v>100.1</v>
      </c>
      <c r="O162" s="1057">
        <v>105.2</v>
      </c>
      <c r="P162" s="1712">
        <v>93</v>
      </c>
      <c r="Q162" s="1182"/>
      <c r="R162" s="1058"/>
    </row>
    <row r="163" spans="1:18">
      <c r="A163" s="95"/>
      <c r="B163" s="195" t="s">
        <v>5</v>
      </c>
      <c r="C163" s="781">
        <v>130.81</v>
      </c>
      <c r="D163" s="274">
        <v>114.68</v>
      </c>
      <c r="E163" s="32">
        <v>91.61</v>
      </c>
      <c r="F163" s="284"/>
      <c r="G163" s="135"/>
      <c r="H163" s="24"/>
      <c r="I163" s="95"/>
      <c r="J163" s="195" t="s">
        <v>5</v>
      </c>
      <c r="K163" s="1709">
        <v>89.9</v>
      </c>
      <c r="L163" s="1710">
        <v>90.8</v>
      </c>
      <c r="M163" s="1711">
        <v>89.4</v>
      </c>
      <c r="N163" s="1178">
        <v>99.8</v>
      </c>
      <c r="O163" s="1057">
        <v>105.2</v>
      </c>
      <c r="P163" s="1712">
        <v>93.5</v>
      </c>
      <c r="Q163" s="1182"/>
      <c r="R163" s="1058"/>
    </row>
    <row r="164" spans="1:18">
      <c r="A164" s="95"/>
      <c r="B164" s="195" t="s">
        <v>6</v>
      </c>
      <c r="C164" s="781">
        <v>122.79</v>
      </c>
      <c r="D164" s="274">
        <v>114.67</v>
      </c>
      <c r="E164" s="32">
        <v>90.98</v>
      </c>
      <c r="F164" s="284"/>
      <c r="G164" s="135"/>
      <c r="H164" s="24"/>
      <c r="I164" s="95"/>
      <c r="J164" s="195" t="s">
        <v>6</v>
      </c>
      <c r="K164" s="1709">
        <v>89.8</v>
      </c>
      <c r="L164" s="1710">
        <v>90.3</v>
      </c>
      <c r="M164" s="1711">
        <v>89.3</v>
      </c>
      <c r="N164" s="1178">
        <v>99.7</v>
      </c>
      <c r="O164" s="1057">
        <v>104.4</v>
      </c>
      <c r="P164" s="1712">
        <v>93.4</v>
      </c>
      <c r="Q164" s="1182"/>
      <c r="R164" s="1058"/>
    </row>
    <row r="165" spans="1:18">
      <c r="A165" s="95"/>
      <c r="B165" s="195" t="s">
        <v>7</v>
      </c>
      <c r="C165" s="781">
        <v>126.45</v>
      </c>
      <c r="D165" s="274">
        <v>116.11</v>
      </c>
      <c r="E165" s="32">
        <v>91.17</v>
      </c>
      <c r="F165" s="284"/>
      <c r="G165" s="135"/>
      <c r="H165" s="24"/>
      <c r="I165" s="95"/>
      <c r="J165" s="195" t="s">
        <v>7</v>
      </c>
      <c r="K165" s="1709">
        <v>90.7</v>
      </c>
      <c r="L165" s="1710">
        <v>91.1</v>
      </c>
      <c r="M165" s="1711">
        <v>90.1</v>
      </c>
      <c r="N165" s="1178">
        <v>100.8</v>
      </c>
      <c r="O165" s="1057">
        <v>105.1</v>
      </c>
      <c r="P165" s="1712">
        <v>94.2</v>
      </c>
      <c r="Q165" s="1182"/>
      <c r="R165" s="1058"/>
    </row>
    <row r="166" spans="1:18">
      <c r="A166" s="95"/>
      <c r="B166" s="195" t="s">
        <v>8</v>
      </c>
      <c r="C166" s="781">
        <v>123.06</v>
      </c>
      <c r="D166" s="274">
        <v>114.59</v>
      </c>
      <c r="E166" s="32">
        <v>89.96</v>
      </c>
      <c r="F166" s="284"/>
      <c r="G166" s="135"/>
      <c r="H166" s="24"/>
      <c r="I166" s="95"/>
      <c r="J166" s="195" t="s">
        <v>8</v>
      </c>
      <c r="K166" s="1709">
        <v>91.3</v>
      </c>
      <c r="L166" s="1710">
        <v>91</v>
      </c>
      <c r="M166" s="1711">
        <v>90.6</v>
      </c>
      <c r="N166" s="1178">
        <v>101.4</v>
      </c>
      <c r="O166" s="1057">
        <v>105.3</v>
      </c>
      <c r="P166" s="1712">
        <v>94.9</v>
      </c>
      <c r="Q166" s="1182"/>
      <c r="R166" s="1058"/>
    </row>
    <row r="167" spans="1:18">
      <c r="A167" s="95"/>
      <c r="B167" s="195" t="s">
        <v>9</v>
      </c>
      <c r="C167" s="781">
        <v>127.73</v>
      </c>
      <c r="D167" s="274">
        <v>114.25</v>
      </c>
      <c r="E167" s="32">
        <v>92.55</v>
      </c>
      <c r="F167" s="284"/>
      <c r="G167" s="135"/>
      <c r="H167" s="24"/>
      <c r="I167" s="95"/>
      <c r="J167" s="195" t="s">
        <v>9</v>
      </c>
      <c r="K167" s="1709">
        <v>92.3</v>
      </c>
      <c r="L167" s="1710">
        <v>91.5</v>
      </c>
      <c r="M167" s="1711">
        <v>91.4</v>
      </c>
      <c r="N167" s="1178">
        <v>102.5</v>
      </c>
      <c r="O167" s="1057">
        <v>105.8</v>
      </c>
      <c r="P167" s="1712">
        <v>95.7</v>
      </c>
      <c r="Q167" s="1182"/>
      <c r="R167" s="1058"/>
    </row>
    <row r="168" spans="1:18">
      <c r="A168" s="95"/>
      <c r="B168" s="195" t="s">
        <v>10</v>
      </c>
      <c r="C168" s="781">
        <v>122.78</v>
      </c>
      <c r="D168" s="274">
        <v>113.27</v>
      </c>
      <c r="E168" s="32">
        <v>90.52</v>
      </c>
      <c r="F168" s="284"/>
      <c r="G168" s="135"/>
      <c r="H168" s="24"/>
      <c r="I168" s="95"/>
      <c r="J168" s="195" t="s">
        <v>10</v>
      </c>
      <c r="K168" s="1709">
        <v>92.2</v>
      </c>
      <c r="L168" s="1710">
        <v>91.6</v>
      </c>
      <c r="M168" s="1711">
        <v>92.1</v>
      </c>
      <c r="N168" s="1178">
        <v>102.4</v>
      </c>
      <c r="O168" s="1057">
        <v>106</v>
      </c>
      <c r="P168" s="1712">
        <v>96.4</v>
      </c>
      <c r="Q168" s="1182"/>
      <c r="R168" s="1058"/>
    </row>
    <row r="169" spans="1:18">
      <c r="A169" s="95"/>
      <c r="B169" s="195" t="s">
        <v>11</v>
      </c>
      <c r="C169" s="781">
        <v>125.38</v>
      </c>
      <c r="D169" s="274">
        <v>115.73</v>
      </c>
      <c r="E169" s="32">
        <v>92.35</v>
      </c>
      <c r="F169" s="284"/>
      <c r="G169" s="135"/>
      <c r="H169" s="24"/>
      <c r="I169" s="95"/>
      <c r="J169" s="195" t="s">
        <v>11</v>
      </c>
      <c r="K169" s="1709">
        <v>94.3</v>
      </c>
      <c r="L169" s="1710">
        <v>93.4</v>
      </c>
      <c r="M169" s="1711">
        <v>92.1</v>
      </c>
      <c r="N169" s="1178">
        <v>104.6</v>
      </c>
      <c r="O169" s="1057">
        <v>107.9</v>
      </c>
      <c r="P169" s="1712">
        <v>96.4</v>
      </c>
      <c r="Q169" s="1182"/>
      <c r="R169" s="1058"/>
    </row>
    <row r="170" spans="1:18">
      <c r="A170" s="95"/>
      <c r="B170" s="195" t="s">
        <v>12</v>
      </c>
      <c r="C170" s="781">
        <v>132.36000000000001</v>
      </c>
      <c r="D170" s="274">
        <v>121.75</v>
      </c>
      <c r="E170" s="32">
        <v>94.63</v>
      </c>
      <c r="F170" s="284"/>
      <c r="G170" s="135"/>
      <c r="H170" s="24"/>
      <c r="I170" s="95"/>
      <c r="J170" s="195" t="s">
        <v>12</v>
      </c>
      <c r="K170" s="1709">
        <v>96</v>
      </c>
      <c r="L170" s="1710">
        <v>95.5</v>
      </c>
      <c r="M170" s="1711">
        <v>93.1</v>
      </c>
      <c r="N170" s="1178">
        <v>106.5</v>
      </c>
      <c r="O170" s="1057">
        <v>110.2</v>
      </c>
      <c r="P170" s="1712">
        <v>97.5</v>
      </c>
      <c r="Q170" s="1182"/>
      <c r="R170" s="1058"/>
    </row>
    <row r="171" spans="1:18">
      <c r="A171" s="95"/>
      <c r="B171" s="195" t="s">
        <v>13</v>
      </c>
      <c r="C171" s="781">
        <v>127.32</v>
      </c>
      <c r="D171" s="274">
        <v>117.83</v>
      </c>
      <c r="E171" s="32">
        <v>92.84</v>
      </c>
      <c r="F171" s="284"/>
      <c r="G171" s="135"/>
      <c r="H171" s="24"/>
      <c r="I171" s="95"/>
      <c r="J171" s="195" t="s">
        <v>13</v>
      </c>
      <c r="K171" s="1709">
        <v>94.4</v>
      </c>
      <c r="L171" s="1710">
        <v>94.6</v>
      </c>
      <c r="M171" s="1711">
        <v>93.3</v>
      </c>
      <c r="N171" s="1178">
        <v>104.8</v>
      </c>
      <c r="O171" s="1057">
        <v>109.6</v>
      </c>
      <c r="P171" s="1712">
        <v>97.7</v>
      </c>
      <c r="Q171" s="1182"/>
      <c r="R171" s="1058"/>
    </row>
    <row r="172" spans="1:18">
      <c r="A172" s="100"/>
      <c r="B172" s="197" t="s">
        <v>14</v>
      </c>
      <c r="C172" s="895">
        <v>130.46</v>
      </c>
      <c r="D172" s="273">
        <v>120.55</v>
      </c>
      <c r="E172" s="34">
        <v>92.94</v>
      </c>
      <c r="F172" s="287"/>
      <c r="G172" s="136"/>
      <c r="H172" s="24"/>
      <c r="I172" s="95"/>
      <c r="J172" s="195" t="s">
        <v>14</v>
      </c>
      <c r="K172" s="1709">
        <v>95.6</v>
      </c>
      <c r="L172" s="1710">
        <v>96.6</v>
      </c>
      <c r="M172" s="1711">
        <v>94.2</v>
      </c>
      <c r="N172" s="1178">
        <v>106</v>
      </c>
      <c r="O172" s="1057">
        <v>111.5</v>
      </c>
      <c r="P172" s="1712">
        <v>98.6</v>
      </c>
      <c r="Q172" s="1182"/>
      <c r="R172" s="1058"/>
    </row>
    <row r="173" spans="1:18">
      <c r="A173" s="354" t="s">
        <v>52</v>
      </c>
      <c r="B173" s="195" t="s">
        <v>3</v>
      </c>
      <c r="C173" s="781">
        <v>131.41999999999999</v>
      </c>
      <c r="D173" s="274">
        <v>123.96</v>
      </c>
      <c r="E173" s="32">
        <v>97.51</v>
      </c>
      <c r="F173" s="284"/>
      <c r="G173" s="135"/>
      <c r="H173" s="24"/>
      <c r="I173" s="353" t="s">
        <v>52</v>
      </c>
      <c r="J173" s="196" t="s">
        <v>3</v>
      </c>
      <c r="K173" s="1718">
        <v>97.2</v>
      </c>
      <c r="L173" s="1719">
        <v>98</v>
      </c>
      <c r="M173" s="1720">
        <v>95.4</v>
      </c>
      <c r="N173" s="1180">
        <v>107.7</v>
      </c>
      <c r="O173" s="1062">
        <v>113.1</v>
      </c>
      <c r="P173" s="1716">
        <v>99.9</v>
      </c>
      <c r="Q173" s="1183"/>
      <c r="R173" s="1061"/>
    </row>
    <row r="174" spans="1:18">
      <c r="A174" s="95">
        <v>2004</v>
      </c>
      <c r="B174" s="195" t="s">
        <v>4</v>
      </c>
      <c r="C174" s="781">
        <v>128.65</v>
      </c>
      <c r="D174" s="274">
        <v>123.7</v>
      </c>
      <c r="E174" s="32">
        <v>99.33</v>
      </c>
      <c r="F174" s="284"/>
      <c r="G174" s="135"/>
      <c r="H174" s="24"/>
      <c r="I174" s="95">
        <v>2004</v>
      </c>
      <c r="J174" s="195" t="s">
        <v>4</v>
      </c>
      <c r="K174" s="1709">
        <v>97.3</v>
      </c>
      <c r="L174" s="1710">
        <v>97.7</v>
      </c>
      <c r="M174" s="1711">
        <v>95.4</v>
      </c>
      <c r="N174" s="1178">
        <v>107.9</v>
      </c>
      <c r="O174" s="1057">
        <v>112.8</v>
      </c>
      <c r="P174" s="1712">
        <v>100</v>
      </c>
      <c r="Q174" s="1182"/>
      <c r="R174" s="1058"/>
    </row>
    <row r="175" spans="1:18">
      <c r="A175" s="95"/>
      <c r="B175" s="195" t="s">
        <v>5</v>
      </c>
      <c r="C175" s="781">
        <v>133.56</v>
      </c>
      <c r="D175" s="274">
        <v>123.01</v>
      </c>
      <c r="E175" s="32">
        <v>96.91</v>
      </c>
      <c r="F175" s="284"/>
      <c r="G175" s="135"/>
      <c r="H175" s="24"/>
      <c r="I175" s="95"/>
      <c r="J175" s="195" t="s">
        <v>5</v>
      </c>
      <c r="K175" s="1709">
        <v>99</v>
      </c>
      <c r="L175" s="1710">
        <v>97.8</v>
      </c>
      <c r="M175" s="1711">
        <v>95.8</v>
      </c>
      <c r="N175" s="1178">
        <v>109.7</v>
      </c>
      <c r="O175" s="1057">
        <v>113</v>
      </c>
      <c r="P175" s="1712">
        <v>100.1</v>
      </c>
      <c r="Q175" s="1182"/>
      <c r="R175" s="1058"/>
    </row>
    <row r="176" spans="1:18">
      <c r="A176" s="95"/>
      <c r="B176" s="195" t="s">
        <v>6</v>
      </c>
      <c r="C176" s="781">
        <v>131.13</v>
      </c>
      <c r="D176" s="274">
        <v>123.44</v>
      </c>
      <c r="E176" s="32">
        <v>97.51</v>
      </c>
      <c r="F176" s="284"/>
      <c r="G176" s="135"/>
      <c r="H176" s="24"/>
      <c r="I176" s="95"/>
      <c r="J176" s="195" t="s">
        <v>6</v>
      </c>
      <c r="K176" s="1709">
        <v>99.6</v>
      </c>
      <c r="L176" s="1710">
        <v>98.8</v>
      </c>
      <c r="M176" s="1711">
        <v>97.1</v>
      </c>
      <c r="N176" s="1178">
        <v>110.4</v>
      </c>
      <c r="O176" s="1057">
        <v>114.1</v>
      </c>
      <c r="P176" s="1712">
        <v>101.6</v>
      </c>
      <c r="Q176" s="1182"/>
      <c r="R176" s="1058"/>
    </row>
    <row r="177" spans="1:18">
      <c r="A177" s="95"/>
      <c r="B177" s="195" t="s">
        <v>7</v>
      </c>
      <c r="C177" s="781">
        <v>137.5</v>
      </c>
      <c r="D177" s="274">
        <v>125.16</v>
      </c>
      <c r="E177" s="32">
        <v>99.59</v>
      </c>
      <c r="F177" s="284"/>
      <c r="G177" s="135"/>
      <c r="H177" s="24"/>
      <c r="I177" s="95"/>
      <c r="J177" s="195" t="s">
        <v>7</v>
      </c>
      <c r="K177" s="1709">
        <v>100.4</v>
      </c>
      <c r="L177" s="1710">
        <v>98.7</v>
      </c>
      <c r="M177" s="1711">
        <v>97.8</v>
      </c>
      <c r="N177" s="1178">
        <v>111.3</v>
      </c>
      <c r="O177" s="1057">
        <v>114.1</v>
      </c>
      <c r="P177" s="1712">
        <v>102.4</v>
      </c>
      <c r="Q177" s="1182"/>
      <c r="R177" s="1058"/>
    </row>
    <row r="178" spans="1:18">
      <c r="A178" s="95"/>
      <c r="B178" s="195" t="s">
        <v>8</v>
      </c>
      <c r="C178" s="781">
        <v>138.71</v>
      </c>
      <c r="D178" s="274">
        <v>125.81</v>
      </c>
      <c r="E178" s="32">
        <v>96.05</v>
      </c>
      <c r="F178" s="284"/>
      <c r="G178" s="135"/>
      <c r="H178" s="24"/>
      <c r="I178" s="95"/>
      <c r="J178" s="195" t="s">
        <v>8</v>
      </c>
      <c r="K178" s="1709">
        <v>99.9</v>
      </c>
      <c r="L178" s="1710">
        <v>99.6</v>
      </c>
      <c r="M178" s="1711">
        <v>97.6</v>
      </c>
      <c r="N178" s="1178">
        <v>110.7</v>
      </c>
      <c r="O178" s="1057">
        <v>114.8</v>
      </c>
      <c r="P178" s="1712">
        <v>102.2</v>
      </c>
      <c r="Q178" s="1182"/>
      <c r="R178" s="1058"/>
    </row>
    <row r="179" spans="1:18">
      <c r="A179" s="95"/>
      <c r="B179" s="195" t="s">
        <v>9</v>
      </c>
      <c r="C179" s="781">
        <v>135.29</v>
      </c>
      <c r="D179" s="274">
        <v>128.13999999999999</v>
      </c>
      <c r="E179" s="32">
        <v>100.09</v>
      </c>
      <c r="F179" s="284"/>
      <c r="G179" s="135"/>
      <c r="H179" s="24"/>
      <c r="I179" s="95"/>
      <c r="J179" s="195" t="s">
        <v>9</v>
      </c>
      <c r="K179" s="1709">
        <v>101.8</v>
      </c>
      <c r="L179" s="1710">
        <v>100.7</v>
      </c>
      <c r="M179" s="1711">
        <v>97.8</v>
      </c>
      <c r="N179" s="1178">
        <v>112.8</v>
      </c>
      <c r="O179" s="1057">
        <v>116.1</v>
      </c>
      <c r="P179" s="1712">
        <v>102.5</v>
      </c>
      <c r="Q179" s="1182"/>
      <c r="R179" s="1058"/>
    </row>
    <row r="180" spans="1:18">
      <c r="A180" s="95"/>
      <c r="B180" s="195" t="s">
        <v>10</v>
      </c>
      <c r="C180" s="781">
        <v>136.63999999999999</v>
      </c>
      <c r="D180" s="274">
        <v>125.63</v>
      </c>
      <c r="E180" s="32">
        <v>98.54</v>
      </c>
      <c r="F180" s="284"/>
      <c r="G180" s="135"/>
      <c r="H180" s="24"/>
      <c r="I180" s="95"/>
      <c r="J180" s="195" t="s">
        <v>10</v>
      </c>
      <c r="K180" s="1709">
        <v>100.8</v>
      </c>
      <c r="L180" s="1710">
        <v>99.6</v>
      </c>
      <c r="M180" s="1711">
        <v>98.1</v>
      </c>
      <c r="N180" s="1178">
        <v>111.8</v>
      </c>
      <c r="O180" s="1057">
        <v>115</v>
      </c>
      <c r="P180" s="1712">
        <v>102.7</v>
      </c>
      <c r="Q180" s="1182"/>
      <c r="R180" s="1058"/>
    </row>
    <row r="181" spans="1:18">
      <c r="A181" s="95"/>
      <c r="B181" s="195" t="s">
        <v>11</v>
      </c>
      <c r="C181" s="781">
        <v>139.36000000000001</v>
      </c>
      <c r="D181" s="274">
        <v>126.44</v>
      </c>
      <c r="E181" s="32">
        <v>99.35</v>
      </c>
      <c r="F181" s="284"/>
      <c r="G181" s="135"/>
      <c r="H181" s="24"/>
      <c r="I181" s="95"/>
      <c r="J181" s="195" t="s">
        <v>11</v>
      </c>
      <c r="K181" s="1709">
        <v>101.2</v>
      </c>
      <c r="L181" s="1710">
        <v>99.8</v>
      </c>
      <c r="M181" s="1711">
        <v>99</v>
      </c>
      <c r="N181" s="1178">
        <v>112.1</v>
      </c>
      <c r="O181" s="1057">
        <v>115.2</v>
      </c>
      <c r="P181" s="1712">
        <v>103.6</v>
      </c>
      <c r="Q181" s="1182"/>
      <c r="R181" s="1058"/>
    </row>
    <row r="182" spans="1:18">
      <c r="A182" s="95"/>
      <c r="B182" s="195" t="s">
        <v>12</v>
      </c>
      <c r="C182" s="781">
        <v>139.43</v>
      </c>
      <c r="D182" s="274">
        <v>127.36</v>
      </c>
      <c r="E182" s="32">
        <v>102.4</v>
      </c>
      <c r="F182" s="284"/>
      <c r="G182" s="135"/>
      <c r="H182" s="24"/>
      <c r="I182" s="95"/>
      <c r="J182" s="195" t="s">
        <v>12</v>
      </c>
      <c r="K182" s="1709">
        <v>101.4</v>
      </c>
      <c r="L182" s="1710">
        <v>99.3</v>
      </c>
      <c r="M182" s="1711">
        <v>98.6</v>
      </c>
      <c r="N182" s="1178">
        <v>112.4</v>
      </c>
      <c r="O182" s="1057">
        <v>114.5</v>
      </c>
      <c r="P182" s="1712">
        <v>103.1</v>
      </c>
      <c r="Q182" s="1182"/>
      <c r="R182" s="1058"/>
    </row>
    <row r="183" spans="1:18">
      <c r="A183" s="95"/>
      <c r="B183" s="195" t="s">
        <v>13</v>
      </c>
      <c r="C183" s="781">
        <v>142.35</v>
      </c>
      <c r="D183" s="274">
        <v>129.47999999999999</v>
      </c>
      <c r="E183" s="32">
        <v>104.5</v>
      </c>
      <c r="F183" s="284"/>
      <c r="G183" s="135"/>
      <c r="H183" s="24"/>
      <c r="I183" s="95"/>
      <c r="J183" s="195" t="s">
        <v>13</v>
      </c>
      <c r="K183" s="1709">
        <v>101.6</v>
      </c>
      <c r="L183" s="1710">
        <v>100.5</v>
      </c>
      <c r="M183" s="1711">
        <v>98.9</v>
      </c>
      <c r="N183" s="1178">
        <v>112.5</v>
      </c>
      <c r="O183" s="1057">
        <v>115.9</v>
      </c>
      <c r="P183" s="1712">
        <v>103.4</v>
      </c>
      <c r="Q183" s="1182"/>
      <c r="R183" s="1058"/>
    </row>
    <row r="184" spans="1:18">
      <c r="A184" s="95"/>
      <c r="B184" s="195" t="s">
        <v>14</v>
      </c>
      <c r="C184" s="781">
        <v>144.02000000000001</v>
      </c>
      <c r="D184" s="274">
        <v>130.38999999999999</v>
      </c>
      <c r="E184" s="32">
        <v>104.5</v>
      </c>
      <c r="F184" s="284"/>
      <c r="G184" s="135"/>
      <c r="H184" s="24"/>
      <c r="I184" s="95"/>
      <c r="J184" s="195" t="s">
        <v>14</v>
      </c>
      <c r="K184" s="1713">
        <v>102</v>
      </c>
      <c r="L184" s="1714">
        <v>99.6</v>
      </c>
      <c r="M184" s="1715">
        <v>98.8</v>
      </c>
      <c r="N184" s="1178">
        <v>113</v>
      </c>
      <c r="O184" s="1057">
        <v>114.7</v>
      </c>
      <c r="P184" s="1712">
        <v>103.3</v>
      </c>
      <c r="Q184" s="1182"/>
      <c r="R184" s="1058"/>
    </row>
    <row r="185" spans="1:18">
      <c r="A185" s="353" t="s">
        <v>53</v>
      </c>
      <c r="B185" s="196" t="s">
        <v>3</v>
      </c>
      <c r="C185" s="1787">
        <v>137.41</v>
      </c>
      <c r="D185" s="279">
        <v>131.61000000000001</v>
      </c>
      <c r="E185" s="35">
        <v>103.01</v>
      </c>
      <c r="F185" s="285"/>
      <c r="G185" s="134"/>
      <c r="H185" s="24"/>
      <c r="I185" s="353" t="s">
        <v>53</v>
      </c>
      <c r="J185" s="196" t="s">
        <v>3</v>
      </c>
      <c r="K185" s="1709">
        <v>101.6</v>
      </c>
      <c r="L185" s="1710">
        <v>100.3</v>
      </c>
      <c r="M185" s="1711">
        <v>99.1</v>
      </c>
      <c r="N185" s="1180">
        <v>112.5</v>
      </c>
      <c r="O185" s="1062">
        <v>115.7</v>
      </c>
      <c r="P185" s="1716">
        <v>103.6</v>
      </c>
      <c r="Q185" s="1183"/>
      <c r="R185" s="1061"/>
    </row>
    <row r="186" spans="1:18">
      <c r="A186" s="95">
        <v>2005</v>
      </c>
      <c r="B186" s="195" t="s">
        <v>4</v>
      </c>
      <c r="C186" s="781">
        <v>132.72</v>
      </c>
      <c r="D186" s="274">
        <v>128.32</v>
      </c>
      <c r="E186" s="32">
        <v>104.95</v>
      </c>
      <c r="F186" s="284"/>
      <c r="G186" s="135"/>
      <c r="H186" s="24"/>
      <c r="I186" s="95">
        <v>2005</v>
      </c>
      <c r="J186" s="195" t="s">
        <v>4</v>
      </c>
      <c r="K186" s="1709">
        <v>101</v>
      </c>
      <c r="L186" s="1710">
        <v>99.4</v>
      </c>
      <c r="M186" s="1711">
        <v>98.8</v>
      </c>
      <c r="N186" s="1178">
        <v>111.9</v>
      </c>
      <c r="O186" s="1057">
        <v>114.7</v>
      </c>
      <c r="P186" s="1712">
        <v>103.2</v>
      </c>
      <c r="Q186" s="1182"/>
      <c r="R186" s="1058"/>
    </row>
    <row r="187" spans="1:18">
      <c r="A187" s="95"/>
      <c r="B187" s="195" t="s">
        <v>5</v>
      </c>
      <c r="C187" s="781">
        <v>131.91</v>
      </c>
      <c r="D187" s="274">
        <v>130.15</v>
      </c>
      <c r="E187" s="32">
        <v>105.01</v>
      </c>
      <c r="F187" s="284"/>
      <c r="G187" s="135"/>
      <c r="H187" s="24"/>
      <c r="I187" s="95"/>
      <c r="J187" s="195" t="s">
        <v>5</v>
      </c>
      <c r="K187" s="1709">
        <v>102.2</v>
      </c>
      <c r="L187" s="1710">
        <v>100.4</v>
      </c>
      <c r="M187" s="1711">
        <v>99.9</v>
      </c>
      <c r="N187" s="1178">
        <v>113.3</v>
      </c>
      <c r="O187" s="1057">
        <v>115.8</v>
      </c>
      <c r="P187" s="1712">
        <v>104.4</v>
      </c>
      <c r="Q187" s="1182"/>
      <c r="R187" s="1058"/>
    </row>
    <row r="188" spans="1:18">
      <c r="A188" s="95"/>
      <c r="B188" s="195" t="s">
        <v>6</v>
      </c>
      <c r="C188" s="781">
        <v>133.55000000000001</v>
      </c>
      <c r="D188" s="274">
        <v>135.79</v>
      </c>
      <c r="E188" s="32">
        <v>106.84</v>
      </c>
      <c r="F188" s="284"/>
      <c r="G188" s="135"/>
      <c r="H188" s="24"/>
      <c r="I188" s="95"/>
      <c r="J188" s="195" t="s">
        <v>6</v>
      </c>
      <c r="K188" s="1709">
        <v>102.8</v>
      </c>
      <c r="L188" s="1710">
        <v>101.6</v>
      </c>
      <c r="M188" s="1711">
        <v>99.8</v>
      </c>
      <c r="N188" s="1178">
        <v>113.8</v>
      </c>
      <c r="O188" s="1057">
        <v>117.2</v>
      </c>
      <c r="P188" s="1712">
        <v>104.3</v>
      </c>
      <c r="Q188" s="1182"/>
      <c r="R188" s="1058"/>
    </row>
    <row r="189" spans="1:18">
      <c r="A189" s="95"/>
      <c r="B189" s="195" t="s">
        <v>7</v>
      </c>
      <c r="C189" s="781">
        <v>131.19</v>
      </c>
      <c r="D189" s="274">
        <v>128.62</v>
      </c>
      <c r="E189" s="32">
        <v>109.11</v>
      </c>
      <c r="F189" s="284"/>
      <c r="G189" s="135"/>
      <c r="H189" s="24"/>
      <c r="I189" s="95"/>
      <c r="J189" s="195" t="s">
        <v>7</v>
      </c>
      <c r="K189" s="1709">
        <v>101.7</v>
      </c>
      <c r="L189" s="1710">
        <v>100.5</v>
      </c>
      <c r="M189" s="1711">
        <v>99.9</v>
      </c>
      <c r="N189" s="1178">
        <v>112.7</v>
      </c>
      <c r="O189" s="1057">
        <v>116</v>
      </c>
      <c r="P189" s="1712">
        <v>104.5</v>
      </c>
      <c r="Q189" s="1182"/>
      <c r="R189" s="1058"/>
    </row>
    <row r="190" spans="1:18">
      <c r="A190" s="95"/>
      <c r="B190" s="195" t="s">
        <v>8</v>
      </c>
      <c r="C190" s="781">
        <v>130.85</v>
      </c>
      <c r="D190" s="274">
        <v>132.87</v>
      </c>
      <c r="E190" s="32">
        <v>106.41</v>
      </c>
      <c r="F190" s="284"/>
      <c r="G190" s="135"/>
      <c r="H190" s="24"/>
      <c r="I190" s="95"/>
      <c r="J190" s="195" t="s">
        <v>8</v>
      </c>
      <c r="K190" s="1709">
        <v>102</v>
      </c>
      <c r="L190" s="1710">
        <v>101.1</v>
      </c>
      <c r="M190" s="1711">
        <v>100.7</v>
      </c>
      <c r="N190" s="1178">
        <v>113</v>
      </c>
      <c r="O190" s="1057">
        <v>116.5</v>
      </c>
      <c r="P190" s="1712">
        <v>105.2</v>
      </c>
      <c r="Q190" s="1182"/>
      <c r="R190" s="1058"/>
    </row>
    <row r="191" spans="1:18">
      <c r="A191" s="95"/>
      <c r="B191" s="195" t="s">
        <v>9</v>
      </c>
      <c r="C191" s="781">
        <v>129.19999999999999</v>
      </c>
      <c r="D191" s="274">
        <v>130.03</v>
      </c>
      <c r="E191" s="32">
        <v>105.19</v>
      </c>
      <c r="F191" s="284"/>
      <c r="G191" s="135"/>
      <c r="H191" s="24"/>
      <c r="I191" s="95"/>
      <c r="J191" s="195" t="s">
        <v>9</v>
      </c>
      <c r="K191" s="1709">
        <v>103</v>
      </c>
      <c r="L191" s="1710">
        <v>100.4</v>
      </c>
      <c r="M191" s="1711">
        <v>99.9</v>
      </c>
      <c r="N191" s="1178">
        <v>114.1</v>
      </c>
      <c r="O191" s="1057">
        <v>115.9</v>
      </c>
      <c r="P191" s="1712">
        <v>104.4</v>
      </c>
      <c r="Q191" s="1182"/>
      <c r="R191" s="1058"/>
    </row>
    <row r="192" spans="1:18">
      <c r="A192" s="95"/>
      <c r="B192" s="195" t="s">
        <v>10</v>
      </c>
      <c r="C192" s="781">
        <v>129.12</v>
      </c>
      <c r="D192" s="274">
        <v>135.69999999999999</v>
      </c>
      <c r="E192" s="32">
        <v>108.64</v>
      </c>
      <c r="F192" s="284"/>
      <c r="G192" s="135"/>
      <c r="H192" s="24"/>
      <c r="I192" s="95"/>
      <c r="J192" s="195" t="s">
        <v>10</v>
      </c>
      <c r="K192" s="1709">
        <v>103.4</v>
      </c>
      <c r="L192" s="1710">
        <v>101.2</v>
      </c>
      <c r="M192" s="1711">
        <v>101.1</v>
      </c>
      <c r="N192" s="1178">
        <v>114.7</v>
      </c>
      <c r="O192" s="1057">
        <v>116.7</v>
      </c>
      <c r="P192" s="1712">
        <v>105.6</v>
      </c>
      <c r="Q192" s="1182"/>
      <c r="R192" s="1058"/>
    </row>
    <row r="193" spans="1:18">
      <c r="A193" s="95"/>
      <c r="B193" s="195" t="s">
        <v>11</v>
      </c>
      <c r="C193" s="781">
        <v>125.94</v>
      </c>
      <c r="D193" s="274">
        <v>133.13999999999999</v>
      </c>
      <c r="E193" s="32">
        <v>106.36</v>
      </c>
      <c r="F193" s="284"/>
      <c r="G193" s="135"/>
      <c r="H193" s="24"/>
      <c r="I193" s="95"/>
      <c r="J193" s="195" t="s">
        <v>11</v>
      </c>
      <c r="K193" s="1709">
        <v>103.1</v>
      </c>
      <c r="L193" s="1710">
        <v>101.4</v>
      </c>
      <c r="M193" s="1711">
        <v>101.4</v>
      </c>
      <c r="N193" s="1178">
        <v>114.2</v>
      </c>
      <c r="O193" s="1057">
        <v>117</v>
      </c>
      <c r="P193" s="1712">
        <v>106</v>
      </c>
      <c r="Q193" s="1182"/>
      <c r="R193" s="1058"/>
    </row>
    <row r="194" spans="1:18">
      <c r="A194" s="95"/>
      <c r="B194" s="195" t="s">
        <v>12</v>
      </c>
      <c r="C194" s="781">
        <v>125.4</v>
      </c>
      <c r="D194" s="274">
        <v>131.57</v>
      </c>
      <c r="E194" s="32">
        <v>106.75</v>
      </c>
      <c r="F194" s="284"/>
      <c r="G194" s="135"/>
      <c r="H194" s="24"/>
      <c r="I194" s="95"/>
      <c r="J194" s="195" t="s">
        <v>12</v>
      </c>
      <c r="K194" s="1709">
        <v>104.7</v>
      </c>
      <c r="L194" s="1710">
        <v>101.7</v>
      </c>
      <c r="M194" s="1711">
        <v>100.6</v>
      </c>
      <c r="N194" s="1178">
        <v>115.9</v>
      </c>
      <c r="O194" s="1057">
        <v>117.4</v>
      </c>
      <c r="P194" s="1712">
        <v>105.2</v>
      </c>
      <c r="Q194" s="1182"/>
      <c r="R194" s="1058"/>
    </row>
    <row r="195" spans="1:18">
      <c r="A195" s="95"/>
      <c r="B195" s="195" t="s">
        <v>13</v>
      </c>
      <c r="C195" s="781">
        <v>130.96</v>
      </c>
      <c r="D195" s="274">
        <v>133.75</v>
      </c>
      <c r="E195" s="32">
        <v>107.47</v>
      </c>
      <c r="F195" s="284"/>
      <c r="G195" s="135"/>
      <c r="H195" s="24"/>
      <c r="I195" s="95"/>
      <c r="J195" s="195" t="s">
        <v>13</v>
      </c>
      <c r="K195" s="1709">
        <v>105.9</v>
      </c>
      <c r="L195" s="1710">
        <v>102.6</v>
      </c>
      <c r="M195" s="1711">
        <v>101</v>
      </c>
      <c r="N195" s="1178">
        <v>117.2</v>
      </c>
      <c r="O195" s="1057">
        <v>118.4</v>
      </c>
      <c r="P195" s="1712">
        <v>105.5</v>
      </c>
      <c r="Q195" s="1182"/>
      <c r="R195" s="1058"/>
    </row>
    <row r="196" spans="1:18">
      <c r="A196" s="100"/>
      <c r="B196" s="197" t="s">
        <v>14</v>
      </c>
      <c r="C196" s="895">
        <v>127.99</v>
      </c>
      <c r="D196" s="273">
        <v>133.79</v>
      </c>
      <c r="E196" s="34">
        <v>107.37</v>
      </c>
      <c r="F196" s="287"/>
      <c r="G196" s="136"/>
      <c r="H196" s="24"/>
      <c r="I196" s="100"/>
      <c r="J196" s="197" t="s">
        <v>14</v>
      </c>
      <c r="K196" s="1709">
        <v>105.9</v>
      </c>
      <c r="L196" s="1710">
        <v>103.2</v>
      </c>
      <c r="M196" s="1711">
        <v>101.5</v>
      </c>
      <c r="N196" s="1179">
        <v>117.2</v>
      </c>
      <c r="O196" s="1059">
        <v>119.1</v>
      </c>
      <c r="P196" s="1717">
        <v>105.8</v>
      </c>
      <c r="Q196" s="1184"/>
      <c r="R196" s="1060"/>
    </row>
    <row r="197" spans="1:18">
      <c r="A197" s="354" t="s">
        <v>54</v>
      </c>
      <c r="B197" s="195" t="s">
        <v>3</v>
      </c>
      <c r="C197" s="1788">
        <v>136.30000000000001</v>
      </c>
      <c r="D197" s="276">
        <v>136.84</v>
      </c>
      <c r="E197" s="3">
        <v>105.51</v>
      </c>
      <c r="F197" s="289"/>
      <c r="G197" s="135"/>
      <c r="H197" s="24"/>
      <c r="I197" s="354" t="s">
        <v>54</v>
      </c>
      <c r="J197" s="195" t="s">
        <v>3</v>
      </c>
      <c r="K197" s="1718">
        <v>106.5</v>
      </c>
      <c r="L197" s="1719">
        <v>103.6</v>
      </c>
      <c r="M197" s="1720">
        <v>101.3</v>
      </c>
      <c r="N197" s="1178">
        <v>117.9</v>
      </c>
      <c r="O197" s="1057">
        <v>119.6</v>
      </c>
      <c r="P197" s="1712">
        <v>105.7</v>
      </c>
      <c r="Q197" s="1182"/>
      <c r="R197" s="1058"/>
    </row>
    <row r="198" spans="1:18">
      <c r="A198" s="95">
        <v>2006</v>
      </c>
      <c r="B198" s="195" t="s">
        <v>4</v>
      </c>
      <c r="C198" s="1788">
        <v>138.08000000000001</v>
      </c>
      <c r="D198" s="276">
        <v>138.97</v>
      </c>
      <c r="E198" s="3">
        <v>107.28</v>
      </c>
      <c r="F198" s="289"/>
      <c r="G198" s="135"/>
      <c r="H198" s="24"/>
      <c r="I198" s="95">
        <v>2006</v>
      </c>
      <c r="J198" s="195" t="s">
        <v>4</v>
      </c>
      <c r="K198" s="1709">
        <v>107.2</v>
      </c>
      <c r="L198" s="1710">
        <v>104.2</v>
      </c>
      <c r="M198" s="1711">
        <v>102.6</v>
      </c>
      <c r="N198" s="1178">
        <v>118.7</v>
      </c>
      <c r="O198" s="1057">
        <v>120.1</v>
      </c>
      <c r="P198" s="1712">
        <v>107</v>
      </c>
      <c r="Q198" s="1182"/>
      <c r="R198" s="1058"/>
    </row>
    <row r="199" spans="1:18">
      <c r="A199" s="95"/>
      <c r="B199" s="195" t="s">
        <v>5</v>
      </c>
      <c r="C199" s="1788">
        <v>135.77000000000001</v>
      </c>
      <c r="D199" s="276">
        <v>139.63</v>
      </c>
      <c r="E199" s="3">
        <v>107.14</v>
      </c>
      <c r="F199" s="289"/>
      <c r="G199" s="135"/>
      <c r="H199" s="24"/>
      <c r="I199" s="95"/>
      <c r="J199" s="195" t="s">
        <v>5</v>
      </c>
      <c r="K199" s="1709">
        <v>105.5</v>
      </c>
      <c r="L199" s="1710">
        <v>104.5</v>
      </c>
      <c r="M199" s="1711">
        <v>102.6</v>
      </c>
      <c r="N199" s="1178">
        <v>116.8</v>
      </c>
      <c r="O199" s="1057">
        <v>120.5</v>
      </c>
      <c r="P199" s="1712">
        <v>107.1</v>
      </c>
      <c r="Q199" s="1182"/>
      <c r="R199" s="1058"/>
    </row>
    <row r="200" spans="1:18">
      <c r="A200" s="95"/>
      <c r="B200" s="195" t="s">
        <v>6</v>
      </c>
      <c r="C200" s="1788">
        <v>138.32</v>
      </c>
      <c r="D200" s="276">
        <v>141.74</v>
      </c>
      <c r="E200" s="3">
        <v>110.99</v>
      </c>
      <c r="F200" s="289"/>
      <c r="G200" s="135"/>
      <c r="H200" s="24"/>
      <c r="I200" s="95"/>
      <c r="J200" s="195" t="s">
        <v>6</v>
      </c>
      <c r="K200" s="1709">
        <v>107.5</v>
      </c>
      <c r="L200" s="1710">
        <v>104.9</v>
      </c>
      <c r="M200" s="1711">
        <v>103.5</v>
      </c>
      <c r="N200" s="1178">
        <v>119</v>
      </c>
      <c r="O200" s="1057">
        <v>121</v>
      </c>
      <c r="P200" s="1712">
        <v>108</v>
      </c>
      <c r="Q200" s="1182"/>
      <c r="R200" s="1058"/>
    </row>
    <row r="201" spans="1:18">
      <c r="A201" s="95"/>
      <c r="B201" s="195" t="s">
        <v>7</v>
      </c>
      <c r="C201" s="1785">
        <v>141.71</v>
      </c>
      <c r="D201" s="274">
        <v>143.16999999999999</v>
      </c>
      <c r="E201" s="1">
        <v>112.08</v>
      </c>
      <c r="F201" s="281"/>
      <c r="G201" s="135"/>
      <c r="H201" s="24"/>
      <c r="I201" s="95"/>
      <c r="J201" s="195" t="s">
        <v>7</v>
      </c>
      <c r="K201" s="1709">
        <v>107.2</v>
      </c>
      <c r="L201" s="1710">
        <v>105.1</v>
      </c>
      <c r="M201" s="1711">
        <v>103.9</v>
      </c>
      <c r="N201" s="1178">
        <v>118.5</v>
      </c>
      <c r="O201" s="1057">
        <v>121.2</v>
      </c>
      <c r="P201" s="1712">
        <v>108.3</v>
      </c>
      <c r="Q201" s="1182"/>
      <c r="R201" s="1058"/>
    </row>
    <row r="202" spans="1:18">
      <c r="A202" s="95"/>
      <c r="B202" s="195" t="s">
        <v>8</v>
      </c>
      <c r="C202" s="1785">
        <v>142.87</v>
      </c>
      <c r="D202" s="274">
        <v>147.25</v>
      </c>
      <c r="E202" s="1">
        <v>115.07</v>
      </c>
      <c r="F202" s="281"/>
      <c r="G202" s="135"/>
      <c r="H202" s="24"/>
      <c r="I202" s="95"/>
      <c r="J202" s="195" t="s">
        <v>8</v>
      </c>
      <c r="K202" s="1709">
        <v>105.6</v>
      </c>
      <c r="L202" s="1710">
        <v>105.4</v>
      </c>
      <c r="M202" s="1711">
        <v>104.3</v>
      </c>
      <c r="N202" s="1178">
        <v>116.7</v>
      </c>
      <c r="O202" s="1057">
        <v>121.4</v>
      </c>
      <c r="P202" s="1712">
        <v>108.9</v>
      </c>
      <c r="Q202" s="1182"/>
      <c r="R202" s="1058"/>
    </row>
    <row r="203" spans="1:18">
      <c r="A203" s="95"/>
      <c r="B203" s="195" t="s">
        <v>9</v>
      </c>
      <c r="C203" s="1785">
        <v>138.44999999999999</v>
      </c>
      <c r="D203" s="274">
        <v>143.76</v>
      </c>
      <c r="E203" s="1">
        <v>113.72</v>
      </c>
      <c r="F203" s="281"/>
      <c r="G203" s="135"/>
      <c r="H203" s="24"/>
      <c r="I203" s="95"/>
      <c r="J203" s="195" t="s">
        <v>9</v>
      </c>
      <c r="K203" s="1709">
        <v>104.9</v>
      </c>
      <c r="L203" s="1710">
        <v>105.5</v>
      </c>
      <c r="M203" s="1711">
        <v>105.1</v>
      </c>
      <c r="N203" s="1178">
        <v>116</v>
      </c>
      <c r="O203" s="1057">
        <v>121.8</v>
      </c>
      <c r="P203" s="1712">
        <v>109.7</v>
      </c>
      <c r="Q203" s="1182"/>
      <c r="R203" s="1058"/>
    </row>
    <row r="204" spans="1:18">
      <c r="A204" s="95"/>
      <c r="B204" s="195" t="s">
        <v>10</v>
      </c>
      <c r="C204" s="1785">
        <v>140.72</v>
      </c>
      <c r="D204" s="274">
        <v>147.16</v>
      </c>
      <c r="E204" s="1">
        <v>117.01</v>
      </c>
      <c r="F204" s="281"/>
      <c r="G204" s="135"/>
      <c r="H204" s="24"/>
      <c r="I204" s="95"/>
      <c r="J204" s="195" t="s">
        <v>10</v>
      </c>
      <c r="K204" s="1709">
        <v>106.5</v>
      </c>
      <c r="L204" s="1710">
        <v>105.9</v>
      </c>
      <c r="M204" s="1711">
        <v>104.9</v>
      </c>
      <c r="N204" s="1178">
        <v>117.8</v>
      </c>
      <c r="O204" s="1057">
        <v>122.2</v>
      </c>
      <c r="P204" s="1712">
        <v>109.5</v>
      </c>
      <c r="Q204" s="1182"/>
      <c r="R204" s="1058"/>
    </row>
    <row r="205" spans="1:18">
      <c r="A205" s="95"/>
      <c r="B205" s="195" t="s">
        <v>11</v>
      </c>
      <c r="C205" s="1785">
        <v>141.99</v>
      </c>
      <c r="D205" s="274">
        <v>144.99</v>
      </c>
      <c r="E205" s="1">
        <v>119.52</v>
      </c>
      <c r="F205" s="281"/>
      <c r="G205" s="135"/>
      <c r="H205" s="24"/>
      <c r="I205" s="95"/>
      <c r="J205" s="195" t="s">
        <v>11</v>
      </c>
      <c r="K205" s="1709">
        <v>105.4</v>
      </c>
      <c r="L205" s="1710">
        <v>105.7</v>
      </c>
      <c r="M205" s="1711">
        <v>105</v>
      </c>
      <c r="N205" s="1178">
        <v>116.6</v>
      </c>
      <c r="O205" s="1057">
        <v>121.9</v>
      </c>
      <c r="P205" s="1712">
        <v>109.6</v>
      </c>
      <c r="Q205" s="1182"/>
      <c r="R205" s="1058"/>
    </row>
    <row r="206" spans="1:18">
      <c r="A206" s="95"/>
      <c r="B206" s="195" t="s">
        <v>12</v>
      </c>
      <c r="C206" s="1785">
        <v>136.32</v>
      </c>
      <c r="D206" s="274">
        <v>143.69</v>
      </c>
      <c r="E206" s="1">
        <v>119.28</v>
      </c>
      <c r="F206" s="281"/>
      <c r="G206" s="135"/>
      <c r="H206" s="24"/>
      <c r="I206" s="95"/>
      <c r="J206" s="195" t="s">
        <v>12</v>
      </c>
      <c r="K206" s="1709">
        <v>105.6</v>
      </c>
      <c r="L206" s="1710">
        <v>106</v>
      </c>
      <c r="M206" s="1711">
        <v>105.7</v>
      </c>
      <c r="N206" s="1178">
        <v>116.9</v>
      </c>
      <c r="O206" s="1057">
        <v>122.4</v>
      </c>
      <c r="P206" s="1712">
        <v>110.4</v>
      </c>
      <c r="Q206" s="1182"/>
      <c r="R206" s="1058"/>
    </row>
    <row r="207" spans="1:18">
      <c r="A207" s="95"/>
      <c r="B207" s="195" t="s">
        <v>13</v>
      </c>
      <c r="C207" s="1785">
        <v>137.03</v>
      </c>
      <c r="D207" s="274">
        <v>143.49</v>
      </c>
      <c r="E207" s="1">
        <v>118.34</v>
      </c>
      <c r="F207" s="281"/>
      <c r="G207" s="135"/>
      <c r="H207" s="24"/>
      <c r="I207" s="95"/>
      <c r="J207" s="195" t="s">
        <v>13</v>
      </c>
      <c r="K207" s="1709">
        <v>106.5</v>
      </c>
      <c r="L207" s="1710">
        <v>106.1</v>
      </c>
      <c r="M207" s="1711">
        <v>106.5</v>
      </c>
      <c r="N207" s="1178">
        <v>117.8</v>
      </c>
      <c r="O207" s="1057">
        <v>122.3</v>
      </c>
      <c r="P207" s="1712">
        <v>111</v>
      </c>
      <c r="Q207" s="1182"/>
      <c r="R207" s="1058"/>
    </row>
    <row r="208" spans="1:18">
      <c r="A208" s="95"/>
      <c r="B208" s="195" t="s">
        <v>14</v>
      </c>
      <c r="C208" s="1785">
        <v>134.99</v>
      </c>
      <c r="D208" s="274">
        <v>142.13999999999999</v>
      </c>
      <c r="E208" s="1">
        <v>120.03</v>
      </c>
      <c r="F208" s="281"/>
      <c r="G208" s="135"/>
      <c r="H208" s="24"/>
      <c r="I208" s="95"/>
      <c r="J208" s="195" t="s">
        <v>14</v>
      </c>
      <c r="K208" s="1713">
        <v>106.2</v>
      </c>
      <c r="L208" s="1714">
        <v>106</v>
      </c>
      <c r="M208" s="1715">
        <v>106.9</v>
      </c>
      <c r="N208" s="1178">
        <v>117.6</v>
      </c>
      <c r="O208" s="1057">
        <v>122.2</v>
      </c>
      <c r="P208" s="1712">
        <v>111.4</v>
      </c>
      <c r="Q208" s="1182"/>
      <c r="R208" s="1058"/>
    </row>
    <row r="209" spans="1:18">
      <c r="A209" s="353" t="s">
        <v>55</v>
      </c>
      <c r="B209" s="196" t="s">
        <v>3</v>
      </c>
      <c r="C209" s="1786">
        <v>126.5</v>
      </c>
      <c r="D209" s="279">
        <v>139.57</v>
      </c>
      <c r="E209" s="2">
        <v>121.14</v>
      </c>
      <c r="F209" s="280"/>
      <c r="G209" s="134"/>
      <c r="H209" s="24"/>
      <c r="I209" s="353" t="s">
        <v>55</v>
      </c>
      <c r="J209" s="196" t="s">
        <v>3</v>
      </c>
      <c r="K209" s="1709">
        <v>106.3</v>
      </c>
      <c r="L209" s="1710">
        <v>106.1</v>
      </c>
      <c r="M209" s="1711">
        <v>107.3</v>
      </c>
      <c r="N209" s="1180">
        <v>117.5</v>
      </c>
      <c r="O209" s="1062">
        <v>122.4</v>
      </c>
      <c r="P209" s="1716">
        <v>111.8</v>
      </c>
      <c r="Q209" s="1183"/>
      <c r="R209" s="1061"/>
    </row>
    <row r="210" spans="1:18">
      <c r="A210" s="95">
        <v>2007</v>
      </c>
      <c r="B210" s="195" t="s">
        <v>4</v>
      </c>
      <c r="C210" s="1785">
        <v>130.69999999999999</v>
      </c>
      <c r="D210" s="274">
        <v>143.72</v>
      </c>
      <c r="E210" s="1">
        <v>122.61</v>
      </c>
      <c r="F210" s="281"/>
      <c r="G210" s="135"/>
      <c r="H210" s="24"/>
      <c r="I210" s="95">
        <v>2007</v>
      </c>
      <c r="J210" s="195" t="s">
        <v>4</v>
      </c>
      <c r="K210" s="1709">
        <v>106.8</v>
      </c>
      <c r="L210" s="1710">
        <v>106</v>
      </c>
      <c r="M210" s="1711">
        <v>106.7</v>
      </c>
      <c r="N210" s="1178">
        <v>118.2</v>
      </c>
      <c r="O210" s="1057">
        <v>122.5</v>
      </c>
      <c r="P210" s="1712">
        <v>111.1</v>
      </c>
      <c r="Q210" s="1182"/>
      <c r="R210" s="1058"/>
    </row>
    <row r="211" spans="1:18">
      <c r="A211" s="95"/>
      <c r="B211" s="195" t="s">
        <v>5</v>
      </c>
      <c r="C211" s="1785">
        <v>126.81</v>
      </c>
      <c r="D211" s="274">
        <v>138.43</v>
      </c>
      <c r="E211" s="1">
        <v>121.42</v>
      </c>
      <c r="F211" s="281"/>
      <c r="G211" s="135"/>
      <c r="H211" s="24"/>
      <c r="I211" s="95"/>
      <c r="J211" s="195" t="s">
        <v>5</v>
      </c>
      <c r="K211" s="1709">
        <v>106.1</v>
      </c>
      <c r="L211" s="1710">
        <v>105.5</v>
      </c>
      <c r="M211" s="1711">
        <v>106.7</v>
      </c>
      <c r="N211" s="1178">
        <v>117.4</v>
      </c>
      <c r="O211" s="1057">
        <v>121.9</v>
      </c>
      <c r="P211" s="1712">
        <v>111.2</v>
      </c>
      <c r="Q211" s="1182"/>
      <c r="R211" s="1058"/>
    </row>
    <row r="212" spans="1:18">
      <c r="A212" s="95"/>
      <c r="B212" s="195" t="s">
        <v>6</v>
      </c>
      <c r="C212" s="1785">
        <v>124.56</v>
      </c>
      <c r="D212" s="274">
        <v>141.26</v>
      </c>
      <c r="E212" s="1">
        <v>125.84</v>
      </c>
      <c r="F212" s="281"/>
      <c r="G212" s="135"/>
      <c r="H212" s="24"/>
      <c r="I212" s="95"/>
      <c r="J212" s="195" t="s">
        <v>6</v>
      </c>
      <c r="K212" s="1709">
        <v>106.5</v>
      </c>
      <c r="L212" s="1710">
        <v>106.2</v>
      </c>
      <c r="M212" s="1711">
        <v>107.6</v>
      </c>
      <c r="N212" s="1178">
        <v>117.8</v>
      </c>
      <c r="O212" s="1057">
        <v>122.8</v>
      </c>
      <c r="P212" s="1712">
        <v>112.2</v>
      </c>
      <c r="Q212" s="1182"/>
      <c r="R212" s="1058"/>
    </row>
    <row r="213" spans="1:18">
      <c r="A213" s="95"/>
      <c r="B213" s="195" t="s">
        <v>7</v>
      </c>
      <c r="C213" s="1785">
        <v>129.21</v>
      </c>
      <c r="D213" s="274">
        <v>141.84</v>
      </c>
      <c r="E213" s="1">
        <v>128.66999999999999</v>
      </c>
      <c r="F213" s="281"/>
      <c r="G213" s="135"/>
      <c r="H213" s="24"/>
      <c r="I213" s="95"/>
      <c r="J213" s="195" t="s">
        <v>7</v>
      </c>
      <c r="K213" s="1709">
        <v>106.1</v>
      </c>
      <c r="L213" s="1710">
        <v>107</v>
      </c>
      <c r="M213" s="1711">
        <v>107.7</v>
      </c>
      <c r="N213" s="1178">
        <v>117.3</v>
      </c>
      <c r="O213" s="1057">
        <v>123.4</v>
      </c>
      <c r="P213" s="1712">
        <v>112.2</v>
      </c>
      <c r="Q213" s="1182"/>
      <c r="R213" s="1058"/>
    </row>
    <row r="214" spans="1:18">
      <c r="A214" s="95"/>
      <c r="B214" s="195" t="s">
        <v>8</v>
      </c>
      <c r="C214" s="781">
        <v>121.37</v>
      </c>
      <c r="D214" s="274">
        <v>139.24</v>
      </c>
      <c r="E214" s="32">
        <v>126.31</v>
      </c>
      <c r="F214" s="284"/>
      <c r="G214" s="135"/>
      <c r="H214" s="24"/>
      <c r="I214" s="95"/>
      <c r="J214" s="195" t="s">
        <v>8</v>
      </c>
      <c r="K214" s="1709">
        <v>105.6</v>
      </c>
      <c r="L214" s="1710">
        <v>106.5</v>
      </c>
      <c r="M214" s="1711">
        <v>107.9</v>
      </c>
      <c r="N214" s="1178">
        <v>116.7</v>
      </c>
      <c r="O214" s="1057">
        <v>123.1</v>
      </c>
      <c r="P214" s="1712">
        <v>112.5</v>
      </c>
      <c r="Q214" s="1182"/>
      <c r="R214" s="1058"/>
    </row>
    <row r="215" spans="1:18">
      <c r="A215" s="95"/>
      <c r="B215" s="195" t="s">
        <v>9</v>
      </c>
      <c r="C215" s="781">
        <v>125.32</v>
      </c>
      <c r="D215" s="274">
        <v>138.25</v>
      </c>
      <c r="E215" s="32">
        <v>131.41999999999999</v>
      </c>
      <c r="F215" s="286"/>
      <c r="G215" s="138" t="s">
        <v>871</v>
      </c>
      <c r="H215" s="24"/>
      <c r="I215" s="95"/>
      <c r="J215" s="195" t="s">
        <v>9</v>
      </c>
      <c r="K215" s="1709">
        <v>105.5</v>
      </c>
      <c r="L215" s="1710">
        <v>105.6</v>
      </c>
      <c r="M215" s="1711">
        <v>108.4</v>
      </c>
      <c r="N215" s="1178">
        <v>116.7</v>
      </c>
      <c r="O215" s="1057">
        <v>122.1</v>
      </c>
      <c r="P215" s="1712">
        <v>113.1</v>
      </c>
      <c r="Q215" s="1182"/>
      <c r="R215" s="1058"/>
    </row>
    <row r="216" spans="1:18">
      <c r="A216" s="95"/>
      <c r="B216" s="195" t="s">
        <v>10</v>
      </c>
      <c r="C216" s="781">
        <v>123.21</v>
      </c>
      <c r="D216" s="274">
        <v>138.24</v>
      </c>
      <c r="E216" s="32">
        <v>129.61000000000001</v>
      </c>
      <c r="F216" s="284"/>
      <c r="G216" s="135"/>
      <c r="H216" s="24"/>
      <c r="I216" s="95"/>
      <c r="J216" s="195" t="s">
        <v>10</v>
      </c>
      <c r="K216" s="1709">
        <v>103.5</v>
      </c>
      <c r="L216" s="1710">
        <v>107.1</v>
      </c>
      <c r="M216" s="1711">
        <v>108.5</v>
      </c>
      <c r="N216" s="1178">
        <v>114.6</v>
      </c>
      <c r="O216" s="1057">
        <v>123.5</v>
      </c>
      <c r="P216" s="1712">
        <v>113.3</v>
      </c>
      <c r="Q216" s="1182"/>
      <c r="R216" s="1058"/>
    </row>
    <row r="217" spans="1:18">
      <c r="A217" s="95"/>
      <c r="B217" s="195" t="s">
        <v>11</v>
      </c>
      <c r="C217" s="781">
        <v>119.06</v>
      </c>
      <c r="D217" s="274">
        <v>133.66999999999999</v>
      </c>
      <c r="E217" s="32">
        <v>128.84</v>
      </c>
      <c r="F217" s="284"/>
      <c r="G217" s="135"/>
      <c r="H217" s="24"/>
      <c r="I217" s="95"/>
      <c r="J217" s="195" t="s">
        <v>11</v>
      </c>
      <c r="K217" s="1709">
        <v>102.5</v>
      </c>
      <c r="L217" s="1710">
        <v>105.4</v>
      </c>
      <c r="M217" s="1711">
        <v>108.4</v>
      </c>
      <c r="N217" s="1178">
        <v>113.5</v>
      </c>
      <c r="O217" s="1057">
        <v>122</v>
      </c>
      <c r="P217" s="1712">
        <v>113.3</v>
      </c>
      <c r="Q217" s="1182"/>
      <c r="R217" s="1058"/>
    </row>
    <row r="218" spans="1:18">
      <c r="A218" s="95"/>
      <c r="B218" s="195" t="s">
        <v>12</v>
      </c>
      <c r="C218" s="781">
        <v>123.56</v>
      </c>
      <c r="D218" s="274">
        <v>135.1</v>
      </c>
      <c r="E218" s="32">
        <v>129.56</v>
      </c>
      <c r="F218" s="284"/>
      <c r="G218" s="135"/>
      <c r="H218" s="24"/>
      <c r="I218" s="95"/>
      <c r="J218" s="195" t="s">
        <v>12</v>
      </c>
      <c r="K218" s="1709">
        <v>104.3</v>
      </c>
      <c r="L218" s="1710">
        <v>106.6</v>
      </c>
      <c r="M218" s="1711">
        <v>108.9</v>
      </c>
      <c r="N218" s="1178">
        <v>115.5</v>
      </c>
      <c r="O218" s="1057">
        <v>122.9</v>
      </c>
      <c r="P218" s="1712">
        <v>113.7</v>
      </c>
      <c r="Q218" s="1182"/>
      <c r="R218" s="1058"/>
    </row>
    <row r="219" spans="1:18">
      <c r="A219" s="95"/>
      <c r="B219" s="195" t="s">
        <v>13</v>
      </c>
      <c r="C219" s="781">
        <v>119.29</v>
      </c>
      <c r="D219" s="274">
        <v>135.62</v>
      </c>
      <c r="E219" s="32">
        <v>127.6</v>
      </c>
      <c r="F219" s="284"/>
      <c r="G219" s="135"/>
      <c r="H219" s="24"/>
      <c r="I219" s="95"/>
      <c r="J219" s="195" t="s">
        <v>13</v>
      </c>
      <c r="K219" s="1709">
        <v>102.6</v>
      </c>
      <c r="L219" s="1710">
        <v>105.8</v>
      </c>
      <c r="M219" s="1711">
        <v>110.3</v>
      </c>
      <c r="N219" s="1178">
        <v>113.7</v>
      </c>
      <c r="O219" s="1057">
        <v>121.8</v>
      </c>
      <c r="P219" s="1712">
        <v>115.1</v>
      </c>
      <c r="Q219" s="1182"/>
      <c r="R219" s="1058"/>
    </row>
    <row r="220" spans="1:18">
      <c r="A220" s="100"/>
      <c r="B220" s="197" t="s">
        <v>14</v>
      </c>
      <c r="C220" s="895">
        <v>117.24</v>
      </c>
      <c r="D220" s="273">
        <v>135.11000000000001</v>
      </c>
      <c r="E220" s="34">
        <v>127.24</v>
      </c>
      <c r="F220" s="287"/>
      <c r="G220" s="136"/>
      <c r="H220" s="24"/>
      <c r="I220" s="100"/>
      <c r="J220" s="197" t="s">
        <v>14</v>
      </c>
      <c r="K220" s="1709">
        <v>102.2</v>
      </c>
      <c r="L220" s="1710">
        <v>105.6</v>
      </c>
      <c r="M220" s="1711">
        <v>110</v>
      </c>
      <c r="N220" s="1179">
        <v>113.2</v>
      </c>
      <c r="O220" s="1059">
        <v>122</v>
      </c>
      <c r="P220" s="1717">
        <v>114.9</v>
      </c>
      <c r="Q220" s="1184"/>
      <c r="R220" s="1060"/>
    </row>
    <row r="221" spans="1:18">
      <c r="A221" s="354" t="s">
        <v>56</v>
      </c>
      <c r="B221" s="195" t="s">
        <v>3</v>
      </c>
      <c r="C221" s="1785">
        <v>116.64</v>
      </c>
      <c r="D221" s="274">
        <v>130.66</v>
      </c>
      <c r="E221" s="1">
        <v>128.32</v>
      </c>
      <c r="F221" s="281"/>
      <c r="G221" s="135"/>
      <c r="H221" s="24"/>
      <c r="I221" s="354" t="s">
        <v>56</v>
      </c>
      <c r="J221" s="195" t="s">
        <v>3</v>
      </c>
      <c r="K221" s="1718">
        <v>102.2</v>
      </c>
      <c r="L221" s="1719">
        <v>105.4</v>
      </c>
      <c r="M221" s="1720">
        <v>109.5</v>
      </c>
      <c r="N221" s="1178">
        <v>113.2</v>
      </c>
      <c r="O221" s="1057">
        <v>121.4</v>
      </c>
      <c r="P221" s="1712">
        <v>114.2</v>
      </c>
      <c r="Q221" s="1182"/>
      <c r="R221" s="1058"/>
    </row>
    <row r="222" spans="1:18">
      <c r="A222" s="95">
        <v>2008</v>
      </c>
      <c r="B222" s="195" t="s">
        <v>4</v>
      </c>
      <c r="C222" s="1785">
        <v>122.02</v>
      </c>
      <c r="D222" s="274">
        <v>133.25</v>
      </c>
      <c r="E222" s="1">
        <v>126.16</v>
      </c>
      <c r="F222" s="281"/>
      <c r="G222" s="135"/>
      <c r="H222" s="24"/>
      <c r="I222" s="95">
        <v>2008</v>
      </c>
      <c r="J222" s="195" t="s">
        <v>4</v>
      </c>
      <c r="K222" s="1709">
        <v>102.6</v>
      </c>
      <c r="L222" s="1710">
        <v>105.5</v>
      </c>
      <c r="M222" s="1711">
        <v>109.9</v>
      </c>
      <c r="N222" s="1178">
        <v>113.5</v>
      </c>
      <c r="O222" s="1057">
        <v>121.5</v>
      </c>
      <c r="P222" s="1712">
        <v>114.6</v>
      </c>
      <c r="Q222" s="1182"/>
      <c r="R222" s="1058" t="s">
        <v>871</v>
      </c>
    </row>
    <row r="223" spans="1:18">
      <c r="A223" s="95"/>
      <c r="B223" s="195" t="s">
        <v>5</v>
      </c>
      <c r="C223" s="1785">
        <v>117.15</v>
      </c>
      <c r="D223" s="274">
        <v>129.44</v>
      </c>
      <c r="E223" s="1">
        <v>132.9</v>
      </c>
      <c r="F223" s="281"/>
      <c r="G223" s="135"/>
      <c r="H223" s="24"/>
      <c r="I223" s="95"/>
      <c r="J223" s="195" t="s">
        <v>5</v>
      </c>
      <c r="K223" s="1709">
        <v>100.3</v>
      </c>
      <c r="L223" s="1710">
        <v>104.6</v>
      </c>
      <c r="M223" s="1711">
        <v>110</v>
      </c>
      <c r="N223" s="1178">
        <v>111.1</v>
      </c>
      <c r="O223" s="1057">
        <v>120.9</v>
      </c>
      <c r="P223" s="1712">
        <v>114.8</v>
      </c>
      <c r="Q223" s="1182"/>
      <c r="R223" s="1058"/>
    </row>
    <row r="224" spans="1:18">
      <c r="A224" s="95"/>
      <c r="B224" s="195" t="s">
        <v>6</v>
      </c>
      <c r="C224" s="1785">
        <v>124.63</v>
      </c>
      <c r="D224" s="274">
        <v>129.07</v>
      </c>
      <c r="E224" s="1">
        <v>131.66</v>
      </c>
      <c r="F224" s="976" t="s">
        <v>873</v>
      </c>
      <c r="G224" s="135"/>
      <c r="H224" s="24"/>
      <c r="I224" s="95"/>
      <c r="J224" s="195" t="s">
        <v>6</v>
      </c>
      <c r="K224" s="1709">
        <v>100.5</v>
      </c>
      <c r="L224" s="1710">
        <v>103.9</v>
      </c>
      <c r="M224" s="1711">
        <v>108</v>
      </c>
      <c r="N224" s="1178">
        <v>111.4</v>
      </c>
      <c r="O224" s="1057">
        <v>120</v>
      </c>
      <c r="P224" s="1712">
        <v>112.7</v>
      </c>
      <c r="Q224" s="1182"/>
      <c r="R224" s="1058"/>
    </row>
    <row r="225" spans="1:18">
      <c r="A225" s="95"/>
      <c r="B225" s="195" t="s">
        <v>7</v>
      </c>
      <c r="C225" s="1785">
        <v>121.78</v>
      </c>
      <c r="D225" s="274">
        <v>130.1</v>
      </c>
      <c r="E225" s="1">
        <v>129.56</v>
      </c>
      <c r="F225" s="976" t="s">
        <v>873</v>
      </c>
      <c r="G225" s="135"/>
      <c r="H225" s="24"/>
      <c r="I225" s="95"/>
      <c r="J225" s="195" t="s">
        <v>7</v>
      </c>
      <c r="K225" s="1709">
        <v>100.1</v>
      </c>
      <c r="L225" s="1710">
        <v>104.3</v>
      </c>
      <c r="M225" s="1711">
        <v>107.9</v>
      </c>
      <c r="N225" s="1178">
        <v>111</v>
      </c>
      <c r="O225" s="1057">
        <v>120.2</v>
      </c>
      <c r="P225" s="1712">
        <v>112.4</v>
      </c>
      <c r="Q225" t="s">
        <v>874</v>
      </c>
      <c r="R225" s="1058"/>
    </row>
    <row r="226" spans="1:18">
      <c r="A226" s="95"/>
      <c r="B226" s="195" t="s">
        <v>8</v>
      </c>
      <c r="C226" s="781">
        <v>120.34</v>
      </c>
      <c r="D226" s="274">
        <v>126.19</v>
      </c>
      <c r="E226" s="32">
        <v>128.71</v>
      </c>
      <c r="F226" s="977" t="s">
        <v>875</v>
      </c>
      <c r="G226" s="135"/>
      <c r="H226" s="24"/>
      <c r="I226" s="95"/>
      <c r="J226" s="195" t="s">
        <v>8</v>
      </c>
      <c r="K226" s="1709">
        <v>98.8</v>
      </c>
      <c r="L226" s="1710">
        <v>101.7</v>
      </c>
      <c r="M226" s="1711">
        <v>107</v>
      </c>
      <c r="N226" s="1178">
        <v>109.6</v>
      </c>
      <c r="O226" s="1057">
        <v>117.7</v>
      </c>
      <c r="P226" s="1712">
        <v>111.6</v>
      </c>
      <c r="Q226" t="s">
        <v>876</v>
      </c>
      <c r="R226" s="1058"/>
    </row>
    <row r="227" spans="1:18">
      <c r="A227" s="95"/>
      <c r="B227" s="195" t="s">
        <v>9</v>
      </c>
      <c r="C227" s="781">
        <v>117.23</v>
      </c>
      <c r="D227" s="274">
        <v>129.66999999999999</v>
      </c>
      <c r="E227" s="32">
        <v>130.13999999999999</v>
      </c>
      <c r="F227" s="977" t="s">
        <v>875</v>
      </c>
      <c r="G227" s="135"/>
      <c r="H227" s="1066" t="s">
        <v>521</v>
      </c>
      <c r="I227" s="95"/>
      <c r="J227" s="195" t="s">
        <v>9</v>
      </c>
      <c r="K227" s="1709">
        <v>98</v>
      </c>
      <c r="L227" s="1710">
        <v>101.4</v>
      </c>
      <c r="M227" s="1711">
        <v>107.1</v>
      </c>
      <c r="N227" s="1178">
        <v>108.8</v>
      </c>
      <c r="O227" s="1057">
        <v>117.2</v>
      </c>
      <c r="P227" s="1712">
        <v>111.9</v>
      </c>
      <c r="Q227" t="s">
        <v>876</v>
      </c>
      <c r="R227" s="1058"/>
    </row>
    <row r="228" spans="1:18">
      <c r="A228" s="95"/>
      <c r="B228" s="195" t="s">
        <v>10</v>
      </c>
      <c r="C228" s="781">
        <v>113.97</v>
      </c>
      <c r="D228" s="274">
        <v>122.94</v>
      </c>
      <c r="E228" s="32">
        <v>129.97999999999999</v>
      </c>
      <c r="F228" s="977" t="s">
        <v>875</v>
      </c>
      <c r="G228" s="135"/>
      <c r="H228" s="24"/>
      <c r="I228" s="95"/>
      <c r="J228" s="195" t="s">
        <v>10</v>
      </c>
      <c r="K228" s="1709">
        <v>96.3</v>
      </c>
      <c r="L228" s="1710">
        <v>98</v>
      </c>
      <c r="M228" s="1711">
        <v>105.9</v>
      </c>
      <c r="N228" s="1178">
        <v>106.7</v>
      </c>
      <c r="O228" s="1057">
        <v>113.6</v>
      </c>
      <c r="P228" s="1712">
        <v>110.5</v>
      </c>
      <c r="Q228" t="s">
        <v>876</v>
      </c>
      <c r="R228" s="1058"/>
    </row>
    <row r="229" spans="1:18">
      <c r="A229" s="95"/>
      <c r="B229" s="195" t="s">
        <v>11</v>
      </c>
      <c r="C229" s="781">
        <v>109.49</v>
      </c>
      <c r="D229" s="274">
        <v>121.68</v>
      </c>
      <c r="E229" s="32">
        <v>130.62</v>
      </c>
      <c r="F229" s="976" t="s">
        <v>873</v>
      </c>
      <c r="G229" s="135"/>
      <c r="H229" s="24"/>
      <c r="I229" s="95"/>
      <c r="J229" s="195" t="s">
        <v>11</v>
      </c>
      <c r="K229" s="1709">
        <v>95</v>
      </c>
      <c r="L229" s="1710">
        <v>97.1</v>
      </c>
      <c r="M229" s="1711">
        <v>105.5</v>
      </c>
      <c r="N229" s="1178">
        <v>105.4</v>
      </c>
      <c r="O229" s="1057">
        <v>112.5</v>
      </c>
      <c r="P229" s="1712">
        <v>110.2</v>
      </c>
      <c r="Q229" t="s">
        <v>876</v>
      </c>
      <c r="R229" s="1058"/>
    </row>
    <row r="230" spans="1:18">
      <c r="A230" s="95"/>
      <c r="B230" s="195" t="s">
        <v>12</v>
      </c>
      <c r="C230" s="781">
        <v>103.54</v>
      </c>
      <c r="D230" s="274">
        <v>121.72</v>
      </c>
      <c r="E230" s="32">
        <v>127.46</v>
      </c>
      <c r="F230" s="977" t="s">
        <v>877</v>
      </c>
      <c r="G230" s="135"/>
      <c r="H230" s="24"/>
      <c r="I230" s="95"/>
      <c r="J230" s="195" t="s">
        <v>12</v>
      </c>
      <c r="K230" s="1709">
        <v>89.7</v>
      </c>
      <c r="L230" s="1710">
        <v>93.9</v>
      </c>
      <c r="M230" s="1711">
        <v>104.8</v>
      </c>
      <c r="N230" s="1178">
        <v>99.8</v>
      </c>
      <c r="O230" s="1057">
        <v>109</v>
      </c>
      <c r="P230" s="1712">
        <v>109.4</v>
      </c>
      <c r="Q230" t="s">
        <v>876</v>
      </c>
      <c r="R230" s="1058"/>
    </row>
    <row r="231" spans="1:18">
      <c r="A231" s="95"/>
      <c r="B231" s="195" t="s">
        <v>13</v>
      </c>
      <c r="C231" s="781">
        <v>92.67</v>
      </c>
      <c r="D231" s="274">
        <v>112.06</v>
      </c>
      <c r="E231" s="32">
        <v>126.86</v>
      </c>
      <c r="F231" s="977" t="s">
        <v>876</v>
      </c>
      <c r="G231" s="135"/>
      <c r="H231" s="24"/>
      <c r="I231" s="95"/>
      <c r="J231" s="195" t="s">
        <v>13</v>
      </c>
      <c r="K231" s="1709">
        <v>84.2</v>
      </c>
      <c r="L231" s="1710">
        <v>87.9</v>
      </c>
      <c r="M231" s="1711">
        <v>102.2</v>
      </c>
      <c r="N231" s="1178">
        <v>94</v>
      </c>
      <c r="O231" s="1057">
        <v>102.5</v>
      </c>
      <c r="P231" s="1712">
        <v>106.4</v>
      </c>
      <c r="Q231" t="s">
        <v>876</v>
      </c>
      <c r="R231" s="1058"/>
    </row>
    <row r="232" spans="1:18">
      <c r="A232" s="95"/>
      <c r="B232" s="195" t="s">
        <v>14</v>
      </c>
      <c r="C232" s="781">
        <v>86.44</v>
      </c>
      <c r="D232" s="274">
        <v>107.01</v>
      </c>
      <c r="E232" s="32">
        <v>123.38</v>
      </c>
      <c r="F232" s="977" t="s">
        <v>876</v>
      </c>
      <c r="G232" s="135"/>
      <c r="H232" s="24"/>
      <c r="I232" s="95"/>
      <c r="J232" s="195" t="s">
        <v>14</v>
      </c>
      <c r="K232" s="1713">
        <v>80.900000000000006</v>
      </c>
      <c r="L232" s="1714">
        <v>82.9</v>
      </c>
      <c r="M232" s="1715">
        <v>98.7</v>
      </c>
      <c r="N232" s="1178">
        <v>90.4</v>
      </c>
      <c r="O232" s="1057">
        <v>96.7</v>
      </c>
      <c r="P232" s="1712">
        <v>102.7</v>
      </c>
      <c r="Q232" t="s">
        <v>876</v>
      </c>
      <c r="R232" s="1058"/>
    </row>
    <row r="233" spans="1:18">
      <c r="A233" s="353" t="s">
        <v>57</v>
      </c>
      <c r="B233" s="196" t="s">
        <v>3</v>
      </c>
      <c r="C233" s="1787">
        <v>74.680000000000007</v>
      </c>
      <c r="D233" s="279">
        <v>97.34</v>
      </c>
      <c r="E233" s="35">
        <v>117.67</v>
      </c>
      <c r="F233" s="978" t="s">
        <v>876</v>
      </c>
      <c r="G233" s="134"/>
      <c r="H233" s="24"/>
      <c r="I233" s="353" t="s">
        <v>57</v>
      </c>
      <c r="J233" s="196" t="s">
        <v>3</v>
      </c>
      <c r="K233" s="1709">
        <v>75.5</v>
      </c>
      <c r="L233" s="1710">
        <v>75.400000000000006</v>
      </c>
      <c r="M233" s="1711">
        <v>96.8</v>
      </c>
      <c r="N233" s="1180">
        <v>84.5</v>
      </c>
      <c r="O233" s="1062">
        <v>88.3</v>
      </c>
      <c r="P233" s="1716">
        <v>100.6</v>
      </c>
      <c r="Q233" s="1168" t="s">
        <v>876</v>
      </c>
      <c r="R233" s="1061"/>
    </row>
    <row r="234" spans="1:18">
      <c r="A234" s="95">
        <v>2009</v>
      </c>
      <c r="B234" s="195" t="s">
        <v>4</v>
      </c>
      <c r="C234" s="781">
        <v>70.430000000000007</v>
      </c>
      <c r="D234" s="274">
        <v>92.27</v>
      </c>
      <c r="E234" s="32">
        <v>114.96</v>
      </c>
      <c r="F234" s="977" t="s">
        <v>876</v>
      </c>
      <c r="G234" s="135"/>
      <c r="H234" s="24"/>
      <c r="I234" s="95">
        <v>2009</v>
      </c>
      <c r="J234" s="195" t="s">
        <v>4</v>
      </c>
      <c r="K234" s="1709">
        <v>72.900000000000006</v>
      </c>
      <c r="L234" s="1710">
        <v>71.400000000000006</v>
      </c>
      <c r="M234" s="1711">
        <v>93.8</v>
      </c>
      <c r="N234" s="1178">
        <v>81.8</v>
      </c>
      <c r="O234" s="1057">
        <v>83.7</v>
      </c>
      <c r="P234" s="1712">
        <v>97.5</v>
      </c>
      <c r="Q234" t="s">
        <v>876</v>
      </c>
      <c r="R234" s="1058"/>
    </row>
    <row r="235" spans="1:18">
      <c r="A235" s="95"/>
      <c r="B235" s="195" t="s">
        <v>5</v>
      </c>
      <c r="C235" s="781">
        <v>78.61</v>
      </c>
      <c r="D235" s="274">
        <v>92.78</v>
      </c>
      <c r="E235" s="32">
        <v>108.27</v>
      </c>
      <c r="F235" s="977" t="s">
        <v>876</v>
      </c>
      <c r="G235" s="138" t="s">
        <v>872</v>
      </c>
      <c r="H235" s="24"/>
      <c r="I235" s="95"/>
      <c r="J235" s="195" t="s">
        <v>5</v>
      </c>
      <c r="K235" s="1709">
        <v>74.400000000000006</v>
      </c>
      <c r="L235" s="1710">
        <v>71.2</v>
      </c>
      <c r="M235" s="1711">
        <v>92.1</v>
      </c>
      <c r="N235" s="1178">
        <v>83.4</v>
      </c>
      <c r="O235" s="1057">
        <v>83.3</v>
      </c>
      <c r="P235" s="1712">
        <v>95.8</v>
      </c>
      <c r="Q235" t="s">
        <v>876</v>
      </c>
      <c r="R235" s="1058" t="s">
        <v>872</v>
      </c>
    </row>
    <row r="236" spans="1:18">
      <c r="A236" s="95"/>
      <c r="B236" s="195" t="s">
        <v>6</v>
      </c>
      <c r="C236" s="781">
        <v>78.61</v>
      </c>
      <c r="D236" s="274">
        <v>92.46</v>
      </c>
      <c r="E236" s="32">
        <v>106.22</v>
      </c>
      <c r="F236" s="977" t="s">
        <v>878</v>
      </c>
      <c r="G236" s="135"/>
      <c r="H236" s="24"/>
      <c r="I236" s="95"/>
      <c r="J236" s="195" t="s">
        <v>6</v>
      </c>
      <c r="K236" s="1709">
        <v>77.8</v>
      </c>
      <c r="L236" s="1710">
        <v>72.5</v>
      </c>
      <c r="M236" s="1711">
        <v>90.5</v>
      </c>
      <c r="N236" s="1178">
        <v>87.2</v>
      </c>
      <c r="O236" s="1057">
        <v>84.8</v>
      </c>
      <c r="P236" s="1712">
        <v>94.2</v>
      </c>
      <c r="Q236" t="s">
        <v>876</v>
      </c>
      <c r="R236" s="1058"/>
    </row>
    <row r="237" spans="1:18">
      <c r="A237" s="95"/>
      <c r="B237" s="195" t="s">
        <v>7</v>
      </c>
      <c r="C237" s="781">
        <v>76.010000000000005</v>
      </c>
      <c r="D237" s="274">
        <v>90.79</v>
      </c>
      <c r="E237" s="32">
        <v>103.32</v>
      </c>
      <c r="F237" s="977" t="s">
        <v>876</v>
      </c>
      <c r="G237" s="135"/>
      <c r="H237" s="24"/>
      <c r="I237" s="95"/>
      <c r="J237" s="195" t="s">
        <v>7</v>
      </c>
      <c r="K237" s="1709">
        <v>80.2</v>
      </c>
      <c r="L237" s="1710">
        <v>74</v>
      </c>
      <c r="M237" s="1711">
        <v>88</v>
      </c>
      <c r="N237" s="1178">
        <v>89.7</v>
      </c>
      <c r="O237" s="1057">
        <v>86.4</v>
      </c>
      <c r="P237" s="1712">
        <v>91.6</v>
      </c>
      <c r="Q237" t="s">
        <v>879</v>
      </c>
      <c r="R237" s="1058"/>
    </row>
    <row r="238" spans="1:18">
      <c r="A238" s="95"/>
      <c r="B238" s="195" t="s">
        <v>8</v>
      </c>
      <c r="C238" s="781">
        <v>80.97</v>
      </c>
      <c r="D238" s="274">
        <v>92.86</v>
      </c>
      <c r="E238" s="32">
        <v>101.32</v>
      </c>
      <c r="F238" s="977" t="s">
        <v>880</v>
      </c>
      <c r="G238" s="135"/>
      <c r="H238" s="24"/>
      <c r="I238" s="95"/>
      <c r="J238" s="195" t="s">
        <v>8</v>
      </c>
      <c r="K238" s="1709">
        <v>83.5</v>
      </c>
      <c r="L238" s="1710">
        <v>75.5</v>
      </c>
      <c r="M238" s="1711">
        <v>87</v>
      </c>
      <c r="N238" s="1178">
        <v>93.3</v>
      </c>
      <c r="O238" s="1057">
        <v>88.1</v>
      </c>
      <c r="P238" s="1712">
        <v>90.6</v>
      </c>
      <c r="Q238" t="s">
        <v>881</v>
      </c>
      <c r="R238" s="1058"/>
    </row>
    <row r="239" spans="1:18">
      <c r="A239" s="95"/>
      <c r="B239" s="195" t="s">
        <v>9</v>
      </c>
      <c r="C239" s="781">
        <v>86</v>
      </c>
      <c r="D239" s="274">
        <v>92.76</v>
      </c>
      <c r="E239" s="32">
        <v>96.44</v>
      </c>
      <c r="F239" s="977" t="s">
        <v>881</v>
      </c>
      <c r="G239" s="135"/>
      <c r="H239" s="24"/>
      <c r="I239" s="95"/>
      <c r="J239" s="195" t="s">
        <v>9</v>
      </c>
      <c r="K239" s="1709">
        <v>85.2</v>
      </c>
      <c r="L239" s="1710">
        <v>76.400000000000006</v>
      </c>
      <c r="M239" s="1711">
        <v>85.6</v>
      </c>
      <c r="N239" s="1178">
        <v>95.2</v>
      </c>
      <c r="O239" s="1057">
        <v>89</v>
      </c>
      <c r="P239" s="1712">
        <v>89.3</v>
      </c>
      <c r="Q239" t="s">
        <v>881</v>
      </c>
      <c r="R239" s="1058"/>
    </row>
    <row r="240" spans="1:18">
      <c r="A240" s="95"/>
      <c r="B240" s="195" t="s">
        <v>10</v>
      </c>
      <c r="C240" s="781">
        <v>87.32</v>
      </c>
      <c r="D240" s="274">
        <v>93.37</v>
      </c>
      <c r="E240" s="32">
        <v>94.64</v>
      </c>
      <c r="F240" s="977" t="s">
        <v>881</v>
      </c>
      <c r="G240" s="135"/>
      <c r="H240" s="24"/>
      <c r="I240" s="95"/>
      <c r="J240" s="195" t="s">
        <v>10</v>
      </c>
      <c r="K240" s="1709">
        <v>86.9</v>
      </c>
      <c r="L240" s="1710">
        <v>77.900000000000006</v>
      </c>
      <c r="M240" s="1711">
        <v>85.8</v>
      </c>
      <c r="N240" s="1178">
        <v>97</v>
      </c>
      <c r="O240" s="1057">
        <v>90.8</v>
      </c>
      <c r="P240" s="1712">
        <v>89.6</v>
      </c>
      <c r="Q240" t="s">
        <v>881</v>
      </c>
      <c r="R240" s="1058"/>
    </row>
    <row r="241" spans="1:18">
      <c r="A241" s="95"/>
      <c r="B241" s="195" t="s">
        <v>11</v>
      </c>
      <c r="C241" s="781">
        <v>95.39</v>
      </c>
      <c r="D241" s="274">
        <v>94.68</v>
      </c>
      <c r="E241" s="32">
        <v>93.69</v>
      </c>
      <c r="F241" s="977" t="s">
        <v>881</v>
      </c>
      <c r="G241" s="135"/>
      <c r="H241" s="24"/>
      <c r="I241" s="95"/>
      <c r="J241" s="195" t="s">
        <v>11</v>
      </c>
      <c r="K241" s="1709">
        <v>89.3</v>
      </c>
      <c r="L241" s="1710">
        <v>79.900000000000006</v>
      </c>
      <c r="M241" s="1711">
        <v>85.6</v>
      </c>
      <c r="N241" s="1178">
        <v>99.6</v>
      </c>
      <c r="O241" s="1057">
        <v>93.3</v>
      </c>
      <c r="P241" s="1712">
        <v>89.5</v>
      </c>
      <c r="Q241" t="s">
        <v>882</v>
      </c>
      <c r="R241" s="1058"/>
    </row>
    <row r="242" spans="1:18">
      <c r="A242" s="95"/>
      <c r="B242" s="195" t="s">
        <v>12</v>
      </c>
      <c r="C242" s="781">
        <v>99.28</v>
      </c>
      <c r="D242" s="274">
        <v>96.46</v>
      </c>
      <c r="E242" s="32">
        <v>95</v>
      </c>
      <c r="F242" s="977" t="s">
        <v>882</v>
      </c>
      <c r="G242" s="135"/>
      <c r="H242" s="24"/>
      <c r="I242" s="95"/>
      <c r="J242" s="195" t="s">
        <v>12</v>
      </c>
      <c r="K242" s="1709">
        <v>91.6</v>
      </c>
      <c r="L242" s="1710">
        <v>82.1</v>
      </c>
      <c r="M242" s="1711">
        <v>85.2</v>
      </c>
      <c r="N242" s="1178">
        <v>102.1</v>
      </c>
      <c r="O242" s="1057">
        <v>95.5</v>
      </c>
      <c r="P242" s="1712">
        <v>89</v>
      </c>
      <c r="Q242" t="s">
        <v>883</v>
      </c>
      <c r="R242" s="1058"/>
    </row>
    <row r="243" spans="1:18">
      <c r="A243" s="95"/>
      <c r="B243" s="195" t="s">
        <v>13</v>
      </c>
      <c r="C243" s="781">
        <v>108.63</v>
      </c>
      <c r="D243" s="274">
        <v>97.48</v>
      </c>
      <c r="E243" s="32">
        <v>94.51</v>
      </c>
      <c r="F243" s="977" t="s">
        <v>883</v>
      </c>
      <c r="G243" s="135"/>
      <c r="H243" s="24"/>
      <c r="I243" s="95"/>
      <c r="J243" s="195" t="s">
        <v>13</v>
      </c>
      <c r="K243" s="1709">
        <v>91.4</v>
      </c>
      <c r="L243" s="1710">
        <v>83.6</v>
      </c>
      <c r="M243" s="1711">
        <v>85.3</v>
      </c>
      <c r="N243" s="1178">
        <v>101.7</v>
      </c>
      <c r="O243" s="1057">
        <v>97.2</v>
      </c>
      <c r="P243" s="1712">
        <v>89.2</v>
      </c>
      <c r="Q243" t="s">
        <v>883</v>
      </c>
      <c r="R243" s="1058"/>
    </row>
    <row r="244" spans="1:18">
      <c r="A244" s="100"/>
      <c r="B244" s="197" t="s">
        <v>14</v>
      </c>
      <c r="C244" s="895">
        <v>107.45</v>
      </c>
      <c r="D244" s="273">
        <v>98.62</v>
      </c>
      <c r="E244" s="34">
        <v>94.44</v>
      </c>
      <c r="F244" s="979" t="s">
        <v>883</v>
      </c>
      <c r="G244" s="136"/>
      <c r="H244" s="24"/>
      <c r="I244" s="100"/>
      <c r="J244" s="197" t="s">
        <v>14</v>
      </c>
      <c r="K244" s="1709">
        <v>93.4</v>
      </c>
      <c r="L244" s="1710">
        <v>85</v>
      </c>
      <c r="M244" s="1711">
        <v>85.7</v>
      </c>
      <c r="N244" s="1179">
        <v>103.8</v>
      </c>
      <c r="O244" s="1059">
        <v>98.8</v>
      </c>
      <c r="P244" s="1717">
        <v>89.7</v>
      </c>
      <c r="Q244" s="931" t="s">
        <v>883</v>
      </c>
      <c r="R244" s="1060"/>
    </row>
    <row r="245" spans="1:18">
      <c r="A245" s="354" t="s">
        <v>58</v>
      </c>
      <c r="B245" s="195" t="s">
        <v>3</v>
      </c>
      <c r="C245" s="781">
        <v>113.78</v>
      </c>
      <c r="D245" s="274">
        <v>100.91</v>
      </c>
      <c r="E245" s="32">
        <v>95.01</v>
      </c>
      <c r="F245" s="977" t="s">
        <v>883</v>
      </c>
      <c r="G245" s="135"/>
      <c r="H245" s="24"/>
      <c r="I245" s="354" t="s">
        <v>58</v>
      </c>
      <c r="J245" s="195" t="s">
        <v>3</v>
      </c>
      <c r="K245" s="1718">
        <v>94.4</v>
      </c>
      <c r="L245" s="1719">
        <v>87.6</v>
      </c>
      <c r="M245" s="1720">
        <v>86.6</v>
      </c>
      <c r="N245" s="1178">
        <v>105</v>
      </c>
      <c r="O245" s="1057">
        <v>101.9</v>
      </c>
      <c r="P245" s="1712">
        <v>90.5</v>
      </c>
      <c r="Q245" t="s">
        <v>883</v>
      </c>
      <c r="R245" s="1058"/>
    </row>
    <row r="246" spans="1:18">
      <c r="A246" s="95">
        <v>2010</v>
      </c>
      <c r="B246" s="195" t="s">
        <v>4</v>
      </c>
      <c r="C246" s="781">
        <v>117.52</v>
      </c>
      <c r="D246" s="274">
        <v>101.11</v>
      </c>
      <c r="E246" s="32">
        <v>95.7</v>
      </c>
      <c r="F246" s="977" t="s">
        <v>883</v>
      </c>
      <c r="G246" s="135"/>
      <c r="H246" s="24"/>
      <c r="I246" s="95">
        <v>2010</v>
      </c>
      <c r="J246" s="195" t="s">
        <v>4</v>
      </c>
      <c r="K246" s="1709">
        <v>93.3</v>
      </c>
      <c r="L246" s="1710">
        <v>88.4</v>
      </c>
      <c r="M246" s="1711">
        <v>86.5</v>
      </c>
      <c r="N246" s="1178">
        <v>103.8</v>
      </c>
      <c r="O246" s="1057">
        <v>102.5</v>
      </c>
      <c r="P246" s="1712">
        <v>90.5</v>
      </c>
      <c r="Q246" t="s">
        <v>883</v>
      </c>
      <c r="R246" s="1058"/>
    </row>
    <row r="247" spans="1:18">
      <c r="A247" s="95"/>
      <c r="B247" s="195" t="s">
        <v>5</v>
      </c>
      <c r="C247" s="781">
        <v>121.6</v>
      </c>
      <c r="D247" s="274">
        <v>102.51</v>
      </c>
      <c r="E247" s="32">
        <v>95.32</v>
      </c>
      <c r="F247" s="977" t="s">
        <v>883</v>
      </c>
      <c r="G247" s="135"/>
      <c r="H247" s="24"/>
      <c r="I247" s="95"/>
      <c r="J247" s="195" t="s">
        <v>5</v>
      </c>
      <c r="K247" s="1709">
        <v>96.7</v>
      </c>
      <c r="L247" s="1710">
        <v>89.6</v>
      </c>
      <c r="M247" s="1711">
        <v>86.9</v>
      </c>
      <c r="N247" s="1178">
        <v>107.4</v>
      </c>
      <c r="O247" s="1057">
        <v>104</v>
      </c>
      <c r="P247" s="1712">
        <v>90.9</v>
      </c>
      <c r="Q247" t="s">
        <v>883</v>
      </c>
      <c r="R247" s="1058"/>
    </row>
    <row r="248" spans="1:18">
      <c r="A248" s="95"/>
      <c r="B248" s="195" t="s">
        <v>6</v>
      </c>
      <c r="C248" s="781">
        <v>122.96</v>
      </c>
      <c r="D248" s="274">
        <v>104.76</v>
      </c>
      <c r="E248" s="32">
        <v>92.92</v>
      </c>
      <c r="F248" s="977" t="s">
        <v>883</v>
      </c>
      <c r="G248" s="135"/>
      <c r="H248" s="24"/>
      <c r="I248" s="95"/>
      <c r="J248" s="195" t="s">
        <v>6</v>
      </c>
      <c r="K248" s="1709">
        <v>98</v>
      </c>
      <c r="L248" s="1710">
        <v>90.7</v>
      </c>
      <c r="M248" s="1711">
        <v>86.5</v>
      </c>
      <c r="N248" s="1178">
        <v>108.9</v>
      </c>
      <c r="O248" s="1057">
        <v>105.1</v>
      </c>
      <c r="P248" s="1712">
        <v>90.5</v>
      </c>
      <c r="Q248" t="s">
        <v>883</v>
      </c>
      <c r="R248" s="1058"/>
    </row>
    <row r="249" spans="1:18">
      <c r="A249" s="95"/>
      <c r="B249" s="195" t="s">
        <v>7</v>
      </c>
      <c r="C249" s="781">
        <v>122.85</v>
      </c>
      <c r="D249" s="274">
        <v>106.34</v>
      </c>
      <c r="E249" s="32">
        <v>94.3</v>
      </c>
      <c r="F249" s="977" t="s">
        <v>883</v>
      </c>
      <c r="G249" s="135"/>
      <c r="H249" s="24"/>
      <c r="I249" s="95"/>
      <c r="J249" s="195" t="s">
        <v>7</v>
      </c>
      <c r="K249" s="1709">
        <v>97</v>
      </c>
      <c r="L249" s="1710">
        <v>90.2</v>
      </c>
      <c r="M249" s="1711">
        <v>87.4</v>
      </c>
      <c r="N249" s="1178">
        <v>107.8</v>
      </c>
      <c r="O249" s="1057">
        <v>104.6</v>
      </c>
      <c r="P249" s="1712">
        <v>91.6</v>
      </c>
      <c r="Q249" t="s">
        <v>883</v>
      </c>
      <c r="R249" s="1058"/>
    </row>
    <row r="250" spans="1:18">
      <c r="A250" s="95"/>
      <c r="B250" s="195" t="s">
        <v>8</v>
      </c>
      <c r="C250" s="781">
        <v>118.68</v>
      </c>
      <c r="D250" s="274">
        <v>107.35</v>
      </c>
      <c r="E250" s="32">
        <v>95.64</v>
      </c>
      <c r="F250" s="977" t="s">
        <v>883</v>
      </c>
      <c r="G250" s="135"/>
      <c r="H250" s="24"/>
      <c r="I250" s="95"/>
      <c r="J250" s="195" t="s">
        <v>8</v>
      </c>
      <c r="K250" s="1709">
        <v>97.3</v>
      </c>
      <c r="L250" s="1710">
        <v>90.8</v>
      </c>
      <c r="M250" s="1711">
        <v>87.7</v>
      </c>
      <c r="N250" s="1178">
        <v>108.2</v>
      </c>
      <c r="O250" s="1057">
        <v>105.2</v>
      </c>
      <c r="P250" s="1712">
        <v>92</v>
      </c>
      <c r="Q250" t="s">
        <v>883</v>
      </c>
      <c r="R250" s="1058"/>
    </row>
    <row r="251" spans="1:18">
      <c r="A251" s="95"/>
      <c r="B251" s="195" t="s">
        <v>9</v>
      </c>
      <c r="C251" s="781">
        <v>122.03</v>
      </c>
      <c r="D251" s="274">
        <v>109.41</v>
      </c>
      <c r="E251" s="32">
        <v>95.76</v>
      </c>
      <c r="F251" s="977" t="s">
        <v>883</v>
      </c>
      <c r="G251" s="135"/>
      <c r="H251" s="24"/>
      <c r="I251" s="95"/>
      <c r="J251" s="195" t="s">
        <v>9</v>
      </c>
      <c r="K251" s="1709">
        <v>97.2</v>
      </c>
      <c r="L251" s="1710">
        <v>91.5</v>
      </c>
      <c r="M251" s="1711">
        <v>88.7</v>
      </c>
      <c r="N251" s="1178">
        <v>108.1</v>
      </c>
      <c r="O251" s="1057">
        <v>105.9</v>
      </c>
      <c r="P251" s="1712">
        <v>93</v>
      </c>
      <c r="Q251" t="s">
        <v>883</v>
      </c>
      <c r="R251" s="1058"/>
    </row>
    <row r="252" spans="1:18">
      <c r="A252" s="95"/>
      <c r="B252" s="195" t="s">
        <v>10</v>
      </c>
      <c r="C252" s="781">
        <v>119.26</v>
      </c>
      <c r="D252" s="274">
        <v>110.91</v>
      </c>
      <c r="E252" s="32">
        <v>97.69</v>
      </c>
      <c r="F252" s="977" t="s">
        <v>883</v>
      </c>
      <c r="G252" s="135"/>
      <c r="H252" s="24"/>
      <c r="I252" s="95"/>
      <c r="J252" s="195" t="s">
        <v>10</v>
      </c>
      <c r="K252" s="1709">
        <v>97.6</v>
      </c>
      <c r="L252" s="1710">
        <v>91.6</v>
      </c>
      <c r="M252" s="1711">
        <v>88.3</v>
      </c>
      <c r="N252" s="1178">
        <v>108.6</v>
      </c>
      <c r="O252" s="1057">
        <v>106.2</v>
      </c>
      <c r="P252" s="1712">
        <v>92.6</v>
      </c>
      <c r="Q252" t="s">
        <v>883</v>
      </c>
      <c r="R252" s="1058"/>
    </row>
    <row r="253" spans="1:18">
      <c r="A253" s="95"/>
      <c r="B253" s="195" t="s">
        <v>11</v>
      </c>
      <c r="C253" s="781">
        <v>123.06</v>
      </c>
      <c r="D253" s="274">
        <v>112.46</v>
      </c>
      <c r="E253" s="32">
        <v>96.86</v>
      </c>
      <c r="F253" s="977" t="s">
        <v>883</v>
      </c>
      <c r="G253" s="135"/>
      <c r="H253" s="24"/>
      <c r="I253" s="95"/>
      <c r="J253" s="195" t="s">
        <v>11</v>
      </c>
      <c r="K253" s="1709">
        <v>97</v>
      </c>
      <c r="L253" s="1710">
        <v>92.5</v>
      </c>
      <c r="M253" s="1711">
        <v>88.6</v>
      </c>
      <c r="N253" s="1178">
        <v>107.9</v>
      </c>
      <c r="O253" s="1057">
        <v>107.1</v>
      </c>
      <c r="P253" s="1712">
        <v>92.9</v>
      </c>
      <c r="Q253" t="s">
        <v>883</v>
      </c>
      <c r="R253" s="1058"/>
    </row>
    <row r="254" spans="1:18">
      <c r="A254" s="95"/>
      <c r="B254" s="195" t="s">
        <v>12</v>
      </c>
      <c r="C254" s="781">
        <v>115.4</v>
      </c>
      <c r="D254" s="274">
        <v>112.16</v>
      </c>
      <c r="E254" s="32">
        <v>100.44</v>
      </c>
      <c r="F254" s="977" t="s">
        <v>884</v>
      </c>
      <c r="G254" s="135"/>
      <c r="H254" s="24"/>
      <c r="I254" s="95"/>
      <c r="J254" s="195" t="s">
        <v>12</v>
      </c>
      <c r="K254" s="1709">
        <v>96.8</v>
      </c>
      <c r="L254" s="1710">
        <v>91.9</v>
      </c>
      <c r="M254" s="1711">
        <v>89.3</v>
      </c>
      <c r="N254" s="1178">
        <v>107.6</v>
      </c>
      <c r="O254" s="1057">
        <v>106.5</v>
      </c>
      <c r="P254" s="1712">
        <v>93.7</v>
      </c>
      <c r="Q254" t="s">
        <v>885</v>
      </c>
      <c r="R254" s="1058"/>
    </row>
    <row r="255" spans="1:18">
      <c r="A255" s="95"/>
      <c r="B255" s="195" t="s">
        <v>13</v>
      </c>
      <c r="C255" s="781">
        <v>114.96</v>
      </c>
      <c r="D255" s="274">
        <v>110.89</v>
      </c>
      <c r="E255" s="32">
        <v>97.53</v>
      </c>
      <c r="F255" s="977" t="s">
        <v>884</v>
      </c>
      <c r="G255" s="135"/>
      <c r="H255" s="24"/>
      <c r="I255" s="95"/>
      <c r="J255" s="195" t="s">
        <v>13</v>
      </c>
      <c r="K255" s="1709">
        <v>97.7</v>
      </c>
      <c r="L255" s="1710">
        <v>93.8</v>
      </c>
      <c r="M255" s="1711">
        <v>89.3</v>
      </c>
      <c r="N255" s="1178">
        <v>108.6</v>
      </c>
      <c r="O255" s="1057">
        <v>108.5</v>
      </c>
      <c r="P255" s="1712">
        <v>93.6</v>
      </c>
      <c r="Q255" t="s">
        <v>885</v>
      </c>
      <c r="R255" s="1058"/>
    </row>
    <row r="256" spans="1:18">
      <c r="A256" s="100"/>
      <c r="B256" s="197" t="s">
        <v>14</v>
      </c>
      <c r="C256" s="895">
        <v>121.16</v>
      </c>
      <c r="D256" s="273">
        <v>113.04</v>
      </c>
      <c r="E256" s="32">
        <v>96.4</v>
      </c>
      <c r="F256" s="977" t="s">
        <v>884</v>
      </c>
      <c r="G256" s="135"/>
      <c r="H256" s="24"/>
      <c r="I256" s="100"/>
      <c r="J256" s="195" t="s">
        <v>14</v>
      </c>
      <c r="K256" s="1713">
        <v>98.2</v>
      </c>
      <c r="L256" s="1714">
        <v>94.1</v>
      </c>
      <c r="M256" s="1715">
        <v>89.6</v>
      </c>
      <c r="N256" s="1178">
        <v>109.1</v>
      </c>
      <c r="O256" s="1057">
        <v>108.8</v>
      </c>
      <c r="P256" s="1712">
        <v>93.9</v>
      </c>
      <c r="Q256" t="s">
        <v>885</v>
      </c>
      <c r="R256" s="1058"/>
    </row>
    <row r="257" spans="1:18">
      <c r="A257" s="95" t="s">
        <v>59</v>
      </c>
      <c r="B257" s="195" t="s">
        <v>3</v>
      </c>
      <c r="C257" s="781">
        <v>126.71</v>
      </c>
      <c r="D257" s="274">
        <v>113.1</v>
      </c>
      <c r="E257" s="35">
        <v>96.74</v>
      </c>
      <c r="F257" s="290" t="s">
        <v>886</v>
      </c>
      <c r="G257" s="134"/>
      <c r="H257" s="24"/>
      <c r="I257" s="95" t="s">
        <v>59</v>
      </c>
      <c r="J257" s="196" t="s">
        <v>3</v>
      </c>
      <c r="K257" s="1709">
        <v>98.8</v>
      </c>
      <c r="L257" s="1710">
        <v>94</v>
      </c>
      <c r="M257" s="1711">
        <v>89.9</v>
      </c>
      <c r="N257" s="1180">
        <v>109.8</v>
      </c>
      <c r="O257" s="1062">
        <v>108.6</v>
      </c>
      <c r="P257" s="1716">
        <v>94.1</v>
      </c>
      <c r="Q257" s="1168" t="s">
        <v>885</v>
      </c>
      <c r="R257" s="1061"/>
    </row>
    <row r="258" spans="1:18">
      <c r="A258" s="95">
        <v>2011</v>
      </c>
      <c r="B258" s="195" t="s">
        <v>4</v>
      </c>
      <c r="C258" s="781">
        <v>129.28</v>
      </c>
      <c r="D258" s="274">
        <v>117.23</v>
      </c>
      <c r="E258" s="32">
        <v>99.81</v>
      </c>
      <c r="F258" s="286" t="s">
        <v>887</v>
      </c>
      <c r="G258" s="138" t="s">
        <v>871</v>
      </c>
      <c r="H258" s="24"/>
      <c r="I258" s="95">
        <v>2011</v>
      </c>
      <c r="J258" s="195" t="s">
        <v>4</v>
      </c>
      <c r="K258" s="1709">
        <v>99.5</v>
      </c>
      <c r="L258" s="1710">
        <v>95.2</v>
      </c>
      <c r="M258" s="1711">
        <v>90.6</v>
      </c>
      <c r="N258" s="1178">
        <v>110.6</v>
      </c>
      <c r="O258" s="1057">
        <v>110.1</v>
      </c>
      <c r="P258" s="1712">
        <v>94.8</v>
      </c>
      <c r="Q258" t="s">
        <v>883</v>
      </c>
      <c r="R258" s="1058"/>
    </row>
    <row r="259" spans="1:18">
      <c r="A259" s="95"/>
      <c r="B259" s="195" t="s">
        <v>5</v>
      </c>
      <c r="C259" s="781">
        <v>123.4</v>
      </c>
      <c r="D259" s="274">
        <v>114.78</v>
      </c>
      <c r="E259" s="32">
        <v>96.66</v>
      </c>
      <c r="F259" s="291" t="s">
        <v>887</v>
      </c>
      <c r="G259" s="135"/>
      <c r="H259" s="24"/>
      <c r="I259" s="95"/>
      <c r="J259" s="195" t="s">
        <v>5</v>
      </c>
      <c r="K259" s="1709">
        <v>97.2</v>
      </c>
      <c r="L259" s="1710">
        <v>87.9</v>
      </c>
      <c r="M259" s="1711">
        <v>88.6</v>
      </c>
      <c r="N259" s="1178">
        <v>108</v>
      </c>
      <c r="O259" s="1057">
        <v>102.2</v>
      </c>
      <c r="P259" s="1712">
        <v>92.6</v>
      </c>
      <c r="Q259" t="s">
        <v>883</v>
      </c>
      <c r="R259" s="1058"/>
    </row>
    <row r="260" spans="1:18">
      <c r="A260" s="95"/>
      <c r="B260" s="195" t="s">
        <v>6</v>
      </c>
      <c r="C260" s="781">
        <v>118.32</v>
      </c>
      <c r="D260" s="274">
        <v>115.12</v>
      </c>
      <c r="E260" s="32">
        <v>98.57</v>
      </c>
      <c r="F260" s="291" t="s">
        <v>887</v>
      </c>
      <c r="G260" s="135"/>
      <c r="H260" s="24"/>
      <c r="I260" s="95"/>
      <c r="J260" s="195" t="s">
        <v>6</v>
      </c>
      <c r="K260" s="1709">
        <v>94.3</v>
      </c>
      <c r="L260" s="1710">
        <v>86.3</v>
      </c>
      <c r="M260" s="1711">
        <v>89.6</v>
      </c>
      <c r="N260" s="1178">
        <v>105.2</v>
      </c>
      <c r="O260" s="1057">
        <v>101</v>
      </c>
      <c r="P260" s="1712">
        <v>93.7</v>
      </c>
      <c r="Q260" t="s">
        <v>883</v>
      </c>
      <c r="R260" s="1058"/>
    </row>
    <row r="261" spans="1:18">
      <c r="A261" s="95"/>
      <c r="B261" s="195" t="s">
        <v>7</v>
      </c>
      <c r="C261" s="781">
        <v>119.77</v>
      </c>
      <c r="D261" s="274">
        <v>115.27</v>
      </c>
      <c r="E261" s="32">
        <v>101.66</v>
      </c>
      <c r="F261" s="291" t="s">
        <v>887</v>
      </c>
      <c r="G261" s="135"/>
      <c r="H261" s="24"/>
      <c r="I261" s="95"/>
      <c r="J261" s="195" t="s">
        <v>7</v>
      </c>
      <c r="K261" s="1709">
        <v>95.1</v>
      </c>
      <c r="L261" s="1710">
        <v>88.6</v>
      </c>
      <c r="M261" s="1711">
        <v>90</v>
      </c>
      <c r="N261" s="1178">
        <v>106</v>
      </c>
      <c r="O261" s="1057">
        <v>103.5</v>
      </c>
      <c r="P261" s="1712">
        <v>94.3</v>
      </c>
      <c r="Q261" t="s">
        <v>883</v>
      </c>
      <c r="R261" s="1058"/>
    </row>
    <row r="262" spans="1:18">
      <c r="A262" s="95"/>
      <c r="B262" s="195" t="s">
        <v>8</v>
      </c>
      <c r="C262" s="781">
        <v>124.58</v>
      </c>
      <c r="D262" s="274">
        <v>115.65</v>
      </c>
      <c r="E262" s="32">
        <v>101.71</v>
      </c>
      <c r="F262" s="291" t="s">
        <v>887</v>
      </c>
      <c r="G262" s="135"/>
      <c r="H262" s="24"/>
      <c r="I262" s="95"/>
      <c r="J262" s="195" t="s">
        <v>8</v>
      </c>
      <c r="K262" s="1709">
        <v>97.4</v>
      </c>
      <c r="L262" s="1710">
        <v>90.7</v>
      </c>
      <c r="M262" s="1711">
        <v>90</v>
      </c>
      <c r="N262" s="1178">
        <v>108.6</v>
      </c>
      <c r="O262" s="1057">
        <v>105.9</v>
      </c>
      <c r="P262" s="1712">
        <v>94.4</v>
      </c>
      <c r="Q262" t="s">
        <v>883</v>
      </c>
      <c r="R262" s="1058"/>
    </row>
    <row r="263" spans="1:18">
      <c r="A263" s="95"/>
      <c r="B263" s="195" t="s">
        <v>9</v>
      </c>
      <c r="C263" s="781">
        <v>123.5</v>
      </c>
      <c r="D263" s="274">
        <v>115.79</v>
      </c>
      <c r="E263" s="32">
        <v>103.68</v>
      </c>
      <c r="F263" s="291" t="s">
        <v>887</v>
      </c>
      <c r="G263" s="135"/>
      <c r="H263" s="24"/>
      <c r="I263" s="95"/>
      <c r="J263" s="195" t="s">
        <v>9</v>
      </c>
      <c r="K263" s="1709">
        <v>99.2</v>
      </c>
      <c r="L263" s="1710">
        <v>91.7</v>
      </c>
      <c r="M263" s="1711">
        <v>90.3</v>
      </c>
      <c r="N263" s="1178">
        <v>110.6</v>
      </c>
      <c r="O263" s="1057">
        <v>107.1</v>
      </c>
      <c r="P263" s="1712">
        <v>94.8</v>
      </c>
      <c r="Q263" t="s">
        <v>883</v>
      </c>
      <c r="R263" s="1058"/>
    </row>
    <row r="264" spans="1:18">
      <c r="A264" s="95"/>
      <c r="B264" s="195" t="s">
        <v>10</v>
      </c>
      <c r="C264" s="781">
        <v>130.04</v>
      </c>
      <c r="D264" s="274">
        <v>115.86</v>
      </c>
      <c r="E264" s="32">
        <v>104.85</v>
      </c>
      <c r="F264" s="291" t="s">
        <v>887</v>
      </c>
      <c r="G264" s="135"/>
      <c r="H264" s="24"/>
      <c r="I264" s="95"/>
      <c r="J264" s="195" t="s">
        <v>10</v>
      </c>
      <c r="K264" s="1709">
        <v>98.9</v>
      </c>
      <c r="L264" s="1710">
        <v>92.9</v>
      </c>
      <c r="M264" s="1711">
        <v>91.3</v>
      </c>
      <c r="N264" s="1178">
        <v>110.4</v>
      </c>
      <c r="O264" s="1057">
        <v>108.3</v>
      </c>
      <c r="P264" s="1712">
        <v>95.8</v>
      </c>
      <c r="Q264" t="s">
        <v>883</v>
      </c>
      <c r="R264" s="1058"/>
    </row>
    <row r="265" spans="1:18">
      <c r="A265" s="95"/>
      <c r="B265" s="195" t="s">
        <v>11</v>
      </c>
      <c r="C265" s="781">
        <v>121.57</v>
      </c>
      <c r="D265" s="274">
        <v>113.49</v>
      </c>
      <c r="E265" s="32">
        <v>101.93</v>
      </c>
      <c r="F265" s="291" t="s">
        <v>886</v>
      </c>
      <c r="G265" s="135"/>
      <c r="H265" s="24"/>
      <c r="I265" s="95"/>
      <c r="J265" s="195" t="s">
        <v>11</v>
      </c>
      <c r="K265" s="1709">
        <v>97.5</v>
      </c>
      <c r="L265" s="1710">
        <v>93.7</v>
      </c>
      <c r="M265" s="1711">
        <v>92.1</v>
      </c>
      <c r="N265" s="1178">
        <v>108.9</v>
      </c>
      <c r="O265" s="1057">
        <v>109.1</v>
      </c>
      <c r="P265" s="1712">
        <v>96.6</v>
      </c>
      <c r="Q265" t="s">
        <v>881</v>
      </c>
      <c r="R265" s="1058"/>
    </row>
    <row r="266" spans="1:18">
      <c r="A266" s="95"/>
      <c r="B266" s="195" t="s">
        <v>12</v>
      </c>
      <c r="C266" s="781">
        <v>121.78</v>
      </c>
      <c r="D266" s="274">
        <v>116.01</v>
      </c>
      <c r="E266" s="32">
        <v>102.36</v>
      </c>
      <c r="F266" s="291" t="s">
        <v>886</v>
      </c>
      <c r="G266" s="135"/>
      <c r="H266" s="24"/>
      <c r="I266" s="95"/>
      <c r="J266" s="195" t="s">
        <v>12</v>
      </c>
      <c r="K266" s="1709">
        <v>97.8</v>
      </c>
      <c r="L266" s="1710">
        <v>94.9</v>
      </c>
      <c r="M266" s="1711">
        <v>91.7</v>
      </c>
      <c r="N266" s="1178">
        <v>109.1</v>
      </c>
      <c r="O266" s="1057">
        <v>110.7</v>
      </c>
      <c r="P266" s="1712">
        <v>96.2</v>
      </c>
      <c r="Q266" t="s">
        <v>881</v>
      </c>
      <c r="R266" s="1058"/>
    </row>
    <row r="267" spans="1:18">
      <c r="A267" s="95"/>
      <c r="B267" s="195" t="s">
        <v>13</v>
      </c>
      <c r="C267" s="781">
        <v>122.66</v>
      </c>
      <c r="D267" s="274">
        <v>116.92</v>
      </c>
      <c r="E267" s="32">
        <v>102.43</v>
      </c>
      <c r="F267" s="291" t="s">
        <v>886</v>
      </c>
      <c r="G267" s="135"/>
      <c r="H267" s="24"/>
      <c r="I267" s="95"/>
      <c r="J267" s="195" t="s">
        <v>13</v>
      </c>
      <c r="K267" s="1709">
        <v>97.5</v>
      </c>
      <c r="L267" s="1710">
        <v>93.6</v>
      </c>
      <c r="M267" s="1711">
        <v>91.9</v>
      </c>
      <c r="N267" s="1178">
        <v>108.7</v>
      </c>
      <c r="O267" s="1057">
        <v>109.1</v>
      </c>
      <c r="P267" s="1712">
        <v>96.4</v>
      </c>
      <c r="Q267" t="s">
        <v>881</v>
      </c>
      <c r="R267" s="1058"/>
    </row>
    <row r="268" spans="1:18">
      <c r="A268" s="95"/>
      <c r="B268" s="195" t="s">
        <v>14</v>
      </c>
      <c r="C268" s="781">
        <v>120.16</v>
      </c>
      <c r="D268" s="274">
        <v>116.43</v>
      </c>
      <c r="E268" s="34">
        <v>101.75</v>
      </c>
      <c r="F268" s="292" t="s">
        <v>886</v>
      </c>
      <c r="G268" s="136"/>
      <c r="H268" s="24"/>
      <c r="I268" s="95"/>
      <c r="J268" s="197" t="s">
        <v>14</v>
      </c>
      <c r="K268" s="1709">
        <v>98</v>
      </c>
      <c r="L268" s="1710">
        <v>95.4</v>
      </c>
      <c r="M268" s="1711">
        <v>92.6</v>
      </c>
      <c r="N268" s="1179">
        <v>109.2</v>
      </c>
      <c r="O268" s="1059">
        <v>111.2</v>
      </c>
      <c r="P268" s="1717">
        <v>97.1</v>
      </c>
      <c r="Q268" s="931" t="s">
        <v>882</v>
      </c>
      <c r="R268" s="1060"/>
    </row>
    <row r="269" spans="1:18">
      <c r="A269" s="98" t="s">
        <v>60</v>
      </c>
      <c r="B269" s="196" t="s">
        <v>3</v>
      </c>
      <c r="C269" s="1787">
        <v>123.47</v>
      </c>
      <c r="D269" s="279">
        <v>119.28</v>
      </c>
      <c r="E269" s="32">
        <v>105.54</v>
      </c>
      <c r="F269" s="291" t="s">
        <v>886</v>
      </c>
      <c r="G269" s="135"/>
      <c r="H269" s="24"/>
      <c r="I269" s="98" t="s">
        <v>60</v>
      </c>
      <c r="J269" s="195" t="s">
        <v>3</v>
      </c>
      <c r="K269" s="1718">
        <v>98.5</v>
      </c>
      <c r="L269" s="1719">
        <v>95.4</v>
      </c>
      <c r="M269" s="1720">
        <v>92</v>
      </c>
      <c r="N269" s="1178">
        <v>109.9</v>
      </c>
      <c r="O269" s="1057">
        <v>111.3</v>
      </c>
      <c r="P269" s="1712">
        <v>96.5</v>
      </c>
      <c r="Q269" t="s">
        <v>882</v>
      </c>
      <c r="R269" s="1058"/>
    </row>
    <row r="270" spans="1:18">
      <c r="A270" s="95">
        <v>2012</v>
      </c>
      <c r="B270" s="195" t="s">
        <v>4</v>
      </c>
      <c r="C270" s="781">
        <v>122.32</v>
      </c>
      <c r="D270" s="274">
        <v>119.45</v>
      </c>
      <c r="E270" s="32">
        <v>103.9</v>
      </c>
      <c r="F270" s="291" t="s">
        <v>886</v>
      </c>
      <c r="G270" s="135"/>
      <c r="H270" s="24"/>
      <c r="I270" s="95">
        <v>2012</v>
      </c>
      <c r="J270" s="195" t="s">
        <v>4</v>
      </c>
      <c r="K270" s="1709">
        <v>99.8</v>
      </c>
      <c r="L270" s="1710">
        <v>96.7</v>
      </c>
      <c r="M270" s="1711">
        <v>93.1</v>
      </c>
      <c r="N270" s="1178">
        <v>111.3</v>
      </c>
      <c r="O270" s="1057">
        <v>112.3</v>
      </c>
      <c r="P270" s="1712">
        <v>97.7</v>
      </c>
      <c r="Q270" t="s">
        <v>883</v>
      </c>
      <c r="R270" s="1058"/>
    </row>
    <row r="271" spans="1:18">
      <c r="A271" s="95"/>
      <c r="B271" s="195" t="s">
        <v>5</v>
      </c>
      <c r="C271" s="781">
        <v>124.41</v>
      </c>
      <c r="D271" s="274">
        <v>118.14</v>
      </c>
      <c r="E271" s="32">
        <v>101.29</v>
      </c>
      <c r="F271" s="291" t="s">
        <v>886</v>
      </c>
      <c r="G271" s="135"/>
      <c r="H271" s="24"/>
      <c r="I271" s="95"/>
      <c r="J271" s="195" t="s">
        <v>5</v>
      </c>
      <c r="K271" s="1709">
        <v>99.9</v>
      </c>
      <c r="L271" s="1710">
        <v>97.5</v>
      </c>
      <c r="M271" s="1711">
        <v>93.9</v>
      </c>
      <c r="N271" s="1178">
        <v>111.5</v>
      </c>
      <c r="O271" s="1057">
        <v>113.6</v>
      </c>
      <c r="P271" s="1712">
        <v>98.5</v>
      </c>
      <c r="Q271" t="s">
        <v>883</v>
      </c>
      <c r="R271" s="1058" t="s">
        <v>871</v>
      </c>
    </row>
    <row r="272" spans="1:18">
      <c r="A272" s="95"/>
      <c r="B272" s="195" t="s">
        <v>6</v>
      </c>
      <c r="C272" s="781">
        <v>119.47</v>
      </c>
      <c r="D272" s="274">
        <v>117.2</v>
      </c>
      <c r="E272" s="32">
        <v>100.97</v>
      </c>
      <c r="F272" s="291" t="s">
        <v>886</v>
      </c>
      <c r="G272" s="135"/>
      <c r="H272" s="24"/>
      <c r="I272" s="95"/>
      <c r="J272" s="195" t="s">
        <v>6</v>
      </c>
      <c r="K272" s="1709">
        <v>99.2</v>
      </c>
      <c r="L272" s="1710">
        <v>96.1</v>
      </c>
      <c r="M272" s="1711">
        <v>94</v>
      </c>
      <c r="N272" s="1178">
        <v>110.7</v>
      </c>
      <c r="O272" s="1057">
        <v>112.1</v>
      </c>
      <c r="P272" s="1712">
        <v>98.6</v>
      </c>
      <c r="Q272" t="s">
        <v>883</v>
      </c>
      <c r="R272" s="1058"/>
    </row>
    <row r="273" spans="1:18">
      <c r="A273" s="95"/>
      <c r="B273" s="195" t="s">
        <v>7</v>
      </c>
      <c r="C273" s="781">
        <v>121.54</v>
      </c>
      <c r="D273" s="274">
        <v>117.49</v>
      </c>
      <c r="E273" s="32">
        <v>98.69</v>
      </c>
      <c r="F273" s="291" t="s">
        <v>886</v>
      </c>
      <c r="G273" s="135"/>
      <c r="H273" s="24"/>
      <c r="I273" s="95"/>
      <c r="J273" s="195" t="s">
        <v>7</v>
      </c>
      <c r="K273" s="1709">
        <v>98.4</v>
      </c>
      <c r="L273" s="1710">
        <v>96.1</v>
      </c>
      <c r="M273" s="1711">
        <v>93.6</v>
      </c>
      <c r="N273" s="1178">
        <v>109.9</v>
      </c>
      <c r="O273" s="1057">
        <v>111.8</v>
      </c>
      <c r="P273" s="1712">
        <v>98.2</v>
      </c>
      <c r="Q273" t="s">
        <v>883</v>
      </c>
      <c r="R273" s="1058"/>
    </row>
    <row r="274" spans="1:18">
      <c r="A274" s="95"/>
      <c r="B274" s="195" t="s">
        <v>8</v>
      </c>
      <c r="C274" s="781">
        <v>119.07</v>
      </c>
      <c r="D274" s="274">
        <v>115.61</v>
      </c>
      <c r="E274" s="32">
        <v>97.82</v>
      </c>
      <c r="F274" s="291" t="s">
        <v>886</v>
      </c>
      <c r="G274" s="135"/>
      <c r="H274" s="24"/>
      <c r="I274" s="95"/>
      <c r="J274" s="195" t="s">
        <v>8</v>
      </c>
      <c r="K274" s="1709">
        <v>96.9</v>
      </c>
      <c r="L274" s="1710">
        <v>93.9</v>
      </c>
      <c r="M274" s="1711">
        <v>93.5</v>
      </c>
      <c r="N274" s="1178">
        <v>108.2</v>
      </c>
      <c r="O274" s="1057">
        <v>109.5</v>
      </c>
      <c r="P274" s="1712">
        <v>98.1</v>
      </c>
      <c r="Q274" t="s">
        <v>885</v>
      </c>
      <c r="R274" s="1058"/>
    </row>
    <row r="275" spans="1:18">
      <c r="A275" s="95"/>
      <c r="B275" s="195" t="s">
        <v>9</v>
      </c>
      <c r="C275" s="781">
        <v>117.06</v>
      </c>
      <c r="D275" s="274">
        <v>115.13</v>
      </c>
      <c r="E275" s="32">
        <v>98.53</v>
      </c>
      <c r="F275" s="291" t="s">
        <v>886</v>
      </c>
      <c r="G275" s="135"/>
      <c r="H275" s="24"/>
      <c r="I275" s="95"/>
      <c r="J275" s="195" t="s">
        <v>9</v>
      </c>
      <c r="K275" s="1709">
        <v>96.2</v>
      </c>
      <c r="L275" s="1710">
        <v>93.3</v>
      </c>
      <c r="M275" s="1711">
        <v>92.8</v>
      </c>
      <c r="N275" s="1178">
        <v>107.5</v>
      </c>
      <c r="O275" s="1057">
        <v>108.9</v>
      </c>
      <c r="P275" s="1712">
        <v>97.3</v>
      </c>
      <c r="Q275" t="s">
        <v>885</v>
      </c>
      <c r="R275" s="1058"/>
    </row>
    <row r="276" spans="1:18">
      <c r="A276" s="95"/>
      <c r="B276" s="195" t="s">
        <v>10</v>
      </c>
      <c r="C276" s="781">
        <v>114.02</v>
      </c>
      <c r="D276" s="274">
        <v>115.99</v>
      </c>
      <c r="E276" s="32">
        <v>98.18</v>
      </c>
      <c r="F276" s="291" t="s">
        <v>888</v>
      </c>
      <c r="G276" s="135"/>
      <c r="H276" s="24"/>
      <c r="I276" s="95"/>
      <c r="J276" s="195" t="s">
        <v>10</v>
      </c>
      <c r="K276" s="1709">
        <v>96.1</v>
      </c>
      <c r="L276" s="1710">
        <v>93.3</v>
      </c>
      <c r="M276" s="1711">
        <v>92.8</v>
      </c>
      <c r="N276" s="1178">
        <v>107.3</v>
      </c>
      <c r="O276" s="1057">
        <v>108.7</v>
      </c>
      <c r="P276" s="1712">
        <v>97.3</v>
      </c>
      <c r="Q276" t="s">
        <v>885</v>
      </c>
      <c r="R276" s="1058"/>
    </row>
    <row r="277" spans="1:18">
      <c r="A277" s="95"/>
      <c r="B277" s="195" t="s">
        <v>11</v>
      </c>
      <c r="C277" s="781">
        <v>117.73</v>
      </c>
      <c r="D277" s="274">
        <v>116.22</v>
      </c>
      <c r="E277" s="32">
        <v>98.64</v>
      </c>
      <c r="F277" s="291" t="s">
        <v>888</v>
      </c>
      <c r="G277" s="135"/>
      <c r="H277" s="24"/>
      <c r="I277" s="95"/>
      <c r="J277" s="195" t="s">
        <v>11</v>
      </c>
      <c r="K277" s="1709">
        <v>95.1</v>
      </c>
      <c r="L277" s="1710">
        <v>91.9</v>
      </c>
      <c r="M277" s="1711">
        <v>92.8</v>
      </c>
      <c r="N277" s="1178">
        <v>106.3</v>
      </c>
      <c r="O277" s="1057">
        <v>107.3</v>
      </c>
      <c r="P277" s="1712">
        <v>97.2</v>
      </c>
      <c r="Q277" t="s">
        <v>889</v>
      </c>
      <c r="R277" s="1058"/>
    </row>
    <row r="278" spans="1:18">
      <c r="A278" s="95"/>
      <c r="B278" s="195" t="s">
        <v>12</v>
      </c>
      <c r="C278" s="781">
        <v>113.44</v>
      </c>
      <c r="D278" s="274">
        <v>112</v>
      </c>
      <c r="E278" s="32">
        <v>96.78</v>
      </c>
      <c r="F278" s="291" t="s">
        <v>888</v>
      </c>
      <c r="G278" s="135"/>
      <c r="H278" s="24"/>
      <c r="I278" s="95"/>
      <c r="J278" s="195" t="s">
        <v>12</v>
      </c>
      <c r="K278" s="1709">
        <v>95</v>
      </c>
      <c r="L278" s="1710">
        <v>91.9</v>
      </c>
      <c r="M278" s="1711">
        <v>93.1</v>
      </c>
      <c r="N278" s="1178">
        <v>106.1</v>
      </c>
      <c r="O278" s="1057">
        <v>107.2</v>
      </c>
      <c r="P278" s="1712">
        <v>97.5</v>
      </c>
      <c r="Q278" t="s">
        <v>876</v>
      </c>
      <c r="R278" s="1058"/>
    </row>
    <row r="279" spans="1:18">
      <c r="A279" s="95"/>
      <c r="B279" s="195" t="s">
        <v>13</v>
      </c>
      <c r="C279" s="781">
        <v>113.53</v>
      </c>
      <c r="D279" s="274">
        <v>111.83</v>
      </c>
      <c r="E279" s="32">
        <v>97.02</v>
      </c>
      <c r="F279" s="291" t="s">
        <v>888</v>
      </c>
      <c r="G279" s="135"/>
      <c r="H279" s="24"/>
      <c r="I279" s="95"/>
      <c r="J279" s="195" t="s">
        <v>13</v>
      </c>
      <c r="K279" s="1709">
        <v>94.6</v>
      </c>
      <c r="L279" s="1710">
        <v>91.6</v>
      </c>
      <c r="M279" s="1711">
        <v>92.8</v>
      </c>
      <c r="N279" s="1178">
        <v>105.8</v>
      </c>
      <c r="O279" s="1057">
        <v>106.7</v>
      </c>
      <c r="P279" s="1712">
        <v>97.2</v>
      </c>
      <c r="Q279" t="s">
        <v>876</v>
      </c>
      <c r="R279" s="1058"/>
    </row>
    <row r="280" spans="1:18">
      <c r="A280" s="100"/>
      <c r="B280" s="197" t="s">
        <v>14</v>
      </c>
      <c r="C280" s="895">
        <v>113.18</v>
      </c>
      <c r="D280" s="273">
        <v>113.82</v>
      </c>
      <c r="E280" s="34">
        <v>96.6</v>
      </c>
      <c r="F280" s="291" t="s">
        <v>890</v>
      </c>
      <c r="G280" s="135"/>
      <c r="H280" s="24"/>
      <c r="I280" s="95"/>
      <c r="J280" s="195" t="s">
        <v>14</v>
      </c>
      <c r="K280" s="1713">
        <v>95.7</v>
      </c>
      <c r="L280" s="1714">
        <v>92.6</v>
      </c>
      <c r="M280" s="1715">
        <v>92.7</v>
      </c>
      <c r="N280" s="1178">
        <v>106.9</v>
      </c>
      <c r="O280" s="1057">
        <v>108.1</v>
      </c>
      <c r="P280" s="1712">
        <v>97.2</v>
      </c>
      <c r="Q280" t="s">
        <v>876</v>
      </c>
      <c r="R280" s="1058" t="s">
        <v>872</v>
      </c>
    </row>
    <row r="281" spans="1:18">
      <c r="A281" s="95" t="s">
        <v>61</v>
      </c>
      <c r="B281" s="195" t="s">
        <v>3</v>
      </c>
      <c r="C281" s="781">
        <v>115.51</v>
      </c>
      <c r="D281" s="274">
        <v>111.51</v>
      </c>
      <c r="E281" s="32">
        <v>96.74</v>
      </c>
      <c r="F281" s="290" t="s">
        <v>890</v>
      </c>
      <c r="G281" s="134"/>
      <c r="H281" s="24"/>
      <c r="I281" s="98" t="s">
        <v>61</v>
      </c>
      <c r="J281" s="196" t="s">
        <v>3</v>
      </c>
      <c r="K281" s="1709">
        <v>97.8</v>
      </c>
      <c r="L281" s="1710">
        <v>93</v>
      </c>
      <c r="M281" s="1711">
        <v>92.2</v>
      </c>
      <c r="N281" s="1180">
        <v>109.1</v>
      </c>
      <c r="O281" s="1062">
        <v>108.2</v>
      </c>
      <c r="P281" s="1716">
        <v>96.6</v>
      </c>
      <c r="Q281" s="1168" t="s">
        <v>876</v>
      </c>
      <c r="R281" s="1061"/>
    </row>
    <row r="282" spans="1:18">
      <c r="A282" s="95">
        <v>2013</v>
      </c>
      <c r="B282" s="195" t="s">
        <v>4</v>
      </c>
      <c r="C282" s="781">
        <v>119.51</v>
      </c>
      <c r="D282" s="274">
        <v>110.76</v>
      </c>
      <c r="E282" s="32">
        <v>96.44</v>
      </c>
      <c r="F282" s="286" t="s">
        <v>891</v>
      </c>
      <c r="G282" s="138" t="s">
        <v>872</v>
      </c>
      <c r="H282" s="24"/>
      <c r="I282" s="95">
        <v>2013</v>
      </c>
      <c r="J282" s="195" t="s">
        <v>4</v>
      </c>
      <c r="K282" s="1709">
        <v>100.8</v>
      </c>
      <c r="L282" s="1710">
        <v>93.8</v>
      </c>
      <c r="M282" s="1711">
        <v>91.8</v>
      </c>
      <c r="N282" s="1178">
        <v>112.4</v>
      </c>
      <c r="O282" s="1057">
        <v>109.3</v>
      </c>
      <c r="P282" s="1712">
        <v>96.2</v>
      </c>
      <c r="Q282" t="s">
        <v>881</v>
      </c>
      <c r="R282" s="1058"/>
    </row>
    <row r="283" spans="1:18">
      <c r="A283" s="95"/>
      <c r="B283" s="195" t="s">
        <v>5</v>
      </c>
      <c r="C283" s="781">
        <v>121.84</v>
      </c>
      <c r="D283" s="274">
        <v>115.29</v>
      </c>
      <c r="E283" s="32">
        <v>96.09</v>
      </c>
      <c r="F283" s="291" t="s">
        <v>891</v>
      </c>
      <c r="G283" s="135"/>
      <c r="H283" s="24"/>
      <c r="I283" s="95"/>
      <c r="J283" s="195" t="s">
        <v>5</v>
      </c>
      <c r="K283" s="1709">
        <v>102.5</v>
      </c>
      <c r="L283" s="1710">
        <v>95.4</v>
      </c>
      <c r="M283" s="1711">
        <v>91.9</v>
      </c>
      <c r="N283" s="1178">
        <v>114.3</v>
      </c>
      <c r="O283" s="1057">
        <v>111</v>
      </c>
      <c r="P283" s="1712">
        <v>96.4</v>
      </c>
      <c r="Q283" t="s">
        <v>881</v>
      </c>
      <c r="R283" s="1058"/>
    </row>
    <row r="284" spans="1:18">
      <c r="A284" s="95"/>
      <c r="B284" s="195" t="s">
        <v>6</v>
      </c>
      <c r="C284" s="781">
        <v>121.7</v>
      </c>
      <c r="D284" s="274">
        <v>113.1</v>
      </c>
      <c r="E284" s="32">
        <v>96.1</v>
      </c>
      <c r="F284" s="291" t="s">
        <v>891</v>
      </c>
      <c r="G284" s="135"/>
      <c r="H284" s="24"/>
      <c r="I284" s="95"/>
      <c r="J284" s="195" t="s">
        <v>6</v>
      </c>
      <c r="K284" s="1709">
        <v>103.6</v>
      </c>
      <c r="L284" s="1710">
        <v>95.9</v>
      </c>
      <c r="M284" s="1711">
        <v>91.8</v>
      </c>
      <c r="N284" s="1178">
        <v>115.5</v>
      </c>
      <c r="O284" s="1057">
        <v>111.6</v>
      </c>
      <c r="P284" s="1712">
        <v>96.3</v>
      </c>
      <c r="Q284" t="s">
        <v>881</v>
      </c>
      <c r="R284" s="1058"/>
    </row>
    <row r="285" spans="1:18">
      <c r="A285" s="95"/>
      <c r="B285" s="195" t="s">
        <v>7</v>
      </c>
      <c r="C285" s="781">
        <v>126.71</v>
      </c>
      <c r="D285" s="274">
        <v>115.04</v>
      </c>
      <c r="E285" s="32">
        <v>96.06</v>
      </c>
      <c r="F285" s="291" t="s">
        <v>891</v>
      </c>
      <c r="G285" s="135"/>
      <c r="H285" s="24"/>
      <c r="I285" s="95"/>
      <c r="J285" s="195" t="s">
        <v>7</v>
      </c>
      <c r="K285" s="1709">
        <v>105.2</v>
      </c>
      <c r="L285" s="1710">
        <v>97.3</v>
      </c>
      <c r="M285" s="1711">
        <v>92.5</v>
      </c>
      <c r="N285" s="1178">
        <v>117.3</v>
      </c>
      <c r="O285" s="1057">
        <v>113</v>
      </c>
      <c r="P285" s="1712">
        <v>97.1</v>
      </c>
      <c r="Q285" t="s">
        <v>882</v>
      </c>
      <c r="R285" s="1058"/>
    </row>
    <row r="286" spans="1:18">
      <c r="A286" s="95"/>
      <c r="B286" s="195" t="s">
        <v>8</v>
      </c>
      <c r="C286" s="781">
        <v>125.39</v>
      </c>
      <c r="D286" s="274">
        <v>116.02</v>
      </c>
      <c r="E286" s="32">
        <v>96.49</v>
      </c>
      <c r="F286" s="291" t="s">
        <v>892</v>
      </c>
      <c r="G286" s="135"/>
      <c r="H286" s="24"/>
      <c r="I286" s="95"/>
      <c r="J286" s="195" t="s">
        <v>8</v>
      </c>
      <c r="K286" s="1709">
        <v>104</v>
      </c>
      <c r="L286" s="1710">
        <v>96.8</v>
      </c>
      <c r="M286" s="1711">
        <v>92.9</v>
      </c>
      <c r="N286" s="1178">
        <v>115.8</v>
      </c>
      <c r="O286" s="1057">
        <v>112.7</v>
      </c>
      <c r="P286" s="1712">
        <v>97.5</v>
      </c>
      <c r="Q286" t="s">
        <v>882</v>
      </c>
      <c r="R286" s="1058"/>
    </row>
    <row r="287" spans="1:18">
      <c r="A287" s="95"/>
      <c r="B287" s="195" t="s">
        <v>9</v>
      </c>
      <c r="C287" s="781">
        <v>125.54</v>
      </c>
      <c r="D287" s="274">
        <v>116.48</v>
      </c>
      <c r="E287" s="32">
        <v>98.36</v>
      </c>
      <c r="F287" s="291" t="s">
        <v>887</v>
      </c>
      <c r="G287" s="135"/>
      <c r="H287" s="24"/>
      <c r="I287" s="95"/>
      <c r="J287" s="195" t="s">
        <v>9</v>
      </c>
      <c r="K287" s="1709">
        <v>104.8</v>
      </c>
      <c r="L287" s="1710">
        <v>97.9</v>
      </c>
      <c r="M287" s="1711">
        <v>93.8</v>
      </c>
      <c r="N287" s="1178">
        <v>116.7</v>
      </c>
      <c r="O287" s="1057">
        <v>113.7</v>
      </c>
      <c r="P287" s="1712">
        <v>98.4</v>
      </c>
      <c r="Q287" t="s">
        <v>883</v>
      </c>
      <c r="R287" s="1058"/>
    </row>
    <row r="288" spans="1:18">
      <c r="A288" s="95"/>
      <c r="B288" s="195" t="s">
        <v>10</v>
      </c>
      <c r="C288" s="781">
        <v>125.76</v>
      </c>
      <c r="D288" s="274">
        <v>118.12</v>
      </c>
      <c r="E288" s="32">
        <v>100.34</v>
      </c>
      <c r="F288" s="291" t="s">
        <v>887</v>
      </c>
      <c r="G288" s="135"/>
      <c r="H288" s="24"/>
      <c r="I288" s="95"/>
      <c r="J288" s="195" t="s">
        <v>10</v>
      </c>
      <c r="K288" s="1709">
        <v>105.1</v>
      </c>
      <c r="L288" s="1710">
        <v>98.8</v>
      </c>
      <c r="M288" s="1711">
        <v>94.1</v>
      </c>
      <c r="N288" s="1178">
        <v>116.9</v>
      </c>
      <c r="O288" s="1057">
        <v>114.8</v>
      </c>
      <c r="P288" s="1712">
        <v>98.7</v>
      </c>
      <c r="Q288" t="s">
        <v>883</v>
      </c>
      <c r="R288" s="1069"/>
    </row>
    <row r="289" spans="1:18">
      <c r="A289" s="95"/>
      <c r="B289" s="195" t="s">
        <v>11</v>
      </c>
      <c r="C289" s="781">
        <v>127.2</v>
      </c>
      <c r="D289" s="274">
        <v>118.1</v>
      </c>
      <c r="E289" s="32">
        <v>101.28</v>
      </c>
      <c r="F289" s="291" t="s">
        <v>887</v>
      </c>
      <c r="G289" s="135"/>
      <c r="H289" s="24"/>
      <c r="I289" s="95"/>
      <c r="J289" s="195" t="s">
        <v>11</v>
      </c>
      <c r="K289" s="1709">
        <v>106.5</v>
      </c>
      <c r="L289" s="1710">
        <v>99.4</v>
      </c>
      <c r="M289" s="1711">
        <v>94.5</v>
      </c>
      <c r="N289" s="1178">
        <v>118.5</v>
      </c>
      <c r="O289" s="1057">
        <v>115.6</v>
      </c>
      <c r="P289" s="1712">
        <v>99.1</v>
      </c>
      <c r="Q289" t="s">
        <v>883</v>
      </c>
      <c r="R289" s="1069"/>
    </row>
    <row r="290" spans="1:18">
      <c r="A290" s="95"/>
      <c r="B290" s="195" t="s">
        <v>12</v>
      </c>
      <c r="C290" s="781">
        <v>132.28</v>
      </c>
      <c r="D290" s="274">
        <v>120.39</v>
      </c>
      <c r="E290" s="32">
        <v>102.76</v>
      </c>
      <c r="F290" s="291" t="s">
        <v>887</v>
      </c>
      <c r="G290" s="135"/>
      <c r="H290" s="24"/>
      <c r="I290" s="95"/>
      <c r="J290" s="195" t="s">
        <v>12</v>
      </c>
      <c r="K290" s="1709">
        <v>106.5</v>
      </c>
      <c r="L290" s="1710">
        <v>100.1</v>
      </c>
      <c r="M290" s="1711">
        <v>94.9</v>
      </c>
      <c r="N290" s="1178">
        <v>118.5</v>
      </c>
      <c r="O290" s="1057">
        <v>116.2</v>
      </c>
      <c r="P290" s="1712">
        <v>99.5</v>
      </c>
      <c r="Q290" t="s">
        <v>883</v>
      </c>
      <c r="R290" s="1058"/>
    </row>
    <row r="291" spans="1:18">
      <c r="A291" s="95"/>
      <c r="B291" s="195" t="s">
        <v>13</v>
      </c>
      <c r="C291" s="781">
        <v>133.87</v>
      </c>
      <c r="D291" s="274">
        <v>122.38</v>
      </c>
      <c r="E291" s="32">
        <v>103.79</v>
      </c>
      <c r="F291" s="291" t="s">
        <v>887</v>
      </c>
      <c r="G291" s="135"/>
      <c r="H291" s="24"/>
      <c r="I291" s="95"/>
      <c r="J291" s="195" t="s">
        <v>13</v>
      </c>
      <c r="K291" s="1709">
        <v>108.1</v>
      </c>
      <c r="L291" s="1710">
        <v>101.2</v>
      </c>
      <c r="M291" s="1711">
        <v>95.8</v>
      </c>
      <c r="N291" s="1178">
        <v>120.2</v>
      </c>
      <c r="O291" s="1057">
        <v>117.4</v>
      </c>
      <c r="P291" s="1712">
        <v>100.5</v>
      </c>
      <c r="Q291" t="s">
        <v>883</v>
      </c>
      <c r="R291" s="1058"/>
    </row>
    <row r="292" spans="1:18">
      <c r="A292" s="95"/>
      <c r="B292" s="195" t="s">
        <v>14</v>
      </c>
      <c r="C292" s="781">
        <v>137.44</v>
      </c>
      <c r="D292" s="274">
        <v>122.85</v>
      </c>
      <c r="E292" s="32">
        <v>103.35</v>
      </c>
      <c r="F292" s="292" t="s">
        <v>887</v>
      </c>
      <c r="G292" s="136"/>
      <c r="H292" s="24"/>
      <c r="I292" s="100"/>
      <c r="J292" s="197" t="s">
        <v>14</v>
      </c>
      <c r="K292" s="1709">
        <v>107.3</v>
      </c>
      <c r="L292" s="1710">
        <v>100.9</v>
      </c>
      <c r="M292" s="1711">
        <v>96.5</v>
      </c>
      <c r="N292" s="1179">
        <v>119.3</v>
      </c>
      <c r="O292" s="1059">
        <v>117.3</v>
      </c>
      <c r="P292" s="1717">
        <v>101.3</v>
      </c>
      <c r="Q292" s="931" t="s">
        <v>883</v>
      </c>
      <c r="R292" s="1060"/>
    </row>
    <row r="293" spans="1:18">
      <c r="A293" s="98" t="s">
        <v>62</v>
      </c>
      <c r="B293" s="196" t="s">
        <v>3</v>
      </c>
      <c r="C293" s="1787">
        <v>133.56</v>
      </c>
      <c r="D293" s="279">
        <v>121.62</v>
      </c>
      <c r="E293" s="35">
        <v>103.85</v>
      </c>
      <c r="F293" s="291" t="s">
        <v>887</v>
      </c>
      <c r="G293" s="135"/>
      <c r="H293" s="24"/>
      <c r="I293" s="95" t="s">
        <v>62</v>
      </c>
      <c r="J293" s="195" t="s">
        <v>3</v>
      </c>
      <c r="K293" s="1718">
        <v>107.6</v>
      </c>
      <c r="L293" s="1719">
        <v>102.5</v>
      </c>
      <c r="M293" s="1720">
        <v>97.8</v>
      </c>
      <c r="N293" s="1178">
        <v>119.6</v>
      </c>
      <c r="O293" s="1057">
        <v>118.9</v>
      </c>
      <c r="P293" s="1712">
        <v>102.6</v>
      </c>
      <c r="Q293" t="s">
        <v>883</v>
      </c>
      <c r="R293" s="1058"/>
    </row>
    <row r="294" spans="1:18">
      <c r="A294" s="95">
        <v>2014</v>
      </c>
      <c r="B294" s="195" t="s">
        <v>4</v>
      </c>
      <c r="C294" s="781">
        <v>129.75</v>
      </c>
      <c r="D294" s="274">
        <v>121.89</v>
      </c>
      <c r="E294" s="32">
        <v>102.95</v>
      </c>
      <c r="F294" s="291" t="s">
        <v>887</v>
      </c>
      <c r="G294" s="135"/>
      <c r="H294" s="24"/>
      <c r="I294" s="95">
        <v>2014</v>
      </c>
      <c r="J294" s="195" t="s">
        <v>4</v>
      </c>
      <c r="K294" s="1709">
        <v>104.3</v>
      </c>
      <c r="L294" s="1710">
        <v>102.2</v>
      </c>
      <c r="M294" s="1711">
        <v>97.9</v>
      </c>
      <c r="N294" s="1178">
        <v>116.1</v>
      </c>
      <c r="O294" s="1057">
        <v>118.7</v>
      </c>
      <c r="P294" s="1712">
        <v>102.7</v>
      </c>
      <c r="Q294" t="s">
        <v>883</v>
      </c>
      <c r="R294" s="1058"/>
    </row>
    <row r="295" spans="1:18">
      <c r="A295" s="95"/>
      <c r="B295" s="195" t="s">
        <v>5</v>
      </c>
      <c r="C295" s="781">
        <v>124.63</v>
      </c>
      <c r="D295" s="274">
        <v>121.69</v>
      </c>
      <c r="E295" s="32">
        <v>104.64</v>
      </c>
      <c r="F295" s="291" t="s">
        <v>887</v>
      </c>
      <c r="G295" s="135"/>
      <c r="H295" s="24"/>
      <c r="I295" s="95"/>
      <c r="J295" s="195" t="s">
        <v>5</v>
      </c>
      <c r="K295" s="1709">
        <v>103.3</v>
      </c>
      <c r="L295" s="1710">
        <v>103.8</v>
      </c>
      <c r="M295" s="1711">
        <v>98.5</v>
      </c>
      <c r="N295" s="1178">
        <v>115</v>
      </c>
      <c r="O295" s="1057">
        <v>120.7</v>
      </c>
      <c r="P295" s="1712">
        <v>103.3</v>
      </c>
      <c r="Q295" t="s">
        <v>883</v>
      </c>
      <c r="R295" s="1058"/>
    </row>
    <row r="296" spans="1:18">
      <c r="A296" s="95"/>
      <c r="B296" s="195" t="s">
        <v>6</v>
      </c>
      <c r="C296" s="781">
        <v>120.65</v>
      </c>
      <c r="D296" s="274">
        <v>119.89</v>
      </c>
      <c r="E296" s="32">
        <v>106.57</v>
      </c>
      <c r="F296" s="291" t="s">
        <v>887</v>
      </c>
      <c r="G296" s="135"/>
      <c r="H296" s="24"/>
      <c r="I296" s="95"/>
      <c r="J296" s="195" t="s">
        <v>6</v>
      </c>
      <c r="K296" s="1709">
        <v>100.8</v>
      </c>
      <c r="L296" s="1710">
        <v>100</v>
      </c>
      <c r="M296" s="1711">
        <v>98.6</v>
      </c>
      <c r="N296" s="1178">
        <v>112.5</v>
      </c>
      <c r="O296" s="1057">
        <v>116.5</v>
      </c>
      <c r="P296" s="1712">
        <v>103.5</v>
      </c>
      <c r="Q296" t="s">
        <v>885</v>
      </c>
      <c r="R296" s="1058"/>
    </row>
    <row r="297" spans="1:18">
      <c r="A297" s="95"/>
      <c r="B297" s="195" t="s">
        <v>7</v>
      </c>
      <c r="C297" s="781">
        <v>118.92</v>
      </c>
      <c r="D297" s="274">
        <v>122.26</v>
      </c>
      <c r="E297" s="32">
        <v>107.37</v>
      </c>
      <c r="F297" s="291" t="s">
        <v>887</v>
      </c>
      <c r="G297" s="135"/>
      <c r="H297" s="24"/>
      <c r="I297" s="95"/>
      <c r="J297" s="195" t="s">
        <v>7</v>
      </c>
      <c r="K297" s="1709">
        <v>99.7</v>
      </c>
      <c r="L297" s="1710">
        <v>100.6</v>
      </c>
      <c r="M297" s="1711">
        <v>100.6</v>
      </c>
      <c r="N297" s="1178">
        <v>111.3</v>
      </c>
      <c r="O297" s="1057">
        <v>117.1</v>
      </c>
      <c r="P297" s="1712">
        <v>105.5</v>
      </c>
      <c r="Q297" t="s">
        <v>885</v>
      </c>
      <c r="R297" s="1058"/>
    </row>
    <row r="298" spans="1:18">
      <c r="A298" s="95"/>
      <c r="B298" s="195" t="s">
        <v>8</v>
      </c>
      <c r="C298" s="781">
        <v>117.81</v>
      </c>
      <c r="D298" s="274">
        <v>120.49</v>
      </c>
      <c r="E298" s="32">
        <v>106.57</v>
      </c>
      <c r="F298" s="291" t="s">
        <v>887</v>
      </c>
      <c r="G298" s="135"/>
      <c r="H298" s="24"/>
      <c r="I298" s="95"/>
      <c r="J298" s="195" t="s">
        <v>8</v>
      </c>
      <c r="K298" s="1709">
        <v>99.6</v>
      </c>
      <c r="L298" s="1710">
        <v>99.4</v>
      </c>
      <c r="M298" s="1711">
        <v>100.5</v>
      </c>
      <c r="N298" s="1178">
        <v>111.2</v>
      </c>
      <c r="O298" s="1057">
        <v>115.9</v>
      </c>
      <c r="P298" s="1712">
        <v>105.6</v>
      </c>
      <c r="Q298" t="s">
        <v>885</v>
      </c>
      <c r="R298" s="1058"/>
    </row>
    <row r="299" spans="1:18">
      <c r="A299" s="95"/>
      <c r="B299" s="195" t="s">
        <v>9</v>
      </c>
      <c r="C299" s="781">
        <v>116.03</v>
      </c>
      <c r="D299" s="274">
        <v>119.74</v>
      </c>
      <c r="E299" s="32">
        <v>103.75</v>
      </c>
      <c r="F299" s="291" t="s">
        <v>886</v>
      </c>
      <c r="G299" s="135"/>
      <c r="H299" s="24"/>
      <c r="I299" s="95"/>
      <c r="J299" s="195" t="s">
        <v>9</v>
      </c>
      <c r="K299" s="1709">
        <v>101</v>
      </c>
      <c r="L299" s="1710">
        <v>99.9</v>
      </c>
      <c r="M299" s="1711">
        <v>100.8</v>
      </c>
      <c r="N299" s="1178">
        <v>112.8</v>
      </c>
      <c r="O299" s="1057">
        <v>116.4</v>
      </c>
      <c r="P299" s="1712">
        <v>105.8</v>
      </c>
      <c r="Q299" t="s">
        <v>885</v>
      </c>
      <c r="R299" s="1058"/>
    </row>
    <row r="300" spans="1:18">
      <c r="A300" s="95"/>
      <c r="B300" s="195" t="s">
        <v>10</v>
      </c>
      <c r="C300" s="781">
        <v>117.22</v>
      </c>
      <c r="D300" s="274">
        <v>119.46</v>
      </c>
      <c r="E300" s="32">
        <v>105.33</v>
      </c>
      <c r="F300" s="291" t="s">
        <v>893</v>
      </c>
      <c r="G300" s="135"/>
      <c r="H300" s="24"/>
      <c r="I300" s="95"/>
      <c r="J300" s="195" t="s">
        <v>10</v>
      </c>
      <c r="K300" s="1709">
        <v>100.8</v>
      </c>
      <c r="L300" s="1710">
        <v>99.2</v>
      </c>
      <c r="M300" s="1711">
        <v>100.3</v>
      </c>
      <c r="N300" s="1178">
        <v>112.5</v>
      </c>
      <c r="O300" s="1057">
        <v>115.6</v>
      </c>
      <c r="P300" s="1712">
        <v>105.2</v>
      </c>
      <c r="Q300" t="s">
        <v>889</v>
      </c>
      <c r="R300" s="1058"/>
    </row>
    <row r="301" spans="1:18">
      <c r="A301" s="95"/>
      <c r="B301" s="195" t="s">
        <v>11</v>
      </c>
      <c r="C301" s="781">
        <v>114.71</v>
      </c>
      <c r="D301" s="274">
        <v>119.97</v>
      </c>
      <c r="E301" s="32">
        <v>105.41</v>
      </c>
      <c r="F301" s="291" t="s">
        <v>886</v>
      </c>
      <c r="G301" s="135" t="s">
        <v>40</v>
      </c>
      <c r="H301" s="24"/>
      <c r="I301" s="95"/>
      <c r="J301" s="195" t="s">
        <v>11</v>
      </c>
      <c r="K301" s="1709">
        <v>101.2</v>
      </c>
      <c r="L301" s="1710">
        <v>100.6</v>
      </c>
      <c r="M301" s="1711">
        <v>100.5</v>
      </c>
      <c r="N301" s="1178">
        <v>112.9</v>
      </c>
      <c r="O301" s="1057">
        <v>117.2</v>
      </c>
      <c r="P301" s="1712">
        <v>105.4</v>
      </c>
      <c r="Q301" t="s">
        <v>889</v>
      </c>
      <c r="R301" s="1058"/>
    </row>
    <row r="302" spans="1:18">
      <c r="A302" s="95"/>
      <c r="B302" s="195" t="s">
        <v>12</v>
      </c>
      <c r="C302" s="781">
        <v>114.27</v>
      </c>
      <c r="D302" s="274">
        <v>123.54</v>
      </c>
      <c r="E302" s="32">
        <v>106.22</v>
      </c>
      <c r="F302" s="291" t="s">
        <v>893</v>
      </c>
      <c r="G302" s="135"/>
      <c r="H302" s="24"/>
      <c r="I302" s="95"/>
      <c r="J302" s="195" t="s">
        <v>12</v>
      </c>
      <c r="K302" s="1709">
        <v>100.2</v>
      </c>
      <c r="L302" s="1710">
        <v>100.4</v>
      </c>
      <c r="M302" s="1711">
        <v>100.4</v>
      </c>
      <c r="N302" s="1178">
        <v>111.9</v>
      </c>
      <c r="O302" s="1057">
        <v>116.9</v>
      </c>
      <c r="P302" s="1712">
        <v>105.3</v>
      </c>
      <c r="Q302" t="s">
        <v>889</v>
      </c>
      <c r="R302" s="1058"/>
    </row>
    <row r="303" spans="1:18">
      <c r="A303" s="95"/>
      <c r="B303" s="195" t="s">
        <v>13</v>
      </c>
      <c r="C303" s="781">
        <v>112.95</v>
      </c>
      <c r="D303" s="274">
        <v>120.37</v>
      </c>
      <c r="E303" s="32">
        <v>106.99</v>
      </c>
      <c r="F303" s="291" t="s">
        <v>893</v>
      </c>
      <c r="G303" s="135"/>
      <c r="H303" s="24"/>
      <c r="I303" s="95"/>
      <c r="J303" s="195" t="s">
        <v>13</v>
      </c>
      <c r="K303" s="1709">
        <v>100.7</v>
      </c>
      <c r="L303" s="1710">
        <v>99.6</v>
      </c>
      <c r="M303" s="1711">
        <v>100.4</v>
      </c>
      <c r="N303" s="1178">
        <v>112.4</v>
      </c>
      <c r="O303" s="1057">
        <v>116.3</v>
      </c>
      <c r="P303" s="1712">
        <v>105.3</v>
      </c>
      <c r="Q303" t="s">
        <v>889</v>
      </c>
      <c r="R303" s="1058"/>
    </row>
    <row r="304" spans="1:18">
      <c r="A304" s="100"/>
      <c r="B304" s="197" t="s">
        <v>14</v>
      </c>
      <c r="C304" s="895">
        <v>108.11</v>
      </c>
      <c r="D304" s="273">
        <v>122.5</v>
      </c>
      <c r="E304" s="34">
        <v>107.24</v>
      </c>
      <c r="F304" s="291" t="s">
        <v>887</v>
      </c>
      <c r="G304" s="135"/>
      <c r="H304" s="24"/>
      <c r="I304" s="100"/>
      <c r="J304" s="195" t="s">
        <v>14</v>
      </c>
      <c r="K304" s="1713">
        <v>100.7</v>
      </c>
      <c r="L304" s="1714">
        <v>100</v>
      </c>
      <c r="M304" s="1715">
        <v>100.1</v>
      </c>
      <c r="N304" s="1178">
        <v>112.3</v>
      </c>
      <c r="O304" s="1057">
        <v>116.5</v>
      </c>
      <c r="P304" s="1712">
        <v>105</v>
      </c>
      <c r="Q304" t="s">
        <v>883</v>
      </c>
      <c r="R304" s="1058"/>
    </row>
    <row r="305" spans="1:18">
      <c r="A305" s="98" t="s">
        <v>63</v>
      </c>
      <c r="B305" s="196" t="s">
        <v>3</v>
      </c>
      <c r="C305" s="1787">
        <v>112.33</v>
      </c>
      <c r="D305" s="279">
        <v>123.21</v>
      </c>
      <c r="E305" s="35">
        <v>108.17</v>
      </c>
      <c r="F305" s="290" t="s">
        <v>887</v>
      </c>
      <c r="G305" s="134"/>
      <c r="H305" s="24"/>
      <c r="I305" s="98" t="s">
        <v>63</v>
      </c>
      <c r="J305" s="196" t="s">
        <v>3</v>
      </c>
      <c r="K305" s="1709">
        <v>100.1</v>
      </c>
      <c r="L305" s="1710">
        <v>101.7</v>
      </c>
      <c r="M305" s="1711">
        <v>100.2</v>
      </c>
      <c r="N305" s="1180">
        <v>111.8</v>
      </c>
      <c r="O305" s="1062">
        <v>118.5</v>
      </c>
      <c r="P305" s="1716">
        <v>105.1</v>
      </c>
      <c r="Q305" s="1168" t="s">
        <v>883</v>
      </c>
      <c r="R305" s="1061"/>
    </row>
    <row r="306" spans="1:18">
      <c r="A306" s="95">
        <v>2015</v>
      </c>
      <c r="B306" s="195" t="s">
        <v>4</v>
      </c>
      <c r="C306" s="781">
        <v>108.14</v>
      </c>
      <c r="D306" s="274">
        <v>119.33</v>
      </c>
      <c r="E306" s="32">
        <v>108.74</v>
      </c>
      <c r="F306" s="291" t="s">
        <v>887</v>
      </c>
      <c r="G306" s="135"/>
      <c r="H306" s="24"/>
      <c r="I306" s="95">
        <v>2015</v>
      </c>
      <c r="J306" s="195" t="s">
        <v>4</v>
      </c>
      <c r="K306" s="1709">
        <v>100.2</v>
      </c>
      <c r="L306" s="1710">
        <v>100</v>
      </c>
      <c r="M306" s="1711">
        <v>100.3</v>
      </c>
      <c r="N306" s="1178">
        <v>112</v>
      </c>
      <c r="O306" s="1057">
        <v>116.9</v>
      </c>
      <c r="P306" s="1712">
        <v>105.3</v>
      </c>
      <c r="Q306" t="s">
        <v>883</v>
      </c>
      <c r="R306" s="1058"/>
    </row>
    <row r="307" spans="1:18">
      <c r="A307" s="95"/>
      <c r="B307" s="195" t="s">
        <v>5</v>
      </c>
      <c r="C307" s="781">
        <v>108.17</v>
      </c>
      <c r="D307" s="274">
        <v>120.26</v>
      </c>
      <c r="E307" s="32">
        <v>104.52</v>
      </c>
      <c r="F307" s="291" t="s">
        <v>887</v>
      </c>
      <c r="G307" s="135"/>
      <c r="H307" s="24"/>
      <c r="I307" s="95"/>
      <c r="J307" s="195" t="s">
        <v>5</v>
      </c>
      <c r="K307" s="1709">
        <v>100.4</v>
      </c>
      <c r="L307" s="1710">
        <v>99.5</v>
      </c>
      <c r="M307" s="1711">
        <v>99.7</v>
      </c>
      <c r="N307" s="1178">
        <v>112.2</v>
      </c>
      <c r="O307" s="1057">
        <v>116.2</v>
      </c>
      <c r="P307" s="1712">
        <v>104.8</v>
      </c>
      <c r="Q307" t="s">
        <v>883</v>
      </c>
      <c r="R307" s="1058"/>
    </row>
    <row r="308" spans="1:18">
      <c r="A308" s="95"/>
      <c r="B308" s="195" t="s">
        <v>6</v>
      </c>
      <c r="C308" s="781">
        <v>105.94</v>
      </c>
      <c r="D308" s="274">
        <v>119.01</v>
      </c>
      <c r="E308" s="32">
        <v>103.52</v>
      </c>
      <c r="F308" s="291" t="s">
        <v>893</v>
      </c>
      <c r="G308" s="135"/>
      <c r="H308" s="24"/>
      <c r="I308" s="95"/>
      <c r="J308" s="195" t="s">
        <v>6</v>
      </c>
      <c r="K308" s="1709">
        <v>101.5</v>
      </c>
      <c r="L308" s="1710">
        <v>100.5</v>
      </c>
      <c r="M308" s="1711">
        <v>100.3</v>
      </c>
      <c r="N308" s="1178">
        <v>113.3</v>
      </c>
      <c r="O308" s="1057">
        <v>117.4</v>
      </c>
      <c r="P308" s="1712">
        <v>105.3</v>
      </c>
      <c r="Q308" t="s">
        <v>883</v>
      </c>
      <c r="R308" s="1058"/>
    </row>
    <row r="309" spans="1:18">
      <c r="A309" s="95"/>
      <c r="B309" s="195" t="s">
        <v>7</v>
      </c>
      <c r="C309" s="781">
        <v>109.5</v>
      </c>
      <c r="D309" s="274">
        <v>117.16</v>
      </c>
      <c r="E309" s="32">
        <v>104.76</v>
      </c>
      <c r="F309" s="291" t="s">
        <v>893</v>
      </c>
      <c r="G309" s="135"/>
      <c r="H309" s="24"/>
      <c r="I309" s="95"/>
      <c r="J309" s="195" t="s">
        <v>7</v>
      </c>
      <c r="K309" s="1709">
        <v>102.5</v>
      </c>
      <c r="L309" s="1710">
        <v>99.7</v>
      </c>
      <c r="M309" s="1711">
        <v>100</v>
      </c>
      <c r="N309" s="1178">
        <v>114.4</v>
      </c>
      <c r="O309" s="1057">
        <v>116.7</v>
      </c>
      <c r="P309" s="1712">
        <v>105</v>
      </c>
      <c r="Q309" t="s">
        <v>885</v>
      </c>
      <c r="R309" s="1058"/>
    </row>
    <row r="310" spans="1:18">
      <c r="A310" s="95"/>
      <c r="B310" s="195" t="s">
        <v>8</v>
      </c>
      <c r="C310" s="781">
        <v>108.58</v>
      </c>
      <c r="D310" s="274">
        <v>115.85</v>
      </c>
      <c r="E310" s="32">
        <v>102.01</v>
      </c>
      <c r="F310" s="291" t="s">
        <v>886</v>
      </c>
      <c r="G310" s="135"/>
      <c r="H310" s="24"/>
      <c r="I310" s="95"/>
      <c r="J310" s="195" t="s">
        <v>8</v>
      </c>
      <c r="K310" s="1709">
        <v>102.1</v>
      </c>
      <c r="L310" s="1710">
        <v>100.5</v>
      </c>
      <c r="M310" s="1711">
        <v>99.5</v>
      </c>
      <c r="N310" s="1178">
        <v>114</v>
      </c>
      <c r="O310" s="1057">
        <v>117.4</v>
      </c>
      <c r="P310" s="1712">
        <v>104.5</v>
      </c>
      <c r="Q310" t="s">
        <v>885</v>
      </c>
      <c r="R310" s="1058"/>
    </row>
    <row r="311" spans="1:18">
      <c r="A311" s="95"/>
      <c r="B311" s="195" t="s">
        <v>9</v>
      </c>
      <c r="C311" s="781">
        <v>108.35</v>
      </c>
      <c r="D311" s="274">
        <v>117.39</v>
      </c>
      <c r="E311" s="32">
        <v>101.02</v>
      </c>
      <c r="F311" s="291" t="s">
        <v>886</v>
      </c>
      <c r="G311" s="135"/>
      <c r="H311" s="24"/>
      <c r="I311" s="95"/>
      <c r="J311" s="195" t="s">
        <v>9</v>
      </c>
      <c r="K311" s="1709">
        <v>100.7</v>
      </c>
      <c r="L311" s="1710">
        <v>100.5</v>
      </c>
      <c r="M311" s="1711">
        <v>100</v>
      </c>
      <c r="N311" s="1178">
        <v>112.5</v>
      </c>
      <c r="O311" s="1057">
        <v>117.3</v>
      </c>
      <c r="P311" s="1712">
        <v>104.9</v>
      </c>
      <c r="Q311" t="s">
        <v>885</v>
      </c>
      <c r="R311" s="1058"/>
    </row>
    <row r="312" spans="1:18">
      <c r="A312" s="95"/>
      <c r="B312" s="195" t="s">
        <v>10</v>
      </c>
      <c r="C312" s="781">
        <v>107.33</v>
      </c>
      <c r="D312" s="274">
        <v>116.92</v>
      </c>
      <c r="E312" s="32">
        <v>100.72</v>
      </c>
      <c r="F312" s="291" t="s">
        <v>886</v>
      </c>
      <c r="G312" s="135"/>
      <c r="H312" s="24"/>
      <c r="I312" s="95"/>
      <c r="J312" s="195" t="s">
        <v>10</v>
      </c>
      <c r="K312" s="1709">
        <v>99.9</v>
      </c>
      <c r="L312" s="1710">
        <v>99.5</v>
      </c>
      <c r="M312" s="1711">
        <v>99.7</v>
      </c>
      <c r="N312" s="1178">
        <v>111.7</v>
      </c>
      <c r="O312" s="1057">
        <v>116.3</v>
      </c>
      <c r="P312" s="1712">
        <v>104.6</v>
      </c>
      <c r="Q312" t="s">
        <v>885</v>
      </c>
      <c r="R312" s="1058"/>
    </row>
    <row r="313" spans="1:18">
      <c r="A313" s="95"/>
      <c r="B313" s="195" t="s">
        <v>11</v>
      </c>
      <c r="C313" s="781">
        <v>104.79</v>
      </c>
      <c r="D313" s="274">
        <v>116.71</v>
      </c>
      <c r="E313" s="32">
        <v>100.43</v>
      </c>
      <c r="F313" s="291" t="s">
        <v>886</v>
      </c>
      <c r="G313" s="135"/>
      <c r="H313" s="24"/>
      <c r="I313" s="95"/>
      <c r="J313" s="195" t="s">
        <v>11</v>
      </c>
      <c r="K313" s="1709">
        <v>98.7</v>
      </c>
      <c r="L313" s="1710">
        <v>100</v>
      </c>
      <c r="M313" s="1711">
        <v>100</v>
      </c>
      <c r="N313" s="1178">
        <v>110.3</v>
      </c>
      <c r="O313" s="1057">
        <v>117.2</v>
      </c>
      <c r="P313" s="1712">
        <v>105.2</v>
      </c>
      <c r="Q313" t="s">
        <v>885</v>
      </c>
      <c r="R313" s="1058"/>
    </row>
    <row r="314" spans="1:18">
      <c r="A314" s="95"/>
      <c r="B314" s="195" t="s">
        <v>12</v>
      </c>
      <c r="C314" s="781">
        <v>105.94</v>
      </c>
      <c r="D314" s="274">
        <v>115.8</v>
      </c>
      <c r="E314" s="32">
        <v>100.67</v>
      </c>
      <c r="F314" s="291" t="s">
        <v>888</v>
      </c>
      <c r="G314" s="135"/>
      <c r="H314" s="24"/>
      <c r="I314" s="95"/>
      <c r="J314" s="195" t="s">
        <v>12</v>
      </c>
      <c r="K314" s="1709">
        <v>99.1</v>
      </c>
      <c r="L314" s="1710">
        <v>100.2</v>
      </c>
      <c r="M314" s="1711">
        <v>100.1</v>
      </c>
      <c r="N314" s="1178">
        <v>110.8</v>
      </c>
      <c r="O314" s="1057">
        <v>117</v>
      </c>
      <c r="P314" s="1712">
        <v>105.2</v>
      </c>
      <c r="Q314" t="s">
        <v>885</v>
      </c>
      <c r="R314" s="1058"/>
    </row>
    <row r="315" spans="1:18">
      <c r="A315" s="95"/>
      <c r="B315" s="195" t="s">
        <v>13</v>
      </c>
      <c r="C315" s="781">
        <v>101.94</v>
      </c>
      <c r="D315" s="274">
        <v>114.57</v>
      </c>
      <c r="E315" s="32">
        <v>101.61</v>
      </c>
      <c r="F315" s="291" t="s">
        <v>888</v>
      </c>
      <c r="G315" s="135"/>
      <c r="H315" s="24"/>
      <c r="I315" s="95"/>
      <c r="J315" s="195" t="s">
        <v>13</v>
      </c>
      <c r="K315" s="1709">
        <v>98.1</v>
      </c>
      <c r="L315" s="1710">
        <v>99.3</v>
      </c>
      <c r="M315" s="1711">
        <v>100.1</v>
      </c>
      <c r="N315" s="1178">
        <v>109.7</v>
      </c>
      <c r="O315" s="1057">
        <v>116.2</v>
      </c>
      <c r="P315" s="1712">
        <v>105.3</v>
      </c>
      <c r="Q315" t="s">
        <v>885</v>
      </c>
      <c r="R315" s="1058"/>
    </row>
    <row r="316" spans="1:18">
      <c r="A316" s="100"/>
      <c r="B316" s="197" t="s">
        <v>14</v>
      </c>
      <c r="C316" s="895">
        <v>101.92</v>
      </c>
      <c r="D316" s="273">
        <v>113.46</v>
      </c>
      <c r="E316" s="34">
        <v>102.1</v>
      </c>
      <c r="F316" s="292" t="s">
        <v>695</v>
      </c>
      <c r="G316" s="136"/>
      <c r="H316" s="24"/>
      <c r="I316" s="100"/>
      <c r="J316" s="197" t="s">
        <v>14</v>
      </c>
      <c r="K316" s="1709">
        <v>96.8</v>
      </c>
      <c r="L316" s="1710">
        <v>98.5</v>
      </c>
      <c r="M316" s="1711">
        <v>100.1</v>
      </c>
      <c r="N316" s="1179">
        <v>108.2</v>
      </c>
      <c r="O316" s="1059">
        <v>115.3</v>
      </c>
      <c r="P316" s="1717">
        <v>105.1</v>
      </c>
      <c r="Q316" s="931" t="s">
        <v>885</v>
      </c>
      <c r="R316" s="1060"/>
    </row>
    <row r="317" spans="1:18">
      <c r="A317" s="98" t="s">
        <v>280</v>
      </c>
      <c r="B317" s="196" t="s">
        <v>3</v>
      </c>
      <c r="C317" s="1787">
        <v>108.25</v>
      </c>
      <c r="D317" s="355">
        <v>116.21</v>
      </c>
      <c r="E317" s="35">
        <v>100.82</v>
      </c>
      <c r="F317" s="293" t="s">
        <v>695</v>
      </c>
      <c r="G317" s="135"/>
      <c r="H317" s="24"/>
      <c r="I317" s="98" t="s">
        <v>280</v>
      </c>
      <c r="J317" s="195" t="s">
        <v>3</v>
      </c>
      <c r="K317" s="1718">
        <v>96.7</v>
      </c>
      <c r="L317" s="1719">
        <v>99.5</v>
      </c>
      <c r="M317" s="1720">
        <v>99.6</v>
      </c>
      <c r="N317" s="1178">
        <v>108.1</v>
      </c>
      <c r="O317" s="1057">
        <v>116.8</v>
      </c>
      <c r="P317" s="1712">
        <v>104.8</v>
      </c>
      <c r="Q317" t="s">
        <v>885</v>
      </c>
      <c r="R317" s="1058"/>
    </row>
    <row r="318" spans="1:18">
      <c r="A318" s="95">
        <v>2016</v>
      </c>
      <c r="B318" s="195" t="s">
        <v>4</v>
      </c>
      <c r="C318" s="781">
        <v>97.99</v>
      </c>
      <c r="D318" s="275">
        <v>116.31</v>
      </c>
      <c r="E318" s="32">
        <v>101.02</v>
      </c>
      <c r="F318" s="294" t="s">
        <v>695</v>
      </c>
      <c r="G318" s="135"/>
      <c r="H318" s="24"/>
      <c r="I318" s="95">
        <v>2016</v>
      </c>
      <c r="J318" s="195" t="s">
        <v>4</v>
      </c>
      <c r="K318" s="1709">
        <v>95.3</v>
      </c>
      <c r="L318" s="1710">
        <v>98.9</v>
      </c>
      <c r="M318" s="1711">
        <v>99.7</v>
      </c>
      <c r="N318" s="1178">
        <v>106.6</v>
      </c>
      <c r="O318" s="1057">
        <v>115.7</v>
      </c>
      <c r="P318" s="1712">
        <v>104.9</v>
      </c>
      <c r="Q318" t="s">
        <v>885</v>
      </c>
      <c r="R318" s="1058"/>
    </row>
    <row r="319" spans="1:18">
      <c r="A319" s="95"/>
      <c r="B319" s="195" t="s">
        <v>5</v>
      </c>
      <c r="C319" s="781">
        <v>102.57</v>
      </c>
      <c r="D319" s="275">
        <v>115.8</v>
      </c>
      <c r="E319" s="32">
        <v>101.15</v>
      </c>
      <c r="F319" s="294" t="s">
        <v>695</v>
      </c>
      <c r="G319" s="135"/>
      <c r="H319" s="24"/>
      <c r="I319" s="95"/>
      <c r="J319" s="195" t="s">
        <v>5</v>
      </c>
      <c r="K319" s="1709">
        <v>95.4</v>
      </c>
      <c r="L319" s="1710">
        <v>98.9</v>
      </c>
      <c r="M319" s="1711">
        <v>99.3</v>
      </c>
      <c r="N319" s="1178">
        <v>106.7</v>
      </c>
      <c r="O319" s="1057">
        <v>116</v>
      </c>
      <c r="P319" s="1712">
        <v>104.6</v>
      </c>
      <c r="Q319" t="s">
        <v>885</v>
      </c>
      <c r="R319" s="1058"/>
    </row>
    <row r="320" spans="1:18">
      <c r="A320" s="95"/>
      <c r="B320" s="195" t="s">
        <v>6</v>
      </c>
      <c r="C320" s="781">
        <v>102.7</v>
      </c>
      <c r="D320" s="275">
        <v>117.6</v>
      </c>
      <c r="E320" s="32">
        <v>100.92</v>
      </c>
      <c r="F320" s="294" t="s">
        <v>695</v>
      </c>
      <c r="G320" s="135"/>
      <c r="H320" s="24"/>
      <c r="I320" s="95"/>
      <c r="J320" s="195" t="s">
        <v>6</v>
      </c>
      <c r="K320" s="1709">
        <v>95.5</v>
      </c>
      <c r="L320" s="1710">
        <v>98.8</v>
      </c>
      <c r="M320" s="1711">
        <v>99.3</v>
      </c>
      <c r="N320" s="1178">
        <v>106.8</v>
      </c>
      <c r="O320" s="1057">
        <v>115.7</v>
      </c>
      <c r="P320" s="1712">
        <v>104.5</v>
      </c>
      <c r="Q320" t="s">
        <v>885</v>
      </c>
      <c r="R320" s="1058"/>
    </row>
    <row r="321" spans="1:18">
      <c r="A321" s="95"/>
      <c r="B321" s="195" t="s">
        <v>7</v>
      </c>
      <c r="C321" s="781">
        <v>102.76</v>
      </c>
      <c r="D321" s="275">
        <v>117.53</v>
      </c>
      <c r="E321" s="32">
        <v>100.35</v>
      </c>
      <c r="F321" s="294" t="s">
        <v>695</v>
      </c>
      <c r="G321" s="135"/>
      <c r="H321" s="24"/>
      <c r="I321" s="95"/>
      <c r="J321" s="195" t="s">
        <v>7</v>
      </c>
      <c r="K321" s="1709">
        <v>95.5</v>
      </c>
      <c r="L321" s="1710">
        <v>98.5</v>
      </c>
      <c r="M321" s="1711">
        <v>98.6</v>
      </c>
      <c r="N321" s="1178">
        <v>106.8</v>
      </c>
      <c r="O321" s="1057">
        <v>115.4</v>
      </c>
      <c r="P321" s="1712">
        <v>103.7</v>
      </c>
      <c r="Q321" t="s">
        <v>885</v>
      </c>
      <c r="R321" s="1058"/>
    </row>
    <row r="322" spans="1:18">
      <c r="A322" s="95"/>
      <c r="B322" s="195" t="s">
        <v>8</v>
      </c>
      <c r="C322" s="781">
        <v>104.38</v>
      </c>
      <c r="D322" s="275">
        <v>118.27</v>
      </c>
      <c r="E322" s="32">
        <v>99.56</v>
      </c>
      <c r="F322" s="294" t="s">
        <v>894</v>
      </c>
      <c r="G322" s="135"/>
      <c r="H322" s="24"/>
      <c r="I322" s="95"/>
      <c r="J322" s="195" t="s">
        <v>8</v>
      </c>
      <c r="K322" s="1709">
        <v>95.6</v>
      </c>
      <c r="L322" s="1710">
        <v>98.9</v>
      </c>
      <c r="M322" s="1711">
        <v>99.2</v>
      </c>
      <c r="N322" s="1178">
        <v>107</v>
      </c>
      <c r="O322" s="1057">
        <v>115.7</v>
      </c>
      <c r="P322" s="1712">
        <v>104.5</v>
      </c>
      <c r="Q322" t="s">
        <v>885</v>
      </c>
      <c r="R322" s="1058"/>
    </row>
    <row r="323" spans="1:18">
      <c r="A323" s="95"/>
      <c r="B323" s="195" t="s">
        <v>9</v>
      </c>
      <c r="C323" s="781">
        <v>107.64</v>
      </c>
      <c r="D323" s="275">
        <v>118.19</v>
      </c>
      <c r="E323" s="32">
        <v>101.05</v>
      </c>
      <c r="F323" s="294" t="s">
        <v>894</v>
      </c>
      <c r="G323" s="135"/>
      <c r="H323" s="24"/>
      <c r="I323" s="95"/>
      <c r="J323" s="195" t="s">
        <v>9</v>
      </c>
      <c r="K323" s="1709">
        <v>95.9</v>
      </c>
      <c r="L323" s="1710">
        <v>99.2</v>
      </c>
      <c r="M323" s="1711">
        <v>99.2</v>
      </c>
      <c r="N323" s="1178">
        <v>107.2</v>
      </c>
      <c r="O323" s="1057">
        <v>116.2</v>
      </c>
      <c r="P323" s="1712">
        <v>104.5</v>
      </c>
      <c r="Q323" t="s">
        <v>885</v>
      </c>
      <c r="R323" s="1058"/>
    </row>
    <row r="324" spans="1:18">
      <c r="A324" s="95"/>
      <c r="B324" s="195" t="s">
        <v>10</v>
      </c>
      <c r="C324" s="781">
        <v>108.77</v>
      </c>
      <c r="D324" s="275">
        <v>115.83</v>
      </c>
      <c r="E324" s="32">
        <v>99.97</v>
      </c>
      <c r="F324" s="294" t="s">
        <v>894</v>
      </c>
      <c r="G324" s="135"/>
      <c r="H324" s="24"/>
      <c r="I324" s="95"/>
      <c r="J324" s="195" t="s">
        <v>10</v>
      </c>
      <c r="K324" s="1709">
        <v>95.7</v>
      </c>
      <c r="L324" s="1710">
        <v>99.5</v>
      </c>
      <c r="M324" s="1711">
        <v>99.2</v>
      </c>
      <c r="N324" s="1178">
        <v>107.2</v>
      </c>
      <c r="O324" s="1057">
        <v>116.5</v>
      </c>
      <c r="P324" s="1712">
        <v>104.7</v>
      </c>
      <c r="Q324" t="s">
        <v>885</v>
      </c>
      <c r="R324" s="1058"/>
    </row>
    <row r="325" spans="1:18">
      <c r="A325" s="95"/>
      <c r="B325" s="195" t="s">
        <v>11</v>
      </c>
      <c r="C325" s="781">
        <v>111.8</v>
      </c>
      <c r="D325" s="275">
        <v>119.61</v>
      </c>
      <c r="E325" s="32">
        <v>100.35</v>
      </c>
      <c r="F325" s="294" t="s">
        <v>894</v>
      </c>
      <c r="G325" s="135"/>
      <c r="H325" s="24"/>
      <c r="I325" s="95"/>
      <c r="J325" s="195" t="s">
        <v>11</v>
      </c>
      <c r="K325" s="1709">
        <v>95.8</v>
      </c>
      <c r="L325" s="1710">
        <v>100.1</v>
      </c>
      <c r="M325" s="1711">
        <v>99.7</v>
      </c>
      <c r="N325" s="1178">
        <v>107.3</v>
      </c>
      <c r="O325" s="1057">
        <v>117</v>
      </c>
      <c r="P325" s="1712">
        <v>105.1</v>
      </c>
      <c r="Q325" t="s">
        <v>885</v>
      </c>
      <c r="R325" s="1058"/>
    </row>
    <row r="326" spans="1:18">
      <c r="A326" s="95"/>
      <c r="B326" s="195" t="s">
        <v>12</v>
      </c>
      <c r="C326" s="781">
        <v>109.07</v>
      </c>
      <c r="D326" s="275">
        <v>116.72</v>
      </c>
      <c r="E326" s="32">
        <v>98.43</v>
      </c>
      <c r="F326" s="294" t="s">
        <v>894</v>
      </c>
      <c r="G326" s="135"/>
      <c r="H326" s="24"/>
      <c r="I326" s="95"/>
      <c r="J326" s="195" t="s">
        <v>12</v>
      </c>
      <c r="K326" s="1709">
        <v>96.9</v>
      </c>
      <c r="L326" s="1710">
        <v>100.5</v>
      </c>
      <c r="M326" s="1711">
        <v>99.6</v>
      </c>
      <c r="N326" s="1178">
        <v>108.4</v>
      </c>
      <c r="O326" s="1057">
        <v>117.7</v>
      </c>
      <c r="P326" s="1712">
        <v>105.2</v>
      </c>
      <c r="Q326" t="s">
        <v>883</v>
      </c>
      <c r="R326" s="1058"/>
    </row>
    <row r="327" spans="1:18">
      <c r="A327" s="95"/>
      <c r="B327" s="195" t="s">
        <v>13</v>
      </c>
      <c r="C327" s="781">
        <v>116.47</v>
      </c>
      <c r="D327" s="275">
        <v>118.32</v>
      </c>
      <c r="E327" s="32">
        <v>97.32</v>
      </c>
      <c r="F327" s="294" t="s">
        <v>894</v>
      </c>
      <c r="G327" s="135"/>
      <c r="H327" s="24"/>
      <c r="I327" s="95"/>
      <c r="J327" s="195" t="s">
        <v>13</v>
      </c>
      <c r="K327" s="1709">
        <v>98.2</v>
      </c>
      <c r="L327" s="1710">
        <v>102.1</v>
      </c>
      <c r="M327" s="1711">
        <v>99.7</v>
      </c>
      <c r="N327" s="1178">
        <v>109.8</v>
      </c>
      <c r="O327" s="1057">
        <v>119.4</v>
      </c>
      <c r="P327" s="1712">
        <v>105.5</v>
      </c>
      <c r="Q327" t="s">
        <v>883</v>
      </c>
      <c r="R327" s="1058"/>
    </row>
    <row r="328" spans="1:18">
      <c r="A328" s="100"/>
      <c r="B328" s="197" t="s">
        <v>14</v>
      </c>
      <c r="C328" s="895">
        <v>119.6</v>
      </c>
      <c r="D328" s="536">
        <v>120.06</v>
      </c>
      <c r="E328" s="34">
        <v>96.1</v>
      </c>
      <c r="F328" s="537" t="s">
        <v>894</v>
      </c>
      <c r="G328" s="136"/>
      <c r="H328" s="24"/>
      <c r="I328" s="95"/>
      <c r="J328" s="195" t="s">
        <v>14</v>
      </c>
      <c r="K328" s="1713">
        <v>100.1</v>
      </c>
      <c r="L328" s="1714">
        <v>102</v>
      </c>
      <c r="M328" s="1715">
        <v>100.3</v>
      </c>
      <c r="N328" s="1178">
        <v>111.8</v>
      </c>
      <c r="O328" s="1057">
        <v>119.4</v>
      </c>
      <c r="P328" s="1712">
        <v>106.1</v>
      </c>
      <c r="Q328" t="s">
        <v>883</v>
      </c>
      <c r="R328" s="1058"/>
    </row>
    <row r="329" spans="1:18">
      <c r="A329" s="95" t="s">
        <v>466</v>
      </c>
      <c r="B329" s="195" t="s">
        <v>3</v>
      </c>
      <c r="C329" s="781">
        <v>124.18</v>
      </c>
      <c r="D329" s="275">
        <v>118.8</v>
      </c>
      <c r="E329" s="32">
        <v>97.54</v>
      </c>
      <c r="F329" s="294" t="s">
        <v>894</v>
      </c>
      <c r="G329" s="260"/>
      <c r="H329" s="24"/>
      <c r="I329" s="98" t="s">
        <v>466</v>
      </c>
      <c r="J329" s="196" t="s">
        <v>3</v>
      </c>
      <c r="K329" s="1709">
        <v>100.3</v>
      </c>
      <c r="L329" s="1710">
        <v>101.5</v>
      </c>
      <c r="M329" s="1711">
        <v>100.4</v>
      </c>
      <c r="N329" s="1180">
        <v>112.2</v>
      </c>
      <c r="O329" s="1062">
        <v>119</v>
      </c>
      <c r="P329" s="1716">
        <v>106.4</v>
      </c>
      <c r="Q329" s="1168" t="s">
        <v>883</v>
      </c>
      <c r="R329" s="1070"/>
    </row>
    <row r="330" spans="1:18">
      <c r="A330" s="95">
        <v>2017</v>
      </c>
      <c r="B330" s="195" t="s">
        <v>4</v>
      </c>
      <c r="C330" s="781">
        <v>125.93</v>
      </c>
      <c r="D330" s="275">
        <v>122.81</v>
      </c>
      <c r="E330" s="32">
        <v>96.87</v>
      </c>
      <c r="F330" s="294" t="s">
        <v>894</v>
      </c>
      <c r="G330" s="260"/>
      <c r="H330" s="24"/>
      <c r="I330" s="95">
        <v>2017</v>
      </c>
      <c r="J330" s="195" t="s">
        <v>4</v>
      </c>
      <c r="K330" s="1709">
        <v>100.1</v>
      </c>
      <c r="L330" s="1710">
        <v>102.3</v>
      </c>
      <c r="M330" s="1711">
        <v>100.9</v>
      </c>
      <c r="N330" s="1178">
        <v>112</v>
      </c>
      <c r="O330" s="1057">
        <v>119.6</v>
      </c>
      <c r="P330" s="1712">
        <v>107</v>
      </c>
      <c r="Q330" t="s">
        <v>883</v>
      </c>
      <c r="R330" s="1071"/>
    </row>
    <row r="331" spans="1:18">
      <c r="A331" s="95"/>
      <c r="B331" s="195" t="s">
        <v>5</v>
      </c>
      <c r="C331" s="781">
        <v>122.22</v>
      </c>
      <c r="D331" s="275">
        <v>121.76</v>
      </c>
      <c r="E331" s="32">
        <v>97.47</v>
      </c>
      <c r="F331" s="294" t="s">
        <v>894</v>
      </c>
      <c r="G331" s="260"/>
      <c r="H331" s="24"/>
      <c r="I331" s="95"/>
      <c r="J331" s="195" t="s">
        <v>5</v>
      </c>
      <c r="K331" s="1709">
        <v>100.6</v>
      </c>
      <c r="L331" s="1710">
        <v>102.4</v>
      </c>
      <c r="M331" s="1711">
        <v>101.7</v>
      </c>
      <c r="N331" s="1178">
        <v>112.5</v>
      </c>
      <c r="O331" s="1057">
        <v>119.8</v>
      </c>
      <c r="P331" s="1712">
        <v>107.7</v>
      </c>
      <c r="Q331" t="s">
        <v>883</v>
      </c>
      <c r="R331" s="1071"/>
    </row>
    <row r="332" spans="1:18">
      <c r="A332" s="95"/>
      <c r="B332" s="195" t="s">
        <v>6</v>
      </c>
      <c r="C332" s="781">
        <v>122.88</v>
      </c>
      <c r="D332" s="275">
        <v>123.81</v>
      </c>
      <c r="E332" s="32">
        <v>99.73</v>
      </c>
      <c r="F332" s="294" t="s">
        <v>894</v>
      </c>
      <c r="G332" s="260"/>
      <c r="H332" s="24"/>
      <c r="I332" s="95"/>
      <c r="J332" s="195" t="s">
        <v>6</v>
      </c>
      <c r="K332" s="1709">
        <v>100.2</v>
      </c>
      <c r="L332" s="1710">
        <v>103.4</v>
      </c>
      <c r="M332" s="1711">
        <v>101.9</v>
      </c>
      <c r="N332" s="1178">
        <v>112.1</v>
      </c>
      <c r="O332" s="1057">
        <v>121</v>
      </c>
      <c r="P332" s="1712">
        <v>108.2</v>
      </c>
      <c r="Q332" t="s">
        <v>883</v>
      </c>
      <c r="R332" s="1071"/>
    </row>
    <row r="333" spans="1:18">
      <c r="A333" s="95"/>
      <c r="B333" s="195" t="s">
        <v>7</v>
      </c>
      <c r="C333" s="781">
        <v>122.45</v>
      </c>
      <c r="D333" s="275">
        <v>122.7</v>
      </c>
      <c r="E333" s="32">
        <v>98.95</v>
      </c>
      <c r="F333" s="294" t="s">
        <v>895</v>
      </c>
      <c r="G333" s="260"/>
      <c r="H333" s="24"/>
      <c r="I333" s="95"/>
      <c r="J333" s="195" t="s">
        <v>7</v>
      </c>
      <c r="K333" s="1709">
        <v>100.1</v>
      </c>
      <c r="L333" s="1710">
        <v>103.3</v>
      </c>
      <c r="M333" s="1711">
        <v>101.9</v>
      </c>
      <c r="N333" s="1178">
        <v>111.9</v>
      </c>
      <c r="O333" s="1057">
        <v>120.9</v>
      </c>
      <c r="P333" s="1712">
        <v>108.1</v>
      </c>
      <c r="Q333" t="s">
        <v>883</v>
      </c>
      <c r="R333" s="1071"/>
    </row>
    <row r="334" spans="1:18">
      <c r="A334" s="95"/>
      <c r="B334" s="195" t="s">
        <v>8</v>
      </c>
      <c r="C334" s="781">
        <v>122.58</v>
      </c>
      <c r="D334" s="275">
        <v>122.17</v>
      </c>
      <c r="E334" s="32">
        <v>98.92</v>
      </c>
      <c r="F334" s="294" t="s">
        <v>895</v>
      </c>
      <c r="G334" s="260"/>
      <c r="H334" s="24"/>
      <c r="I334" s="95"/>
      <c r="J334" s="195" t="s">
        <v>8</v>
      </c>
      <c r="K334" s="1709">
        <v>100.7</v>
      </c>
      <c r="L334" s="1710">
        <v>104</v>
      </c>
      <c r="M334" s="1711">
        <v>102.2</v>
      </c>
      <c r="N334" s="1178">
        <v>112.6</v>
      </c>
      <c r="O334" s="1057">
        <v>121.5</v>
      </c>
      <c r="P334" s="1712">
        <v>108.1</v>
      </c>
      <c r="Q334" t="s">
        <v>883</v>
      </c>
      <c r="R334" s="1071"/>
    </row>
    <row r="335" spans="1:18">
      <c r="A335" s="95"/>
      <c r="B335" s="195" t="s">
        <v>9</v>
      </c>
      <c r="C335" s="781">
        <v>119.15</v>
      </c>
      <c r="D335" s="275">
        <v>121.86</v>
      </c>
      <c r="E335" s="32">
        <v>100.41</v>
      </c>
      <c r="F335" s="294" t="s">
        <v>895</v>
      </c>
      <c r="G335" s="260"/>
      <c r="H335" s="24"/>
      <c r="I335" s="95"/>
      <c r="J335" s="195" t="s">
        <v>9</v>
      </c>
      <c r="K335" s="1709">
        <v>100.7</v>
      </c>
      <c r="L335" s="1710">
        <v>103.1</v>
      </c>
      <c r="M335" s="1711">
        <v>101.9</v>
      </c>
      <c r="N335" s="1178">
        <v>112.6</v>
      </c>
      <c r="O335" s="1057">
        <v>120.8</v>
      </c>
      <c r="P335" s="1712">
        <v>107.9</v>
      </c>
      <c r="Q335" t="s">
        <v>883</v>
      </c>
      <c r="R335" s="1071"/>
    </row>
    <row r="336" spans="1:18">
      <c r="A336" s="95"/>
      <c r="B336" s="195" t="s">
        <v>10</v>
      </c>
      <c r="C336" s="781">
        <v>123.66</v>
      </c>
      <c r="D336" s="275">
        <v>124.01</v>
      </c>
      <c r="E336" s="32">
        <v>100.83</v>
      </c>
      <c r="F336" s="294" t="s">
        <v>895</v>
      </c>
      <c r="G336" s="260"/>
      <c r="H336" s="24"/>
      <c r="I336" s="95"/>
      <c r="J336" s="195" t="s">
        <v>10</v>
      </c>
      <c r="K336" s="1709">
        <v>101.7</v>
      </c>
      <c r="L336" s="1710">
        <v>104.6</v>
      </c>
      <c r="M336" s="1711">
        <v>102.5</v>
      </c>
      <c r="N336" s="1178">
        <v>113.7</v>
      </c>
      <c r="O336" s="1057">
        <v>122.3</v>
      </c>
      <c r="P336" s="1712">
        <v>108.5</v>
      </c>
      <c r="Q336" t="s">
        <v>883</v>
      </c>
      <c r="R336" s="1071"/>
    </row>
    <row r="337" spans="1:18">
      <c r="A337" s="95"/>
      <c r="B337" s="195" t="s">
        <v>11</v>
      </c>
      <c r="C337" s="781">
        <v>123.55</v>
      </c>
      <c r="D337" s="275">
        <v>122.58</v>
      </c>
      <c r="E337" s="32">
        <v>101.13</v>
      </c>
      <c r="F337" s="294" t="s">
        <v>896</v>
      </c>
      <c r="G337" s="260"/>
      <c r="H337" s="24"/>
      <c r="I337" s="95"/>
      <c r="J337" s="195" t="s">
        <v>11</v>
      </c>
      <c r="K337" s="1709">
        <v>101.3</v>
      </c>
      <c r="L337" s="1710">
        <v>103.8</v>
      </c>
      <c r="M337" s="1711">
        <v>102.9</v>
      </c>
      <c r="N337" s="1178">
        <v>113.3</v>
      </c>
      <c r="O337" s="1057">
        <v>121.3</v>
      </c>
      <c r="P337" s="1712">
        <v>109</v>
      </c>
      <c r="Q337" t="s">
        <v>883</v>
      </c>
      <c r="R337" s="1071"/>
    </row>
    <row r="338" spans="1:18">
      <c r="A338" s="95"/>
      <c r="B338" s="195" t="s">
        <v>12</v>
      </c>
      <c r="C338" s="781">
        <v>121.38</v>
      </c>
      <c r="D338" s="275">
        <v>123.12</v>
      </c>
      <c r="E338" s="32">
        <v>100.47</v>
      </c>
      <c r="F338" s="294" t="s">
        <v>896</v>
      </c>
      <c r="G338" s="260"/>
      <c r="H338" s="24"/>
      <c r="I338" s="95"/>
      <c r="J338" s="195" t="s">
        <v>12</v>
      </c>
      <c r="K338" s="1709">
        <v>101</v>
      </c>
      <c r="L338" s="1710">
        <v>103.9</v>
      </c>
      <c r="M338" s="1711">
        <v>103.7</v>
      </c>
      <c r="N338" s="1178">
        <v>113.1</v>
      </c>
      <c r="O338" s="1057">
        <v>121.5</v>
      </c>
      <c r="P338" s="1712">
        <v>110</v>
      </c>
      <c r="Q338" t="s">
        <v>883</v>
      </c>
      <c r="R338" s="1071"/>
    </row>
    <row r="339" spans="1:18">
      <c r="A339" s="95"/>
      <c r="B339" s="195" t="s">
        <v>13</v>
      </c>
      <c r="C339" s="781">
        <v>121.78</v>
      </c>
      <c r="D339" s="275">
        <v>125.71</v>
      </c>
      <c r="E339" s="32">
        <v>100.42</v>
      </c>
      <c r="F339" s="294" t="s">
        <v>896</v>
      </c>
      <c r="G339" s="260"/>
      <c r="H339" s="24"/>
      <c r="I339" s="95"/>
      <c r="J339" s="195" t="s">
        <v>13</v>
      </c>
      <c r="K339" s="1709">
        <v>102.3</v>
      </c>
      <c r="L339" s="1710">
        <v>105.2</v>
      </c>
      <c r="M339" s="1711">
        <v>104.1</v>
      </c>
      <c r="N339" s="1178">
        <v>114.5</v>
      </c>
      <c r="O339" s="1057">
        <v>123.1</v>
      </c>
      <c r="P339" s="1712">
        <v>110.2</v>
      </c>
      <c r="Q339" t="s">
        <v>883</v>
      </c>
      <c r="R339" s="1071"/>
    </row>
    <row r="340" spans="1:18">
      <c r="A340" s="100"/>
      <c r="B340" s="197" t="s">
        <v>14</v>
      </c>
      <c r="C340" s="895">
        <v>122.7</v>
      </c>
      <c r="D340" s="536">
        <v>125.19</v>
      </c>
      <c r="E340" s="34">
        <v>100.57</v>
      </c>
      <c r="F340" s="537" t="s">
        <v>896</v>
      </c>
      <c r="G340" s="538"/>
      <c r="H340" s="24"/>
      <c r="I340" s="100"/>
      <c r="J340" s="197" t="s">
        <v>14</v>
      </c>
      <c r="K340" s="1709">
        <v>101.5</v>
      </c>
      <c r="L340" s="1710">
        <v>106.4</v>
      </c>
      <c r="M340" s="1711">
        <v>104.2</v>
      </c>
      <c r="N340" s="1179">
        <v>113.6</v>
      </c>
      <c r="O340" s="1059">
        <v>124.5</v>
      </c>
      <c r="P340" s="1717">
        <v>110.6</v>
      </c>
      <c r="Q340" s="931" t="s">
        <v>883</v>
      </c>
      <c r="R340" s="1072"/>
    </row>
    <row r="341" spans="1:18">
      <c r="A341" s="95" t="s">
        <v>598</v>
      </c>
      <c r="B341" s="195" t="s">
        <v>3</v>
      </c>
      <c r="C341" s="27">
        <v>111.55</v>
      </c>
      <c r="D341" s="539">
        <v>125.51</v>
      </c>
      <c r="E341" s="27">
        <v>99.55</v>
      </c>
      <c r="F341" s="294" t="s">
        <v>896</v>
      </c>
      <c r="G341" s="260"/>
      <c r="H341" s="24"/>
      <c r="I341" s="95" t="s">
        <v>598</v>
      </c>
      <c r="J341" s="195" t="s">
        <v>3</v>
      </c>
      <c r="K341" s="1718">
        <v>100.7</v>
      </c>
      <c r="L341" s="1719">
        <v>104.9</v>
      </c>
      <c r="M341" s="1720">
        <v>103.9</v>
      </c>
      <c r="N341" s="1180">
        <v>112.7</v>
      </c>
      <c r="O341" s="1062">
        <v>122.5</v>
      </c>
      <c r="P341" s="1716">
        <v>110.1</v>
      </c>
      <c r="Q341" s="1168" t="s">
        <v>883</v>
      </c>
      <c r="R341" s="1071"/>
    </row>
    <row r="342" spans="1:18">
      <c r="A342" s="95">
        <v>2018</v>
      </c>
      <c r="B342" s="195" t="s">
        <v>4</v>
      </c>
      <c r="C342" s="27">
        <v>113.99</v>
      </c>
      <c r="D342" s="539">
        <v>123.81</v>
      </c>
      <c r="E342" s="27">
        <v>102.16</v>
      </c>
      <c r="F342" s="294" t="s">
        <v>896</v>
      </c>
      <c r="G342" s="260"/>
      <c r="H342" s="24"/>
      <c r="I342" s="95">
        <v>2018</v>
      </c>
      <c r="J342" s="195" t="s">
        <v>4</v>
      </c>
      <c r="K342" s="1709">
        <v>100.7</v>
      </c>
      <c r="L342" s="1710">
        <v>104.6</v>
      </c>
      <c r="M342" s="1711">
        <v>104.1</v>
      </c>
      <c r="N342" s="1178">
        <v>112.8</v>
      </c>
      <c r="O342" s="1057">
        <v>122.2</v>
      </c>
      <c r="P342" s="1712">
        <v>110.6</v>
      </c>
      <c r="Q342" t="s">
        <v>883</v>
      </c>
      <c r="R342" s="1071"/>
    </row>
    <row r="343" spans="1:18">
      <c r="A343" s="95"/>
      <c r="B343" s="195" t="s">
        <v>5</v>
      </c>
      <c r="C343" s="27">
        <v>114.59</v>
      </c>
      <c r="D343" s="539">
        <v>128.19</v>
      </c>
      <c r="E343" s="27">
        <v>100.92</v>
      </c>
      <c r="F343" s="294" t="s">
        <v>896</v>
      </c>
      <c r="G343" s="260"/>
      <c r="H343" s="24"/>
      <c r="I343" s="95"/>
      <c r="J343" s="195" t="s">
        <v>5</v>
      </c>
      <c r="K343" s="1709">
        <v>99.8</v>
      </c>
      <c r="L343" s="1710">
        <v>105</v>
      </c>
      <c r="M343" s="1711">
        <v>104.4</v>
      </c>
      <c r="N343" s="1178">
        <v>111.8</v>
      </c>
      <c r="O343" s="1057">
        <v>122.6</v>
      </c>
      <c r="P343" s="1712">
        <v>110.5</v>
      </c>
      <c r="Q343" t="s">
        <v>883</v>
      </c>
      <c r="R343" s="1071"/>
    </row>
    <row r="344" spans="1:18">
      <c r="A344" s="95"/>
      <c r="B344" s="195" t="s">
        <v>6</v>
      </c>
      <c r="C344" s="27">
        <v>116.42</v>
      </c>
      <c r="D344" s="539">
        <v>127.97</v>
      </c>
      <c r="E344" s="27">
        <v>104.68</v>
      </c>
      <c r="F344" s="294" t="s">
        <v>896</v>
      </c>
      <c r="G344" s="260"/>
      <c r="H344" s="24"/>
      <c r="I344" s="95"/>
      <c r="J344" s="195" t="s">
        <v>6</v>
      </c>
      <c r="K344" s="1709">
        <v>101.4</v>
      </c>
      <c r="L344" s="1710">
        <v>105.8</v>
      </c>
      <c r="M344" s="1711">
        <v>104.1</v>
      </c>
      <c r="N344" s="1178">
        <v>113.1</v>
      </c>
      <c r="O344" s="1057">
        <v>123.1</v>
      </c>
      <c r="P344" s="1712">
        <v>110.3</v>
      </c>
      <c r="Q344" t="s">
        <v>883</v>
      </c>
      <c r="R344" s="1071"/>
    </row>
    <row r="345" spans="1:18">
      <c r="A345" s="95"/>
      <c r="B345" s="195" t="s">
        <v>7</v>
      </c>
      <c r="C345" s="27">
        <v>118.9</v>
      </c>
      <c r="D345" s="539">
        <v>126.44</v>
      </c>
      <c r="E345" s="27">
        <v>102</v>
      </c>
      <c r="F345" s="534" t="s">
        <v>897</v>
      </c>
      <c r="G345" s="260"/>
      <c r="H345" s="24"/>
      <c r="I345" s="95"/>
      <c r="J345" s="195" t="s">
        <v>7</v>
      </c>
      <c r="K345" s="1709">
        <v>101.2</v>
      </c>
      <c r="L345" s="1710">
        <v>105.5</v>
      </c>
      <c r="M345" s="1711">
        <v>105</v>
      </c>
      <c r="N345" s="1178">
        <v>113.5</v>
      </c>
      <c r="O345" s="1057">
        <v>123.1</v>
      </c>
      <c r="P345" s="1712">
        <v>110.9</v>
      </c>
      <c r="Q345" t="s">
        <v>883</v>
      </c>
      <c r="R345" s="1071"/>
    </row>
    <row r="346" spans="1:18">
      <c r="A346" s="95"/>
      <c r="B346" s="195" t="s">
        <v>8</v>
      </c>
      <c r="C346" s="27">
        <v>120.69</v>
      </c>
      <c r="D346" s="539">
        <v>127.04</v>
      </c>
      <c r="E346" s="27">
        <v>101.67</v>
      </c>
      <c r="F346" s="534" t="s">
        <v>897</v>
      </c>
      <c r="G346" s="260"/>
      <c r="H346" s="24"/>
      <c r="I346" s="95"/>
      <c r="J346" s="195" t="s">
        <v>8</v>
      </c>
      <c r="K346" s="1709">
        <v>100.1</v>
      </c>
      <c r="L346" s="1710">
        <v>105.2</v>
      </c>
      <c r="M346" s="1711">
        <v>104.7</v>
      </c>
      <c r="N346" s="1178">
        <v>112.2</v>
      </c>
      <c r="O346" s="1057">
        <v>122.7</v>
      </c>
      <c r="P346" s="1712">
        <v>110.9</v>
      </c>
      <c r="Q346" t="s">
        <v>883</v>
      </c>
      <c r="R346" s="1071"/>
    </row>
    <row r="347" spans="1:18">
      <c r="A347" s="95"/>
      <c r="B347" s="195" t="s">
        <v>9</v>
      </c>
      <c r="C347" s="27">
        <v>116.14</v>
      </c>
      <c r="D347" s="539">
        <v>127.34</v>
      </c>
      <c r="E347" s="27">
        <v>102.63</v>
      </c>
      <c r="F347" s="294" t="s">
        <v>896</v>
      </c>
      <c r="G347" s="260"/>
      <c r="H347" s="24"/>
      <c r="I347" s="95"/>
      <c r="J347" s="195" t="s">
        <v>9</v>
      </c>
      <c r="K347" s="1709">
        <v>99.4</v>
      </c>
      <c r="L347" s="1710">
        <v>104.5</v>
      </c>
      <c r="M347" s="1711">
        <v>104</v>
      </c>
      <c r="N347" s="1178">
        <v>111.1</v>
      </c>
      <c r="O347" s="1057">
        <v>121.9</v>
      </c>
      <c r="P347" s="1712">
        <v>110.1</v>
      </c>
      <c r="Q347" t="s">
        <v>883</v>
      </c>
      <c r="R347" s="1071"/>
    </row>
    <row r="348" spans="1:18">
      <c r="A348" s="95"/>
      <c r="B348" s="195" t="s">
        <v>10</v>
      </c>
      <c r="C348" s="27">
        <v>117.15</v>
      </c>
      <c r="D348" s="539">
        <v>128.19</v>
      </c>
      <c r="E348" s="27">
        <v>101.65</v>
      </c>
      <c r="F348" s="294" t="s">
        <v>896</v>
      </c>
      <c r="G348" s="260"/>
      <c r="H348" s="24"/>
      <c r="I348" s="95"/>
      <c r="J348" s="195" t="s">
        <v>10</v>
      </c>
      <c r="K348" s="1709">
        <v>99.3</v>
      </c>
      <c r="L348" s="1710">
        <v>104.8</v>
      </c>
      <c r="M348" s="1711">
        <v>104.4</v>
      </c>
      <c r="N348" s="1178">
        <v>111.5</v>
      </c>
      <c r="O348" s="1057">
        <v>122.2</v>
      </c>
      <c r="P348" s="1712">
        <v>110.5</v>
      </c>
      <c r="Q348" t="s">
        <v>883</v>
      </c>
      <c r="R348" s="1071"/>
    </row>
    <row r="349" spans="1:18">
      <c r="A349" s="95"/>
      <c r="B349" s="195" t="s">
        <v>11</v>
      </c>
      <c r="C349" s="27">
        <v>113.25</v>
      </c>
      <c r="D349" s="539">
        <v>123.84</v>
      </c>
      <c r="E349" s="27">
        <v>103.54</v>
      </c>
      <c r="F349" s="534" t="s">
        <v>897</v>
      </c>
      <c r="G349" s="260"/>
      <c r="H349" s="24"/>
      <c r="I349" s="95"/>
      <c r="J349" s="195" t="s">
        <v>11</v>
      </c>
      <c r="K349" s="1709">
        <v>99.1</v>
      </c>
      <c r="L349" s="1710">
        <v>103.3</v>
      </c>
      <c r="M349" s="1711">
        <v>103.6</v>
      </c>
      <c r="N349" s="1178">
        <v>110.9</v>
      </c>
      <c r="O349" s="1057">
        <v>120.1</v>
      </c>
      <c r="P349" s="1712">
        <v>109.9</v>
      </c>
      <c r="Q349" t="s">
        <v>885</v>
      </c>
      <c r="R349" s="1071"/>
    </row>
    <row r="350" spans="1:18">
      <c r="A350" s="95"/>
      <c r="B350" s="195" t="s">
        <v>12</v>
      </c>
      <c r="C350" s="32">
        <v>115.09</v>
      </c>
      <c r="D350" s="275">
        <v>129.47</v>
      </c>
      <c r="E350" s="32">
        <v>105.59</v>
      </c>
      <c r="F350" s="534" t="s">
        <v>897</v>
      </c>
      <c r="G350" s="260"/>
      <c r="H350" s="24"/>
      <c r="I350" s="95"/>
      <c r="J350" s="195" t="s">
        <v>12</v>
      </c>
      <c r="K350" s="1709">
        <v>98.5</v>
      </c>
      <c r="L350" s="1710">
        <v>105.4</v>
      </c>
      <c r="M350" s="1711">
        <v>103.6</v>
      </c>
      <c r="N350" s="1178">
        <v>110.7</v>
      </c>
      <c r="O350" s="1057">
        <v>122</v>
      </c>
      <c r="P350" s="1712">
        <v>109.7</v>
      </c>
      <c r="Q350" t="s">
        <v>885</v>
      </c>
      <c r="R350" s="1071" t="s">
        <v>871</v>
      </c>
    </row>
    <row r="351" spans="1:18">
      <c r="A351" s="989"/>
      <c r="B351" s="990" t="s">
        <v>13</v>
      </c>
      <c r="C351" s="1678">
        <v>113.03</v>
      </c>
      <c r="D351" s="1677">
        <v>126.38</v>
      </c>
      <c r="E351" s="1678">
        <v>102.05</v>
      </c>
      <c r="F351" s="1679" t="s">
        <v>897</v>
      </c>
      <c r="G351" s="1680" t="s">
        <v>1222</v>
      </c>
      <c r="H351" s="24"/>
      <c r="I351" s="95"/>
      <c r="J351" s="195" t="s">
        <v>13</v>
      </c>
      <c r="K351" s="1709">
        <v>98</v>
      </c>
      <c r="L351" s="1710">
        <v>103.6</v>
      </c>
      <c r="M351" s="1711">
        <v>103.7</v>
      </c>
      <c r="N351" s="1178">
        <v>110.3</v>
      </c>
      <c r="O351" s="1057">
        <v>120.2</v>
      </c>
      <c r="P351" s="1712">
        <v>109.9</v>
      </c>
      <c r="Q351" t="s">
        <v>885</v>
      </c>
      <c r="R351" s="1071"/>
    </row>
    <row r="352" spans="1:18">
      <c r="A352" s="95"/>
      <c r="B352" s="195" t="s">
        <v>14</v>
      </c>
      <c r="C352" s="27">
        <v>111.44</v>
      </c>
      <c r="D352" s="539">
        <v>124.25</v>
      </c>
      <c r="E352" s="27">
        <v>101.18</v>
      </c>
      <c r="F352" s="722" t="s">
        <v>897</v>
      </c>
      <c r="G352" s="260"/>
      <c r="H352" s="24"/>
      <c r="I352" s="95"/>
      <c r="J352" s="195" t="s">
        <v>14</v>
      </c>
      <c r="K352" s="1713">
        <v>96.6</v>
      </c>
      <c r="L352" s="1714">
        <v>102.4</v>
      </c>
      <c r="M352" s="1715">
        <v>103.1</v>
      </c>
      <c r="N352" s="1179">
        <v>108.7</v>
      </c>
      <c r="O352" s="1059">
        <v>119.3</v>
      </c>
      <c r="P352" s="1717">
        <v>109.3</v>
      </c>
      <c r="Q352" s="931" t="s">
        <v>885</v>
      </c>
      <c r="R352" s="1071"/>
    </row>
    <row r="353" spans="1:18">
      <c r="A353" s="98" t="s">
        <v>756</v>
      </c>
      <c r="B353" s="196" t="s">
        <v>3</v>
      </c>
      <c r="C353" s="35">
        <v>107.23</v>
      </c>
      <c r="D353" s="355">
        <v>121.04</v>
      </c>
      <c r="E353" s="35">
        <v>101.63</v>
      </c>
      <c r="F353" s="294" t="s">
        <v>896</v>
      </c>
      <c r="G353" s="1681" t="s">
        <v>271</v>
      </c>
      <c r="H353" s="24"/>
      <c r="I353" s="98" t="s">
        <v>756</v>
      </c>
      <c r="J353" s="196" t="s">
        <v>3</v>
      </c>
      <c r="K353" s="1709">
        <v>96.3</v>
      </c>
      <c r="L353" s="1710">
        <v>101.3</v>
      </c>
      <c r="M353" s="1711">
        <v>104.2</v>
      </c>
      <c r="N353" s="1178">
        <v>108.1</v>
      </c>
      <c r="O353" s="1057">
        <v>117.6</v>
      </c>
      <c r="P353" s="1712">
        <v>110.1</v>
      </c>
      <c r="Q353" t="s">
        <v>889</v>
      </c>
      <c r="R353" s="1070"/>
    </row>
    <row r="354" spans="1:18">
      <c r="A354" s="95">
        <v>2019</v>
      </c>
      <c r="B354" s="195" t="s">
        <v>4</v>
      </c>
      <c r="C354" s="27">
        <v>112.62</v>
      </c>
      <c r="D354" s="539">
        <v>123.97</v>
      </c>
      <c r="E354" s="27">
        <v>102.16</v>
      </c>
      <c r="F354" s="294" t="s">
        <v>896</v>
      </c>
      <c r="G354" s="260"/>
      <c r="H354" s="24"/>
      <c r="I354" s="95">
        <v>2019</v>
      </c>
      <c r="J354" s="195" t="s">
        <v>4</v>
      </c>
      <c r="K354" s="1709">
        <v>97</v>
      </c>
      <c r="L354" s="1710">
        <v>102.8</v>
      </c>
      <c r="M354" s="1711">
        <v>104.4</v>
      </c>
      <c r="N354" s="1178">
        <v>108.9</v>
      </c>
      <c r="O354" s="1057">
        <v>119.7</v>
      </c>
      <c r="P354" s="1712">
        <v>110.4</v>
      </c>
      <c r="Q354" t="s">
        <v>889</v>
      </c>
      <c r="R354" s="1071"/>
    </row>
    <row r="355" spans="1:18">
      <c r="A355" s="95"/>
      <c r="B355" s="195" t="s">
        <v>5</v>
      </c>
      <c r="C355" s="27">
        <v>104.67</v>
      </c>
      <c r="D355" s="539">
        <v>121.05</v>
      </c>
      <c r="E355" s="27">
        <v>103.34</v>
      </c>
      <c r="F355" s="534" t="s">
        <v>890</v>
      </c>
      <c r="G355" s="260"/>
      <c r="H355" s="24"/>
      <c r="I355" s="95"/>
      <c r="J355" s="195" t="s">
        <v>5</v>
      </c>
      <c r="K355" s="1709">
        <v>96.2</v>
      </c>
      <c r="L355" s="1710">
        <v>102.6</v>
      </c>
      <c r="M355" s="1711">
        <v>104.1</v>
      </c>
      <c r="N355" s="1178">
        <v>108.1</v>
      </c>
      <c r="O355" s="1057">
        <v>119.5</v>
      </c>
      <c r="P355" s="1712">
        <v>109.8</v>
      </c>
      <c r="Q355" t="s">
        <v>876</v>
      </c>
      <c r="R355" s="1071"/>
    </row>
    <row r="356" spans="1:18">
      <c r="A356" s="95"/>
      <c r="B356" s="195" t="s">
        <v>6</v>
      </c>
      <c r="C356" s="27">
        <v>110.13</v>
      </c>
      <c r="D356" s="539">
        <v>121.05</v>
      </c>
      <c r="E356" s="27">
        <v>102.81</v>
      </c>
      <c r="F356" s="534" t="s">
        <v>890</v>
      </c>
      <c r="G356" s="260"/>
      <c r="H356" s="24"/>
      <c r="I356" s="95"/>
      <c r="J356" s="195" t="s">
        <v>6</v>
      </c>
      <c r="K356" s="1709">
        <v>96.2</v>
      </c>
      <c r="L356" s="1710">
        <v>102.4</v>
      </c>
      <c r="M356" s="1711">
        <v>104.1</v>
      </c>
      <c r="N356" s="1178">
        <v>107.5</v>
      </c>
      <c r="O356" s="1057">
        <v>118.9</v>
      </c>
      <c r="P356" s="1712">
        <v>110.2</v>
      </c>
      <c r="Q356" t="s">
        <v>876</v>
      </c>
      <c r="R356" s="1071"/>
    </row>
    <row r="357" spans="1:18">
      <c r="A357" s="95" t="s">
        <v>898</v>
      </c>
      <c r="B357" s="195" t="s">
        <v>7</v>
      </c>
      <c r="C357" s="32">
        <v>110.39</v>
      </c>
      <c r="D357" s="275">
        <v>124.94</v>
      </c>
      <c r="E357" s="32">
        <v>104.58</v>
      </c>
      <c r="F357" s="534" t="s">
        <v>881</v>
      </c>
      <c r="G357" s="1090" t="s">
        <v>521</v>
      </c>
      <c r="H357" s="24"/>
      <c r="I357" s="95" t="s">
        <v>898</v>
      </c>
      <c r="J357" s="195" t="s">
        <v>7</v>
      </c>
      <c r="K357" s="1709">
        <v>95.5</v>
      </c>
      <c r="L357" s="1710">
        <v>102.1</v>
      </c>
      <c r="M357" s="1711">
        <v>104.7</v>
      </c>
      <c r="N357" s="1178">
        <v>107.2</v>
      </c>
      <c r="O357" s="1057">
        <v>119.3</v>
      </c>
      <c r="P357" s="1712">
        <v>110.8</v>
      </c>
      <c r="Q357" t="s">
        <v>881</v>
      </c>
      <c r="R357" s="1071"/>
    </row>
    <row r="358" spans="1:18">
      <c r="A358" s="95"/>
      <c r="B358" s="195" t="s">
        <v>8</v>
      </c>
      <c r="C358" s="1073">
        <v>108.77</v>
      </c>
      <c r="D358" s="1057">
        <v>121.39</v>
      </c>
      <c r="E358" s="1073">
        <v>106.79</v>
      </c>
      <c r="F358" s="534" t="s">
        <v>881</v>
      </c>
      <c r="G358" s="1065"/>
      <c r="I358" s="95"/>
      <c r="J358" s="195" t="s">
        <v>8</v>
      </c>
      <c r="K358" s="1709">
        <v>94.1</v>
      </c>
      <c r="L358" s="1710">
        <v>100.1</v>
      </c>
      <c r="M358" s="1711">
        <v>104.6</v>
      </c>
      <c r="N358" s="1178">
        <v>105.9</v>
      </c>
      <c r="O358" s="1057">
        <v>116.9</v>
      </c>
      <c r="P358" s="1712">
        <v>110.4</v>
      </c>
      <c r="Q358" t="s">
        <v>881</v>
      </c>
      <c r="R358" s="1074"/>
    </row>
    <row r="359" spans="1:18">
      <c r="A359" s="95"/>
      <c r="B359" s="195" t="s">
        <v>9</v>
      </c>
      <c r="C359" s="1073">
        <v>107.5</v>
      </c>
      <c r="D359" s="1057">
        <v>124.15</v>
      </c>
      <c r="E359" s="1073">
        <v>105.67</v>
      </c>
      <c r="F359" s="534" t="s">
        <v>881</v>
      </c>
      <c r="G359" s="1065"/>
      <c r="I359" s="95"/>
      <c r="J359" s="195" t="s">
        <v>9</v>
      </c>
      <c r="K359" s="1709">
        <v>93.8</v>
      </c>
      <c r="L359" s="1710">
        <v>100.5</v>
      </c>
      <c r="M359" s="1711">
        <v>104.7</v>
      </c>
      <c r="N359" s="1178">
        <v>105.2</v>
      </c>
      <c r="O359" s="1057">
        <v>116.8</v>
      </c>
      <c r="P359" s="1712">
        <v>110.5</v>
      </c>
      <c r="Q359" t="s">
        <v>881</v>
      </c>
      <c r="R359" s="1074"/>
    </row>
    <row r="360" spans="1:18">
      <c r="A360" s="95"/>
      <c r="B360" s="195" t="s">
        <v>10</v>
      </c>
      <c r="C360" s="1073">
        <v>100.32</v>
      </c>
      <c r="D360" s="1057">
        <v>115.58</v>
      </c>
      <c r="E360" s="1073">
        <v>104.72</v>
      </c>
      <c r="F360" s="1075" t="s">
        <v>895</v>
      </c>
      <c r="G360" s="1065"/>
      <c r="I360" s="95"/>
      <c r="J360" s="195" t="s">
        <v>10</v>
      </c>
      <c r="K360" s="1709">
        <v>92.5</v>
      </c>
      <c r="L360" s="1710">
        <v>99.5</v>
      </c>
      <c r="M360" s="1711">
        <v>104.5</v>
      </c>
      <c r="N360" s="1178">
        <v>104.1</v>
      </c>
      <c r="O360" s="1057">
        <v>116.4</v>
      </c>
      <c r="P360" s="1712">
        <v>110.4</v>
      </c>
      <c r="Q360" t="s">
        <v>876</v>
      </c>
      <c r="R360" s="1074"/>
    </row>
    <row r="361" spans="1:18">
      <c r="A361" s="95"/>
      <c r="B361" s="195" t="s">
        <v>11</v>
      </c>
      <c r="C361" s="1073">
        <v>106.32</v>
      </c>
      <c r="D361" s="1057">
        <v>119.2</v>
      </c>
      <c r="E361" s="1073">
        <v>104.21</v>
      </c>
      <c r="F361" s="1075" t="s">
        <v>895</v>
      </c>
      <c r="G361" s="1065"/>
      <c r="I361" s="95"/>
      <c r="J361" s="195" t="s">
        <v>11</v>
      </c>
      <c r="K361" s="1709">
        <v>92.3</v>
      </c>
      <c r="L361" s="1710">
        <v>100.9</v>
      </c>
      <c r="M361" s="1711">
        <v>104.5</v>
      </c>
      <c r="N361" s="1178">
        <v>103.7</v>
      </c>
      <c r="O361" s="1057">
        <v>117.8</v>
      </c>
      <c r="P361" s="1712">
        <v>110.2</v>
      </c>
      <c r="Q361" t="s">
        <v>876</v>
      </c>
      <c r="R361" s="1074"/>
    </row>
    <row r="362" spans="1:18">
      <c r="A362" s="95"/>
      <c r="B362" s="195" t="s">
        <v>12</v>
      </c>
      <c r="C362" s="1073">
        <v>98.54</v>
      </c>
      <c r="D362" s="1057">
        <v>115.33</v>
      </c>
      <c r="E362" s="1073">
        <v>103.77</v>
      </c>
      <c r="F362" s="1075" t="s">
        <v>895</v>
      </c>
      <c r="G362" s="1065"/>
      <c r="I362" s="95"/>
      <c r="J362" s="195" t="s">
        <v>12</v>
      </c>
      <c r="K362" s="1709">
        <v>91.6</v>
      </c>
      <c r="L362" s="1710">
        <v>96.9</v>
      </c>
      <c r="M362" s="1711">
        <v>103</v>
      </c>
      <c r="N362" s="1178">
        <v>102.9</v>
      </c>
      <c r="O362" s="1057">
        <v>112.3</v>
      </c>
      <c r="P362" s="1712">
        <v>108.9</v>
      </c>
      <c r="Q362" t="s">
        <v>876</v>
      </c>
      <c r="R362" s="1074"/>
    </row>
    <row r="363" spans="1:18">
      <c r="A363" s="95"/>
      <c r="B363" s="195" t="s">
        <v>13</v>
      </c>
      <c r="C363" s="1073">
        <v>103.36</v>
      </c>
      <c r="D363" s="1057">
        <v>112.75</v>
      </c>
      <c r="E363" s="1073">
        <v>104</v>
      </c>
      <c r="F363" s="534" t="s">
        <v>890</v>
      </c>
      <c r="G363" s="1065"/>
      <c r="I363" s="95"/>
      <c r="J363" s="195" t="s">
        <v>13</v>
      </c>
      <c r="K363" s="1709">
        <v>90.7</v>
      </c>
      <c r="L363" s="1710">
        <v>96</v>
      </c>
      <c r="M363" s="1711">
        <v>102.8</v>
      </c>
      <c r="N363" s="1178">
        <v>102.5</v>
      </c>
      <c r="O363" s="1057">
        <v>111.6</v>
      </c>
      <c r="P363" s="1712">
        <v>108.8</v>
      </c>
      <c r="Q363" t="s">
        <v>876</v>
      </c>
      <c r="R363" s="1074"/>
    </row>
    <row r="364" spans="1:18">
      <c r="A364" s="100"/>
      <c r="B364" s="197" t="s">
        <v>14</v>
      </c>
      <c r="C364" s="1076">
        <v>105.68</v>
      </c>
      <c r="D364" s="1059">
        <v>117.63</v>
      </c>
      <c r="E364" s="1076">
        <v>106.15</v>
      </c>
      <c r="F364" s="1077" t="s">
        <v>890</v>
      </c>
      <c r="G364" s="1068"/>
      <c r="I364" s="100"/>
      <c r="J364" s="197" t="s">
        <v>14</v>
      </c>
      <c r="K364" s="1709">
        <v>91.4</v>
      </c>
      <c r="L364" s="1710">
        <v>95.8</v>
      </c>
      <c r="M364" s="1711">
        <v>102.6</v>
      </c>
      <c r="N364" s="1178">
        <v>103.5</v>
      </c>
      <c r="O364" s="1057">
        <v>111.6</v>
      </c>
      <c r="P364" s="1712">
        <v>108.3</v>
      </c>
      <c r="Q364" t="s">
        <v>876</v>
      </c>
      <c r="R364" s="1078"/>
    </row>
    <row r="365" spans="1:18">
      <c r="A365" s="98" t="s">
        <v>790</v>
      </c>
      <c r="B365" s="196" t="s">
        <v>3</v>
      </c>
      <c r="C365" s="1079">
        <v>106.66</v>
      </c>
      <c r="D365" s="1062">
        <v>114.68</v>
      </c>
      <c r="E365" s="1079">
        <v>107.15</v>
      </c>
      <c r="F365" s="1080" t="s">
        <v>890</v>
      </c>
      <c r="G365" s="1067"/>
      <c r="I365" s="98" t="s">
        <v>790</v>
      </c>
      <c r="J365" s="196" t="s">
        <v>3</v>
      </c>
      <c r="K365" s="1718">
        <v>90.6</v>
      </c>
      <c r="L365" s="1719">
        <v>95.5</v>
      </c>
      <c r="M365" s="1720">
        <v>101.8</v>
      </c>
      <c r="N365" s="1180">
        <v>102.1</v>
      </c>
      <c r="O365" s="1062">
        <v>110.4</v>
      </c>
      <c r="P365" s="1716">
        <v>107.6</v>
      </c>
      <c r="Q365" s="1168" t="s">
        <v>876</v>
      </c>
      <c r="R365" s="1081"/>
    </row>
    <row r="366" spans="1:18">
      <c r="A366" s="95">
        <v>2020</v>
      </c>
      <c r="B366" s="195" t="s">
        <v>4</v>
      </c>
      <c r="C366" s="1073">
        <v>102.24</v>
      </c>
      <c r="D366" s="1057">
        <v>110.26</v>
      </c>
      <c r="E366" s="1073">
        <v>106.67</v>
      </c>
      <c r="F366" s="1082" t="s">
        <v>876</v>
      </c>
      <c r="G366" s="1065"/>
      <c r="I366" s="95">
        <v>2020</v>
      </c>
      <c r="J366" s="195" t="s">
        <v>4</v>
      </c>
      <c r="K366" s="1709">
        <v>91.5</v>
      </c>
      <c r="L366" s="1710">
        <v>94.8</v>
      </c>
      <c r="M366" s="1711">
        <v>101.3</v>
      </c>
      <c r="N366" s="1178">
        <v>104</v>
      </c>
      <c r="O366" s="1057">
        <v>108.9</v>
      </c>
      <c r="P366" s="1712">
        <v>107.1</v>
      </c>
      <c r="Q366" t="s">
        <v>876</v>
      </c>
      <c r="R366" s="1074"/>
    </row>
    <row r="367" spans="1:18">
      <c r="A367" s="95"/>
      <c r="B367" s="195" t="s">
        <v>5</v>
      </c>
      <c r="C367" s="1073">
        <v>103.64</v>
      </c>
      <c r="D367" s="1057">
        <v>109.06</v>
      </c>
      <c r="E367" s="1073">
        <v>105.66</v>
      </c>
      <c r="F367" s="1082" t="s">
        <v>876</v>
      </c>
      <c r="G367" s="1065"/>
      <c r="I367" s="95"/>
      <c r="J367" s="195" t="s">
        <v>5</v>
      </c>
      <c r="K367" s="1709">
        <v>85.6</v>
      </c>
      <c r="L367" s="1710">
        <v>91.2</v>
      </c>
      <c r="M367" s="1711">
        <v>100.6</v>
      </c>
      <c r="N367" s="1178">
        <v>95.6</v>
      </c>
      <c r="O367" s="1057">
        <v>106.1</v>
      </c>
      <c r="P367" s="1712">
        <v>106.1</v>
      </c>
      <c r="Q367" t="s">
        <v>876</v>
      </c>
      <c r="R367" s="1074"/>
    </row>
    <row r="368" spans="1:18">
      <c r="A368" s="95"/>
      <c r="B368" s="195" t="s">
        <v>6</v>
      </c>
      <c r="C368" s="1073">
        <v>85.51</v>
      </c>
      <c r="D368" s="1057">
        <v>94.37</v>
      </c>
      <c r="E368" s="1073">
        <v>104.98</v>
      </c>
      <c r="F368" s="1083" t="s">
        <v>876</v>
      </c>
      <c r="G368" s="1065"/>
      <c r="I368" s="95"/>
      <c r="J368" s="195" t="s">
        <v>6</v>
      </c>
      <c r="K368" s="1709">
        <v>78.7</v>
      </c>
      <c r="L368" s="1710">
        <v>80.900000000000006</v>
      </c>
      <c r="M368" s="1711">
        <v>96.9</v>
      </c>
      <c r="N368" s="1178">
        <v>88.3</v>
      </c>
      <c r="O368" s="1057">
        <v>94.4</v>
      </c>
      <c r="P368" s="1712">
        <v>102.3</v>
      </c>
      <c r="Q368" t="s">
        <v>876</v>
      </c>
      <c r="R368" s="1074"/>
    </row>
    <row r="369" spans="1:18">
      <c r="A369" s="989"/>
      <c r="B369" s="990" t="s">
        <v>7</v>
      </c>
      <c r="C369" s="1091">
        <v>80.680000000000007</v>
      </c>
      <c r="D369" s="1092">
        <v>92.37</v>
      </c>
      <c r="E369" s="1091">
        <v>100.42</v>
      </c>
      <c r="F369" s="1093" t="s">
        <v>876</v>
      </c>
      <c r="G369" s="1094" t="s">
        <v>1202</v>
      </c>
      <c r="I369" s="989"/>
      <c r="J369" s="990" t="s">
        <v>7</v>
      </c>
      <c r="K369" s="1709">
        <v>77.2</v>
      </c>
      <c r="L369" s="1710">
        <v>74.400000000000006</v>
      </c>
      <c r="M369" s="1711">
        <v>92.8</v>
      </c>
      <c r="N369" s="1181">
        <v>88.9</v>
      </c>
      <c r="O369" s="1092">
        <v>87.1</v>
      </c>
      <c r="P369" s="1721">
        <v>98.1</v>
      </c>
      <c r="Q369" s="1120" t="s">
        <v>876</v>
      </c>
      <c r="R369" s="1185" t="s">
        <v>1202</v>
      </c>
    </row>
    <row r="370" spans="1:18">
      <c r="A370" s="95"/>
      <c r="B370" s="195" t="s">
        <v>8</v>
      </c>
      <c r="C370" s="1073">
        <v>88.65</v>
      </c>
      <c r="D370" s="1057">
        <v>93.89</v>
      </c>
      <c r="E370" s="1073">
        <v>100.76</v>
      </c>
      <c r="F370" s="1083" t="s">
        <v>876</v>
      </c>
      <c r="G370" s="1065"/>
      <c r="I370" s="95"/>
      <c r="J370" s="195" t="s">
        <v>8</v>
      </c>
      <c r="K370" s="1709">
        <v>82.7</v>
      </c>
      <c r="L370" s="1710">
        <v>78.3</v>
      </c>
      <c r="M370" s="1711">
        <v>93.1</v>
      </c>
      <c r="N370" s="1178">
        <v>94</v>
      </c>
      <c r="O370" s="1057">
        <v>89.9</v>
      </c>
      <c r="P370" s="1712">
        <v>97.8</v>
      </c>
      <c r="Q370" t="s">
        <v>876</v>
      </c>
      <c r="R370" s="1074"/>
    </row>
    <row r="371" spans="1:18">
      <c r="A371" s="95"/>
      <c r="B371" s="195" t="s">
        <v>9</v>
      </c>
      <c r="C371" s="1073">
        <v>94.21</v>
      </c>
      <c r="D371" s="1057">
        <v>94.42</v>
      </c>
      <c r="E371" s="1073">
        <v>101.08</v>
      </c>
      <c r="F371" s="1083" t="s">
        <v>876</v>
      </c>
      <c r="G371" s="1065"/>
      <c r="I371" s="95"/>
      <c r="J371" s="195" t="s">
        <v>9</v>
      </c>
      <c r="K371" s="1709">
        <v>86.1</v>
      </c>
      <c r="L371" s="1710">
        <v>81.599999999999994</v>
      </c>
      <c r="M371" s="1711">
        <v>92.5</v>
      </c>
      <c r="N371" s="1178">
        <v>97.5</v>
      </c>
      <c r="O371" s="1057">
        <v>95.3</v>
      </c>
      <c r="P371" s="1712">
        <v>97.3</v>
      </c>
      <c r="Q371" t="s">
        <v>876</v>
      </c>
      <c r="R371" s="1074"/>
    </row>
    <row r="372" spans="1:18">
      <c r="A372" s="95"/>
      <c r="B372" s="195" t="s">
        <v>10</v>
      </c>
      <c r="C372" s="1073">
        <v>98.76</v>
      </c>
      <c r="D372" s="1057">
        <v>97.81</v>
      </c>
      <c r="E372" s="1073">
        <v>98.62</v>
      </c>
      <c r="F372" s="1083" t="s">
        <v>881</v>
      </c>
      <c r="G372" s="1065"/>
      <c r="I372" s="95"/>
      <c r="J372" s="195" t="s">
        <v>10</v>
      </c>
      <c r="K372" s="1709">
        <v>88.6</v>
      </c>
      <c r="L372" s="1710">
        <v>83</v>
      </c>
      <c r="M372" s="1711">
        <v>91.9</v>
      </c>
      <c r="N372" s="1178">
        <v>100</v>
      </c>
      <c r="O372" s="1057">
        <v>96.8</v>
      </c>
      <c r="P372" s="1712">
        <v>97</v>
      </c>
      <c r="Q372" t="s">
        <v>881</v>
      </c>
      <c r="R372" s="1074"/>
    </row>
    <row r="373" spans="1:18">
      <c r="A373" s="95"/>
      <c r="B373" s="195" t="s">
        <v>11</v>
      </c>
      <c r="C373" s="1073">
        <v>109.37</v>
      </c>
      <c r="D373" s="1057">
        <v>94.96</v>
      </c>
      <c r="E373" s="1073">
        <v>94.65</v>
      </c>
      <c r="F373" s="1083" t="s">
        <v>881</v>
      </c>
      <c r="G373" s="1065"/>
      <c r="I373" s="95"/>
      <c r="J373" s="195" t="s">
        <v>11</v>
      </c>
      <c r="K373" s="1709">
        <v>92.2</v>
      </c>
      <c r="L373" s="1710">
        <v>85.6</v>
      </c>
      <c r="M373" s="1711">
        <v>91.9</v>
      </c>
      <c r="N373" s="1178">
        <v>104.6</v>
      </c>
      <c r="O373" s="1057">
        <v>99.6</v>
      </c>
      <c r="P373" s="1712">
        <v>97.1</v>
      </c>
      <c r="Q373" t="s">
        <v>881</v>
      </c>
      <c r="R373" s="1074"/>
    </row>
    <row r="374" spans="1:18">
      <c r="A374" s="95"/>
      <c r="B374" s="195" t="s">
        <v>12</v>
      </c>
      <c r="C374" s="1073">
        <v>108.55</v>
      </c>
      <c r="D374" s="1057">
        <v>99.66</v>
      </c>
      <c r="E374" s="1073">
        <v>93.47</v>
      </c>
      <c r="F374" s="1075" t="s">
        <v>895</v>
      </c>
      <c r="G374" s="1065"/>
      <c r="I374" s="95"/>
      <c r="J374" s="195" t="s">
        <v>12</v>
      </c>
      <c r="K374" s="1709">
        <v>94.1</v>
      </c>
      <c r="L374" s="1710">
        <v>89.5</v>
      </c>
      <c r="M374" s="1711">
        <v>91.8</v>
      </c>
      <c r="N374" s="1178">
        <v>106.4</v>
      </c>
      <c r="O374" s="1057">
        <v>103.5</v>
      </c>
      <c r="P374" s="1712">
        <v>96.7</v>
      </c>
      <c r="Q374" t="s">
        <v>881</v>
      </c>
      <c r="R374" s="1074"/>
    </row>
    <row r="375" spans="1:18">
      <c r="A375" s="95"/>
      <c r="B375" s="195" t="s">
        <v>13</v>
      </c>
      <c r="C375" s="1073">
        <v>108.41</v>
      </c>
      <c r="D375" s="1057">
        <v>98.63</v>
      </c>
      <c r="E375" s="1073">
        <v>93.97</v>
      </c>
      <c r="F375" s="1083" t="s">
        <v>883</v>
      </c>
      <c r="G375" s="1065"/>
      <c r="I375" s="95"/>
      <c r="J375" s="195" t="s">
        <v>13</v>
      </c>
      <c r="K375" s="1709">
        <v>96.4</v>
      </c>
      <c r="L375" s="1710">
        <v>89.6</v>
      </c>
      <c r="M375" s="1711">
        <v>91.5</v>
      </c>
      <c r="N375" s="1178">
        <v>109.1</v>
      </c>
      <c r="O375" s="1057">
        <v>104</v>
      </c>
      <c r="P375" s="1712">
        <v>96.6</v>
      </c>
      <c r="Q375" t="s">
        <v>881</v>
      </c>
      <c r="R375" s="1074"/>
    </row>
    <row r="376" spans="1:18">
      <c r="A376" s="100"/>
      <c r="B376" s="197" t="s">
        <v>14</v>
      </c>
      <c r="C376" s="1789">
        <v>113.32</v>
      </c>
      <c r="D376" s="1057">
        <v>99.89</v>
      </c>
      <c r="E376" s="1073">
        <v>92.56</v>
      </c>
      <c r="F376" s="1083" t="s">
        <v>883</v>
      </c>
      <c r="G376" s="1065"/>
      <c r="I376" s="100"/>
      <c r="J376" s="197" t="s">
        <v>14</v>
      </c>
      <c r="K376" s="1713">
        <v>96.9</v>
      </c>
      <c r="L376" s="1714">
        <v>90.3</v>
      </c>
      <c r="M376" s="1715">
        <v>91.1</v>
      </c>
      <c r="N376" s="1179">
        <v>109.5</v>
      </c>
      <c r="O376" s="1059">
        <v>104.1</v>
      </c>
      <c r="P376" s="1717">
        <v>96.4</v>
      </c>
      <c r="Q376" s="931" t="s">
        <v>881</v>
      </c>
      <c r="R376" s="1078"/>
    </row>
    <row r="377" spans="1:18">
      <c r="A377" s="98" t="s">
        <v>818</v>
      </c>
      <c r="B377" s="196" t="s">
        <v>3</v>
      </c>
      <c r="C377" s="1079">
        <v>113.59</v>
      </c>
      <c r="D377" s="1062">
        <v>100.46</v>
      </c>
      <c r="E377" s="1062">
        <v>92.65</v>
      </c>
      <c r="F377" s="471" t="s">
        <v>883</v>
      </c>
      <c r="G377" s="1084"/>
      <c r="I377" s="95" t="s">
        <v>818</v>
      </c>
      <c r="J377" s="195" t="s">
        <v>3</v>
      </c>
      <c r="K377" s="1709">
        <v>98.1</v>
      </c>
      <c r="L377" s="1710">
        <v>91.9</v>
      </c>
      <c r="M377" s="1711">
        <v>91.5</v>
      </c>
      <c r="N377" s="1178">
        <v>110.8</v>
      </c>
      <c r="O377" s="1057">
        <v>106.8</v>
      </c>
      <c r="P377" s="1712">
        <v>97</v>
      </c>
      <c r="Q377" t="s">
        <v>899</v>
      </c>
      <c r="R377" s="1069"/>
    </row>
    <row r="378" spans="1:18">
      <c r="A378" s="95">
        <v>2021</v>
      </c>
      <c r="B378" s="195" t="s">
        <v>4</v>
      </c>
      <c r="C378" s="1073">
        <v>116.9</v>
      </c>
      <c r="D378" s="1057">
        <v>99.35</v>
      </c>
      <c r="E378" s="1057">
        <v>91.23</v>
      </c>
      <c r="F378" t="s">
        <v>883</v>
      </c>
      <c r="G378" s="1086" t="s">
        <v>40</v>
      </c>
      <c r="I378" s="95">
        <v>2021</v>
      </c>
      <c r="J378" s="195" t="s">
        <v>4</v>
      </c>
      <c r="K378" s="1709">
        <v>99.6</v>
      </c>
      <c r="L378" s="1710">
        <v>91.4</v>
      </c>
      <c r="M378" s="1711">
        <v>91.6</v>
      </c>
      <c r="N378" s="1178">
        <v>112.3</v>
      </c>
      <c r="O378" s="1057">
        <v>106.3</v>
      </c>
      <c r="P378" s="1712">
        <v>97.1</v>
      </c>
      <c r="Q378" t="s">
        <v>899</v>
      </c>
      <c r="R378" s="1069"/>
    </row>
    <row r="379" spans="1:18">
      <c r="A379" s="95"/>
      <c r="B379" s="195" t="s">
        <v>5</v>
      </c>
      <c r="C379" s="1073">
        <v>121.37</v>
      </c>
      <c r="D379" s="1057">
        <v>102.99</v>
      </c>
      <c r="E379" s="1057">
        <v>91.16</v>
      </c>
      <c r="F379" t="s">
        <v>883</v>
      </c>
      <c r="G379" s="1086"/>
      <c r="I379" s="95"/>
      <c r="J379" s="195" t="s">
        <v>5</v>
      </c>
      <c r="K379" s="1709">
        <v>102.3</v>
      </c>
      <c r="L379" s="1710">
        <v>93.8</v>
      </c>
      <c r="M379" s="1711">
        <v>93.7</v>
      </c>
      <c r="N379" s="1178">
        <v>115.2</v>
      </c>
      <c r="O379" s="1057">
        <v>108.8</v>
      </c>
      <c r="P379" s="1712">
        <v>99.3</v>
      </c>
      <c r="Q379" t="s">
        <v>883</v>
      </c>
      <c r="R379" s="1069"/>
    </row>
    <row r="380" spans="1:18">
      <c r="A380" s="95"/>
      <c r="B380" s="195" t="s">
        <v>6</v>
      </c>
      <c r="C380" s="1073">
        <v>126.74</v>
      </c>
      <c r="D380" s="1057">
        <v>107.15</v>
      </c>
      <c r="E380" s="1057">
        <v>93.39</v>
      </c>
      <c r="F380" t="s">
        <v>883</v>
      </c>
      <c r="G380" s="1086"/>
      <c r="I380" s="95"/>
      <c r="J380" s="195" t="s">
        <v>6</v>
      </c>
      <c r="K380" s="1709">
        <v>102.9</v>
      </c>
      <c r="L380" s="1710">
        <v>95.6</v>
      </c>
      <c r="M380" s="1711">
        <v>93.5</v>
      </c>
      <c r="N380" s="1178">
        <v>115</v>
      </c>
      <c r="O380" s="1057">
        <v>111.1</v>
      </c>
      <c r="P380" s="1712">
        <v>99.5</v>
      </c>
      <c r="Q380" t="s">
        <v>883</v>
      </c>
      <c r="R380" s="1069"/>
    </row>
    <row r="381" spans="1:18">
      <c r="A381" s="95"/>
      <c r="B381" s="195" t="s">
        <v>7</v>
      </c>
      <c r="C381" s="1073">
        <v>125.47</v>
      </c>
      <c r="D381" s="1057">
        <v>102.71</v>
      </c>
      <c r="E381" s="1057">
        <v>93.46</v>
      </c>
      <c r="F381" t="s">
        <v>883</v>
      </c>
      <c r="G381" s="1086"/>
      <c r="I381" s="95"/>
      <c r="J381" s="195" t="s">
        <v>7</v>
      </c>
      <c r="K381" s="1709">
        <v>102.6</v>
      </c>
      <c r="L381" s="1710">
        <v>93.8</v>
      </c>
      <c r="M381" s="1711">
        <v>94.2</v>
      </c>
      <c r="N381" s="1178">
        <v>115.7</v>
      </c>
      <c r="O381" s="1057">
        <v>109.7</v>
      </c>
      <c r="P381" s="1712">
        <v>99.6</v>
      </c>
      <c r="Q381" t="s">
        <v>883</v>
      </c>
      <c r="R381" s="1069"/>
    </row>
    <row r="382" spans="1:18">
      <c r="A382" s="95"/>
      <c r="B382" s="195" t="s">
        <v>8</v>
      </c>
      <c r="C382" s="1073">
        <v>123.96</v>
      </c>
      <c r="D382" s="1057">
        <v>103.53</v>
      </c>
      <c r="E382" s="1057">
        <v>93.26</v>
      </c>
      <c r="F382" t="s">
        <v>883</v>
      </c>
      <c r="G382" s="1086"/>
      <c r="I382" s="95"/>
      <c r="J382" s="195" t="s">
        <v>8</v>
      </c>
      <c r="K382" s="1709">
        <v>103.8</v>
      </c>
      <c r="L382" s="1710">
        <v>95</v>
      </c>
      <c r="M382" s="1711">
        <v>95</v>
      </c>
      <c r="N382" s="1178">
        <v>116.8</v>
      </c>
      <c r="O382" s="1057">
        <v>110.3</v>
      </c>
      <c r="P382" s="1712">
        <v>100.1</v>
      </c>
      <c r="Q382" t="s">
        <v>883</v>
      </c>
      <c r="R382" s="1069"/>
    </row>
    <row r="383" spans="1:18">
      <c r="A383" s="95"/>
      <c r="B383" s="195" t="s">
        <v>9</v>
      </c>
      <c r="C383" s="1073">
        <v>124.28</v>
      </c>
      <c r="D383" s="1057">
        <v>103.52</v>
      </c>
      <c r="E383" s="1057">
        <v>93.68</v>
      </c>
      <c r="F383" t="s">
        <v>883</v>
      </c>
      <c r="G383" s="1086"/>
      <c r="I383" s="95"/>
      <c r="J383" s="195" t="s">
        <v>9</v>
      </c>
      <c r="K383" s="1709">
        <v>103.6</v>
      </c>
      <c r="L383" s="1710">
        <v>94.6</v>
      </c>
      <c r="M383" s="1711">
        <v>95.4</v>
      </c>
      <c r="N383" s="1178">
        <v>117</v>
      </c>
      <c r="O383" s="1057">
        <v>109.8</v>
      </c>
      <c r="P383" s="1712">
        <v>100.8</v>
      </c>
      <c r="Q383" t="s">
        <v>883</v>
      </c>
      <c r="R383" s="1069"/>
    </row>
    <row r="384" spans="1:18">
      <c r="A384" s="95"/>
      <c r="B384" s="195" t="s">
        <v>10</v>
      </c>
      <c r="C384" s="1073">
        <v>120.88</v>
      </c>
      <c r="D384" s="1057">
        <v>98.73</v>
      </c>
      <c r="E384" s="1057">
        <v>92.22</v>
      </c>
      <c r="F384" t="s">
        <v>883</v>
      </c>
      <c r="G384" s="1086"/>
      <c r="I384" s="95"/>
      <c r="J384" s="195" t="s">
        <v>10</v>
      </c>
      <c r="K384" s="1709">
        <v>101.7</v>
      </c>
      <c r="L384" s="1710">
        <v>92.6</v>
      </c>
      <c r="M384" s="1711">
        <v>94.4</v>
      </c>
      <c r="N384" s="1178">
        <v>114.7</v>
      </c>
      <c r="O384" s="1057">
        <v>107.1</v>
      </c>
      <c r="P384" s="1712">
        <v>99.6</v>
      </c>
      <c r="Q384" t="s">
        <v>883</v>
      </c>
      <c r="R384" s="1069"/>
    </row>
    <row r="385" spans="1:18">
      <c r="A385" s="95"/>
      <c r="B385" s="195" t="s">
        <v>11</v>
      </c>
      <c r="C385" s="1073">
        <v>115.82</v>
      </c>
      <c r="D385" s="1057">
        <v>101.37</v>
      </c>
      <c r="E385" s="1057">
        <v>93.79</v>
      </c>
      <c r="F385" t="s">
        <v>883</v>
      </c>
      <c r="G385" s="1086"/>
      <c r="I385" s="95"/>
      <c r="J385" s="195" t="s">
        <v>11</v>
      </c>
      <c r="K385" s="1709">
        <v>100.3</v>
      </c>
      <c r="L385" s="1710">
        <v>90.9</v>
      </c>
      <c r="M385" s="1711">
        <v>94.2</v>
      </c>
      <c r="N385" s="1178">
        <v>113.1</v>
      </c>
      <c r="O385" s="1057">
        <v>105.1</v>
      </c>
      <c r="P385" s="1712">
        <v>99.3</v>
      </c>
      <c r="Q385" t="s">
        <v>884</v>
      </c>
      <c r="R385" s="1069"/>
    </row>
    <row r="386" spans="1:18">
      <c r="A386" s="95"/>
      <c r="B386" s="195" t="s">
        <v>12</v>
      </c>
      <c r="C386" s="1073">
        <v>118.52</v>
      </c>
      <c r="D386" s="1057">
        <v>102.45</v>
      </c>
      <c r="E386" s="1057">
        <v>95.53</v>
      </c>
      <c r="F386" t="s">
        <v>900</v>
      </c>
      <c r="G386" s="1086"/>
      <c r="I386" s="95"/>
      <c r="J386" s="195" t="s">
        <v>12</v>
      </c>
      <c r="K386" s="1709">
        <v>101</v>
      </c>
      <c r="L386" s="1710">
        <v>92.6</v>
      </c>
      <c r="M386" s="1711">
        <v>94.2</v>
      </c>
      <c r="N386" s="1178">
        <v>113.8</v>
      </c>
      <c r="O386" s="1057">
        <v>106.9</v>
      </c>
      <c r="P386" s="1712">
        <v>99.2</v>
      </c>
      <c r="Q386" t="s">
        <v>884</v>
      </c>
      <c r="R386" s="1069"/>
    </row>
    <row r="387" spans="1:18">
      <c r="A387" s="95"/>
      <c r="B387" s="195" t="s">
        <v>13</v>
      </c>
      <c r="C387" s="1073">
        <v>119.95</v>
      </c>
      <c r="D387" s="1057">
        <v>101.57</v>
      </c>
      <c r="E387" s="1057">
        <v>95.25</v>
      </c>
      <c r="F387" t="s">
        <v>900</v>
      </c>
      <c r="G387" s="1086"/>
      <c r="I387" s="95"/>
      <c r="J387" s="195" t="s">
        <v>13</v>
      </c>
      <c r="K387" s="1709">
        <v>102.6</v>
      </c>
      <c r="L387" s="1710">
        <v>96.3</v>
      </c>
      <c r="M387" s="1711">
        <v>94.4</v>
      </c>
      <c r="N387" s="1178">
        <v>115.8</v>
      </c>
      <c r="O387" s="1057">
        <v>111.6</v>
      </c>
      <c r="P387" s="1712">
        <v>99.6</v>
      </c>
      <c r="Q387" t="s">
        <v>884</v>
      </c>
      <c r="R387" s="1069"/>
    </row>
    <row r="388" spans="1:18">
      <c r="A388" s="100"/>
      <c r="B388" s="197" t="s">
        <v>14</v>
      </c>
      <c r="C388" s="1073">
        <v>119.91</v>
      </c>
      <c r="D388" s="1057">
        <v>99.9</v>
      </c>
      <c r="E388" s="1057">
        <v>94.68</v>
      </c>
      <c r="F388" t="s">
        <v>900</v>
      </c>
      <c r="G388" s="1086"/>
      <c r="I388" s="100"/>
      <c r="J388" s="197" t="s">
        <v>14</v>
      </c>
      <c r="K388" s="1713">
        <v>103.4</v>
      </c>
      <c r="L388" s="1714">
        <v>97.1</v>
      </c>
      <c r="M388" s="1715">
        <v>95.2</v>
      </c>
      <c r="N388" s="1179">
        <v>116.4</v>
      </c>
      <c r="O388" s="1059">
        <v>111.5</v>
      </c>
      <c r="P388" s="1717">
        <v>100.4</v>
      </c>
      <c r="Q388" s="931" t="s">
        <v>884</v>
      </c>
      <c r="R388" s="1089"/>
    </row>
    <row r="389" spans="1:18">
      <c r="A389" s="98" t="s">
        <v>903</v>
      </c>
      <c r="B389" s="196" t="s">
        <v>3</v>
      </c>
      <c r="C389" s="1079">
        <v>121.29</v>
      </c>
      <c r="D389" s="1062">
        <v>102.87</v>
      </c>
      <c r="E389" s="1079">
        <v>96.02</v>
      </c>
      <c r="F389" s="1087" t="s">
        <v>900</v>
      </c>
      <c r="G389" s="1067"/>
      <c r="I389" s="95" t="s">
        <v>903</v>
      </c>
      <c r="J389" s="195" t="s">
        <v>3</v>
      </c>
      <c r="K389" s="1711">
        <v>101.7</v>
      </c>
      <c r="L389" s="1710">
        <v>96.1</v>
      </c>
      <c r="M389" s="1711">
        <v>94.5</v>
      </c>
      <c r="N389" s="1178">
        <v>114.7</v>
      </c>
      <c r="O389" s="1057">
        <v>111.1</v>
      </c>
      <c r="P389" s="1712">
        <v>99.7</v>
      </c>
      <c r="Q389" t="s">
        <v>884</v>
      </c>
      <c r="R389" s="1069"/>
    </row>
    <row r="390" spans="1:18">
      <c r="A390" s="95">
        <v>2022</v>
      </c>
      <c r="B390" s="195" t="s">
        <v>4</v>
      </c>
      <c r="C390" s="1073">
        <v>116.6</v>
      </c>
      <c r="D390" s="1057">
        <v>103.19</v>
      </c>
      <c r="E390" s="1073">
        <v>97.33</v>
      </c>
      <c r="F390" s="1083" t="s">
        <v>900</v>
      </c>
      <c r="G390" s="1065"/>
      <c r="I390" s="95">
        <v>2022</v>
      </c>
      <c r="J390" s="195" t="s">
        <v>4</v>
      </c>
      <c r="K390" s="1711">
        <v>101.1</v>
      </c>
      <c r="L390" s="1710">
        <v>96.3</v>
      </c>
      <c r="M390" s="1711">
        <v>95</v>
      </c>
      <c r="N390" s="1178">
        <v>113.6</v>
      </c>
      <c r="O390" s="1057">
        <v>111.8</v>
      </c>
      <c r="P390" s="1712">
        <v>100.3</v>
      </c>
      <c r="Q390" t="s">
        <v>884</v>
      </c>
      <c r="R390" s="1069"/>
    </row>
    <row r="391" spans="1:18">
      <c r="A391" s="95"/>
      <c r="B391" s="195" t="s">
        <v>5</v>
      </c>
      <c r="C391" s="1073">
        <v>123.72</v>
      </c>
      <c r="D391" s="1057">
        <v>104.16</v>
      </c>
      <c r="E391" s="1073">
        <v>97.91</v>
      </c>
      <c r="F391" s="1083" t="s">
        <v>900</v>
      </c>
      <c r="G391" s="1065"/>
      <c r="I391" s="95"/>
      <c r="J391" s="195" t="s">
        <v>5</v>
      </c>
      <c r="K391" s="1711">
        <v>101.3</v>
      </c>
      <c r="L391" s="1710">
        <v>96.6</v>
      </c>
      <c r="M391" s="1711">
        <v>95.4</v>
      </c>
      <c r="N391" s="1178">
        <v>114</v>
      </c>
      <c r="O391" s="1057">
        <v>112.1</v>
      </c>
      <c r="P391" s="1712">
        <v>100.5</v>
      </c>
      <c r="Q391" t="s">
        <v>883</v>
      </c>
      <c r="R391" s="1069"/>
    </row>
    <row r="392" spans="1:18">
      <c r="A392" s="95"/>
      <c r="B392" s="195" t="s">
        <v>6</v>
      </c>
      <c r="C392" s="1073">
        <v>124.47</v>
      </c>
      <c r="D392" s="1057">
        <v>104.68</v>
      </c>
      <c r="E392" s="1073">
        <v>98.75</v>
      </c>
      <c r="F392" s="1083" t="s">
        <v>900</v>
      </c>
      <c r="G392" s="1065"/>
      <c r="I392" s="95"/>
      <c r="J392" s="195" t="s">
        <v>6</v>
      </c>
      <c r="K392" s="1711">
        <v>102.3</v>
      </c>
      <c r="L392" s="1710">
        <v>96.8</v>
      </c>
      <c r="M392" s="1711">
        <v>96.1</v>
      </c>
      <c r="N392" s="1178">
        <v>114.6</v>
      </c>
      <c r="O392" s="1057">
        <v>112.3</v>
      </c>
      <c r="P392" s="1712">
        <v>101.6</v>
      </c>
      <c r="Q392" t="s">
        <v>883</v>
      </c>
      <c r="R392" s="1069"/>
    </row>
    <row r="393" spans="1:18">
      <c r="A393" s="95"/>
      <c r="B393" s="195" t="s">
        <v>7</v>
      </c>
      <c r="C393" s="1073">
        <v>114.46</v>
      </c>
      <c r="D393" s="1057">
        <v>107.26</v>
      </c>
      <c r="E393" s="1073">
        <v>97.5</v>
      </c>
      <c r="F393" s="1083" t="s">
        <v>900</v>
      </c>
      <c r="G393" s="1065"/>
      <c r="I393" s="95"/>
      <c r="J393" s="195" t="s">
        <v>7</v>
      </c>
      <c r="K393" s="1711">
        <v>100.7</v>
      </c>
      <c r="L393" s="1710">
        <v>96</v>
      </c>
      <c r="M393" s="1711">
        <v>95.9</v>
      </c>
      <c r="N393" s="1178">
        <v>113.4</v>
      </c>
      <c r="O393" s="1057">
        <v>111.8</v>
      </c>
      <c r="P393" s="1712">
        <v>101</v>
      </c>
      <c r="Q393" t="s">
        <v>883</v>
      </c>
      <c r="R393" s="1069"/>
    </row>
    <row r="394" spans="1:18">
      <c r="A394" s="95"/>
      <c r="B394" s="195" t="s">
        <v>8</v>
      </c>
      <c r="C394" s="1073">
        <v>118.14</v>
      </c>
      <c r="D394" s="1057">
        <v>107.65</v>
      </c>
      <c r="E394" s="1073">
        <v>95.89</v>
      </c>
      <c r="F394" s="1083" t="s">
        <v>1203</v>
      </c>
      <c r="G394" s="1065"/>
      <c r="I394" s="95"/>
      <c r="J394" s="195" t="s">
        <v>8</v>
      </c>
      <c r="K394" s="1711">
        <v>100.7</v>
      </c>
      <c r="L394" s="1710">
        <v>98.6</v>
      </c>
      <c r="M394" s="1711">
        <v>97.4</v>
      </c>
      <c r="N394" s="1178">
        <v>113.2</v>
      </c>
      <c r="O394" s="1057">
        <v>113.4</v>
      </c>
      <c r="P394" s="1712">
        <v>102.2</v>
      </c>
      <c r="Q394" t="s">
        <v>883</v>
      </c>
      <c r="R394" s="1069"/>
    </row>
    <row r="395" spans="1:18">
      <c r="A395" s="95"/>
      <c r="B395" s="195" t="s">
        <v>9</v>
      </c>
      <c r="C395" s="1073">
        <v>113.74</v>
      </c>
      <c r="D395" s="1057">
        <v>108.46</v>
      </c>
      <c r="E395" s="1073">
        <v>99.38</v>
      </c>
      <c r="F395" s="1083" t="s">
        <v>1203</v>
      </c>
      <c r="G395" s="1065"/>
      <c r="I395" s="95"/>
      <c r="J395" s="195" t="s">
        <v>9</v>
      </c>
      <c r="K395" s="1711">
        <v>99.5</v>
      </c>
      <c r="L395" s="1710">
        <v>99.2</v>
      </c>
      <c r="M395" s="1711">
        <v>97.3</v>
      </c>
      <c r="N395" s="1178">
        <v>112.4</v>
      </c>
      <c r="O395" s="1057">
        <v>114</v>
      </c>
      <c r="P395" s="1712">
        <v>102.3</v>
      </c>
      <c r="Q395" t="s">
        <v>883</v>
      </c>
      <c r="R395" s="1069"/>
    </row>
    <row r="396" spans="1:18">
      <c r="A396" s="95"/>
      <c r="B396" s="195" t="s">
        <v>10</v>
      </c>
      <c r="C396" s="1073">
        <v>112.55</v>
      </c>
      <c r="D396" s="1057">
        <v>110.38</v>
      </c>
      <c r="E396" s="1073">
        <v>99.63</v>
      </c>
      <c r="F396" s="1083" t="s">
        <v>1203</v>
      </c>
      <c r="G396" s="1065"/>
      <c r="I396" s="95"/>
      <c r="J396" s="195" t="s">
        <v>10</v>
      </c>
      <c r="K396" s="1711">
        <v>101.6</v>
      </c>
      <c r="L396" s="1710">
        <v>100.7</v>
      </c>
      <c r="M396" s="1711">
        <v>98.6</v>
      </c>
      <c r="N396" s="1178">
        <v>113.9</v>
      </c>
      <c r="O396" s="1057">
        <v>115.2</v>
      </c>
      <c r="P396" s="1712">
        <v>103.5</v>
      </c>
      <c r="Q396" t="s">
        <v>883</v>
      </c>
      <c r="R396" s="1069"/>
    </row>
    <row r="397" spans="1:18">
      <c r="A397" s="95"/>
      <c r="B397" s="195" t="s">
        <v>11</v>
      </c>
      <c r="C397" s="1504">
        <v>109.22</v>
      </c>
      <c r="D397" s="1503">
        <v>109.81</v>
      </c>
      <c r="E397" s="1504">
        <v>100.64</v>
      </c>
      <c r="F397" s="1083" t="s">
        <v>1203</v>
      </c>
      <c r="G397" s="1065"/>
      <c r="I397" s="95"/>
      <c r="J397" s="195" t="s">
        <v>11</v>
      </c>
      <c r="K397" s="1711">
        <v>98.8</v>
      </c>
      <c r="L397" s="1710">
        <v>100</v>
      </c>
      <c r="M397" s="1711">
        <v>99.1</v>
      </c>
      <c r="N397" s="1178">
        <v>111.5</v>
      </c>
      <c r="O397" s="1057">
        <v>114.7</v>
      </c>
      <c r="P397" s="1712">
        <v>103.9</v>
      </c>
      <c r="Q397" t="s">
        <v>883</v>
      </c>
      <c r="R397" s="1069"/>
    </row>
    <row r="398" spans="1:18">
      <c r="A398" s="95"/>
      <c r="B398" s="195" t="s">
        <v>12</v>
      </c>
      <c r="C398" s="1073">
        <v>108.71</v>
      </c>
      <c r="D398" s="1057">
        <v>110.27</v>
      </c>
      <c r="E398" s="1073">
        <v>101.31</v>
      </c>
      <c r="F398" s="1083" t="s">
        <v>1203</v>
      </c>
      <c r="G398" s="1065"/>
      <c r="I398" s="95"/>
      <c r="J398" s="195" t="s">
        <v>12</v>
      </c>
      <c r="K398" s="1711">
        <v>99.1</v>
      </c>
      <c r="L398" s="1710">
        <v>99.2</v>
      </c>
      <c r="M398" s="1711">
        <v>99.1</v>
      </c>
      <c r="N398" s="1178">
        <v>111.4</v>
      </c>
      <c r="O398" s="1057">
        <v>114.1</v>
      </c>
      <c r="P398" s="1712">
        <v>104</v>
      </c>
      <c r="Q398" t="s">
        <v>883</v>
      </c>
      <c r="R398" s="1069"/>
    </row>
    <row r="399" spans="1:18">
      <c r="A399" s="95"/>
      <c r="B399" s="195" t="s">
        <v>13</v>
      </c>
      <c r="C399" s="1073">
        <v>109.94</v>
      </c>
      <c r="D399" s="1057">
        <v>112.18</v>
      </c>
      <c r="E399" s="1073">
        <v>100.66</v>
      </c>
      <c r="F399" s="1082" t="s">
        <v>343</v>
      </c>
      <c r="G399" s="1065"/>
      <c r="I399" s="95"/>
      <c r="J399" s="195" t="s">
        <v>13</v>
      </c>
      <c r="K399" s="1711">
        <v>98</v>
      </c>
      <c r="L399" s="1710">
        <v>99.2</v>
      </c>
      <c r="M399" s="1711">
        <v>99.6</v>
      </c>
      <c r="N399" s="1178">
        <v>110.8</v>
      </c>
      <c r="O399" s="1057">
        <v>114</v>
      </c>
      <c r="P399" s="1712">
        <v>104.5</v>
      </c>
      <c r="Q399" t="s">
        <v>883</v>
      </c>
      <c r="R399" s="1069"/>
    </row>
    <row r="400" spans="1:18">
      <c r="A400" s="95"/>
      <c r="B400" s="195" t="s">
        <v>14</v>
      </c>
      <c r="C400" s="1073">
        <v>106.23</v>
      </c>
      <c r="D400" s="1057">
        <v>112.16</v>
      </c>
      <c r="E400" s="1073">
        <v>102.37</v>
      </c>
      <c r="F400" s="1082" t="s">
        <v>343</v>
      </c>
      <c r="G400" s="1065"/>
      <c r="I400" s="95"/>
      <c r="J400" s="195" t="s">
        <v>14</v>
      </c>
      <c r="K400" s="1711">
        <v>97.4</v>
      </c>
      <c r="L400" s="1710">
        <v>99.2</v>
      </c>
      <c r="M400" s="1711">
        <v>99.6</v>
      </c>
      <c r="N400" s="1178">
        <v>109.8</v>
      </c>
      <c r="O400" s="1057">
        <v>113.4</v>
      </c>
      <c r="P400" s="1712">
        <v>104.2</v>
      </c>
      <c r="Q400" s="38" t="s">
        <v>803</v>
      </c>
      <c r="R400" s="1069"/>
    </row>
    <row r="401" spans="1:18">
      <c r="A401" s="98" t="s">
        <v>1219</v>
      </c>
      <c r="B401" s="196" t="s">
        <v>3</v>
      </c>
      <c r="C401" s="1790">
        <v>104.19</v>
      </c>
      <c r="D401" s="1079">
        <v>107.3</v>
      </c>
      <c r="E401" s="1062">
        <v>102.9</v>
      </c>
      <c r="F401" s="1080" t="s">
        <v>343</v>
      </c>
      <c r="G401" s="1067"/>
      <c r="I401" s="98" t="s">
        <v>1219</v>
      </c>
      <c r="J401" s="196" t="s">
        <v>3</v>
      </c>
      <c r="K401" s="1720">
        <v>96.4</v>
      </c>
      <c r="L401" s="1719">
        <v>96.8</v>
      </c>
      <c r="M401" s="1720">
        <v>100.4</v>
      </c>
      <c r="N401" s="1180">
        <v>108.9</v>
      </c>
      <c r="O401" s="1062">
        <v>113</v>
      </c>
      <c r="P401" s="1716">
        <v>105.7</v>
      </c>
      <c r="Q401" s="471" t="s">
        <v>803</v>
      </c>
      <c r="R401" s="1778"/>
    </row>
    <row r="402" spans="1:18">
      <c r="A402" s="95">
        <v>2023</v>
      </c>
      <c r="B402" s="195" t="s">
        <v>4</v>
      </c>
      <c r="C402" s="1789">
        <v>103.06</v>
      </c>
      <c r="D402" s="1073">
        <v>107.97</v>
      </c>
      <c r="E402" s="1057">
        <v>101.57</v>
      </c>
      <c r="F402" s="1082" t="s">
        <v>343</v>
      </c>
      <c r="G402" s="1065"/>
      <c r="I402" s="95">
        <v>2023</v>
      </c>
      <c r="J402" s="195" t="s">
        <v>4</v>
      </c>
      <c r="K402" s="1711">
        <v>97.4</v>
      </c>
      <c r="L402" s="1710">
        <v>99.1</v>
      </c>
      <c r="M402" s="1711">
        <v>100</v>
      </c>
      <c r="N402" s="1178">
        <v>109.3</v>
      </c>
      <c r="O402" s="1057">
        <v>114.6</v>
      </c>
      <c r="P402" s="1712">
        <v>105.5</v>
      </c>
      <c r="Q402" s="38" t="s">
        <v>803</v>
      </c>
      <c r="R402" s="1069"/>
    </row>
    <row r="403" spans="1:18">
      <c r="A403" s="95"/>
      <c r="B403" s="195" t="s">
        <v>5</v>
      </c>
      <c r="C403" s="1789">
        <v>100.95</v>
      </c>
      <c r="D403" s="1073">
        <v>106.77</v>
      </c>
      <c r="E403" s="1057">
        <v>100.8</v>
      </c>
      <c r="F403" s="1082" t="s">
        <v>896</v>
      </c>
      <c r="G403" s="1065"/>
      <c r="I403" s="95"/>
      <c r="J403" s="195" t="s">
        <v>5</v>
      </c>
      <c r="K403" s="1711">
        <v>96.9</v>
      </c>
      <c r="L403" s="1710">
        <v>99.2</v>
      </c>
      <c r="M403" s="1711">
        <v>100.2</v>
      </c>
      <c r="N403" s="1178">
        <v>109.1</v>
      </c>
      <c r="O403" s="1057">
        <v>114.7</v>
      </c>
      <c r="P403" s="1712">
        <v>105.6</v>
      </c>
      <c r="Q403" s="38" t="s">
        <v>803</v>
      </c>
      <c r="R403" s="1069"/>
    </row>
    <row r="404" spans="1:18">
      <c r="A404" s="95"/>
      <c r="B404" s="195" t="s">
        <v>6</v>
      </c>
      <c r="C404" s="1789">
        <v>102.15</v>
      </c>
      <c r="D404" s="1073">
        <v>107.02</v>
      </c>
      <c r="E404" s="1057">
        <v>98.95</v>
      </c>
      <c r="F404" s="1082" t="s">
        <v>896</v>
      </c>
      <c r="G404" s="1065"/>
      <c r="I404" s="95"/>
      <c r="J404" s="195" t="s">
        <v>6</v>
      </c>
      <c r="K404" s="1711">
        <v>97.6</v>
      </c>
      <c r="L404" s="1710">
        <v>99.4</v>
      </c>
      <c r="M404" s="1711">
        <v>101.2</v>
      </c>
      <c r="N404" s="1178">
        <v>108.9</v>
      </c>
      <c r="O404" s="1057">
        <v>114.8</v>
      </c>
      <c r="P404" s="1712">
        <v>105.9</v>
      </c>
      <c r="Q404" s="38" t="s">
        <v>803</v>
      </c>
      <c r="R404" s="1069"/>
    </row>
    <row r="405" spans="1:18">
      <c r="A405" s="95"/>
      <c r="B405" s="195" t="s">
        <v>7</v>
      </c>
      <c r="C405" s="1789">
        <v>100.81</v>
      </c>
      <c r="D405" s="1073">
        <v>106.82</v>
      </c>
      <c r="E405" s="1057">
        <v>99.54</v>
      </c>
      <c r="F405" s="534" t="s">
        <v>897</v>
      </c>
      <c r="G405" s="1065"/>
      <c r="I405" s="95"/>
      <c r="J405" s="195" t="s">
        <v>7</v>
      </c>
      <c r="K405" s="1073"/>
      <c r="L405" s="1057"/>
      <c r="M405" s="1073"/>
      <c r="N405" s="1178">
        <v>109.8</v>
      </c>
      <c r="O405" s="1057">
        <v>115.4</v>
      </c>
      <c r="P405" s="1712">
        <v>106.5</v>
      </c>
      <c r="Q405" s="38" t="s">
        <v>343</v>
      </c>
      <c r="R405" s="1069"/>
    </row>
    <row r="406" spans="1:18">
      <c r="A406" s="95"/>
      <c r="B406" s="195" t="s">
        <v>8</v>
      </c>
      <c r="C406" s="1789">
        <v>98.5</v>
      </c>
      <c r="D406" s="1073">
        <v>108.79</v>
      </c>
      <c r="E406" s="1057">
        <v>99.17</v>
      </c>
      <c r="F406" s="1082" t="s">
        <v>896</v>
      </c>
      <c r="G406" s="1065"/>
      <c r="I406" s="95"/>
      <c r="J406" s="195" t="s">
        <v>8</v>
      </c>
      <c r="K406" s="1073"/>
      <c r="L406" s="1057"/>
      <c r="M406" s="1073"/>
      <c r="N406" s="1178">
        <v>110.2</v>
      </c>
      <c r="O406" s="1057">
        <v>115.3</v>
      </c>
      <c r="P406" s="1712">
        <v>106.7</v>
      </c>
      <c r="Q406" s="38" t="s">
        <v>343</v>
      </c>
      <c r="R406" s="1069"/>
    </row>
    <row r="407" spans="1:18">
      <c r="A407" s="95"/>
      <c r="B407" s="195" t="s">
        <v>9</v>
      </c>
      <c r="C407" s="1789">
        <v>102.95</v>
      </c>
      <c r="D407" s="1073">
        <v>105.94</v>
      </c>
      <c r="E407" s="1057">
        <v>97.94</v>
      </c>
      <c r="F407" s="1082" t="s">
        <v>896</v>
      </c>
      <c r="G407" s="1065"/>
      <c r="I407" s="95"/>
      <c r="J407" s="195" t="s">
        <v>9</v>
      </c>
      <c r="K407" s="1073"/>
      <c r="L407" s="1057"/>
      <c r="M407" s="1073"/>
      <c r="N407" s="1178">
        <v>109.9</v>
      </c>
      <c r="O407" s="1057">
        <v>115.2</v>
      </c>
      <c r="P407" s="1712">
        <v>106.3</v>
      </c>
      <c r="Q407" s="38" t="s">
        <v>343</v>
      </c>
      <c r="R407" s="1069"/>
    </row>
    <row r="408" spans="1:18">
      <c r="A408" s="95"/>
      <c r="B408" s="195" t="s">
        <v>10</v>
      </c>
      <c r="C408" s="1789">
        <v>98.55</v>
      </c>
      <c r="D408" s="1073">
        <v>104.88</v>
      </c>
      <c r="E408" s="1057">
        <v>97.51</v>
      </c>
      <c r="F408" s="1082" t="s">
        <v>894</v>
      </c>
      <c r="G408" s="1065"/>
      <c r="I408" s="95"/>
      <c r="J408" s="195" t="s">
        <v>10</v>
      </c>
      <c r="K408" s="1073"/>
      <c r="L408" s="1057"/>
      <c r="M408" s="1073"/>
      <c r="N408" s="1178">
        <v>110.6</v>
      </c>
      <c r="O408" s="1057">
        <v>115.4</v>
      </c>
      <c r="P408" s="1712">
        <v>106.4</v>
      </c>
      <c r="Q408" s="38" t="s">
        <v>343</v>
      </c>
      <c r="R408" s="1069"/>
    </row>
    <row r="409" spans="1:18">
      <c r="A409" s="95"/>
      <c r="B409" s="195" t="s">
        <v>11</v>
      </c>
      <c r="C409" s="1789">
        <v>99.3</v>
      </c>
      <c r="D409" s="1073">
        <v>106.15</v>
      </c>
      <c r="E409" s="1057">
        <v>95.91</v>
      </c>
      <c r="F409" s="1082" t="s">
        <v>281</v>
      </c>
      <c r="G409" s="1065"/>
      <c r="I409" s="95"/>
      <c r="J409" s="195" t="s">
        <v>11</v>
      </c>
      <c r="K409" s="1073"/>
      <c r="L409" s="1057"/>
      <c r="M409" s="1073"/>
      <c r="N409" s="1178">
        <v>110.5</v>
      </c>
      <c r="O409" s="1057">
        <v>115.9</v>
      </c>
      <c r="P409" s="1712">
        <v>106.8</v>
      </c>
      <c r="Q409" s="38" t="s">
        <v>343</v>
      </c>
      <c r="R409" s="1069"/>
    </row>
    <row r="410" spans="1:18">
      <c r="A410" s="95"/>
      <c r="B410" s="195" t="s">
        <v>12</v>
      </c>
      <c r="C410" s="1789">
        <v>99.89</v>
      </c>
      <c r="D410" s="1073">
        <v>104.39</v>
      </c>
      <c r="E410" s="1057">
        <v>97.19</v>
      </c>
      <c r="F410" s="1082" t="s">
        <v>281</v>
      </c>
      <c r="G410" s="1065"/>
      <c r="I410" s="95"/>
      <c r="J410" s="195" t="s">
        <v>12</v>
      </c>
      <c r="K410" s="1073"/>
      <c r="L410" s="1057"/>
      <c r="M410" s="1073"/>
      <c r="N410" s="1178">
        <v>109.6</v>
      </c>
      <c r="O410" s="1057">
        <v>115.8</v>
      </c>
      <c r="P410" s="1712">
        <v>107.4</v>
      </c>
      <c r="Q410" s="38" t="s">
        <v>343</v>
      </c>
      <c r="R410" s="1069"/>
    </row>
    <row r="411" spans="1:18">
      <c r="A411" s="95"/>
      <c r="B411" s="195" t="s">
        <v>13</v>
      </c>
      <c r="C411" s="1789">
        <v>94.1</v>
      </c>
      <c r="D411" s="1073">
        <v>103.19</v>
      </c>
      <c r="E411" s="1057">
        <v>98.11</v>
      </c>
      <c r="F411" s="1083" t="s">
        <v>881</v>
      </c>
      <c r="G411" s="1065"/>
      <c r="I411" s="95"/>
      <c r="J411" s="195" t="s">
        <v>13</v>
      </c>
      <c r="K411" s="1073"/>
      <c r="L411" s="1057"/>
      <c r="M411" s="1073"/>
      <c r="N411" s="1178">
        <v>109.6</v>
      </c>
      <c r="O411" s="1057">
        <v>114.9</v>
      </c>
      <c r="P411" s="1712">
        <v>107.5</v>
      </c>
      <c r="Q411" s="38" t="s">
        <v>343</v>
      </c>
      <c r="R411" s="1069"/>
    </row>
    <row r="412" spans="1:18">
      <c r="A412" s="95"/>
      <c r="B412" s="195" t="s">
        <v>14</v>
      </c>
      <c r="C412" s="1789">
        <v>96.19</v>
      </c>
      <c r="D412" s="1073">
        <v>105.77</v>
      </c>
      <c r="E412" s="1057">
        <v>98.94</v>
      </c>
      <c r="F412" s="1082" t="s">
        <v>881</v>
      </c>
      <c r="G412" s="1065"/>
      <c r="I412" s="95"/>
      <c r="J412" s="195" t="s">
        <v>14</v>
      </c>
      <c r="K412" s="1073"/>
      <c r="L412" s="1057"/>
      <c r="M412" s="1073"/>
      <c r="N412" s="1178">
        <v>110.6</v>
      </c>
      <c r="O412" s="1057">
        <v>116</v>
      </c>
      <c r="P412" s="1712">
        <v>108.2</v>
      </c>
      <c r="Q412" s="38" t="s">
        <v>1424</v>
      </c>
      <c r="R412" s="1069"/>
    </row>
    <row r="413" spans="1:18">
      <c r="A413" s="763" t="s">
        <v>1422</v>
      </c>
      <c r="B413" s="196" t="s">
        <v>3</v>
      </c>
      <c r="C413" s="1079">
        <v>93.01</v>
      </c>
      <c r="D413" s="1062">
        <v>107.7</v>
      </c>
      <c r="E413" s="1079">
        <v>94.45</v>
      </c>
      <c r="F413" s="1080" t="s">
        <v>881</v>
      </c>
      <c r="G413" s="1169"/>
      <c r="I413" s="763" t="s">
        <v>1422</v>
      </c>
      <c r="J413" s="196" t="s">
        <v>3</v>
      </c>
      <c r="K413" s="1079"/>
      <c r="L413" s="1079"/>
      <c r="M413" s="1079"/>
      <c r="N413" s="1079">
        <v>110.2</v>
      </c>
      <c r="O413" s="1062">
        <v>113</v>
      </c>
      <c r="P413" s="1079">
        <v>106.5</v>
      </c>
      <c r="Q413" s="1080" t="s">
        <v>1423</v>
      </c>
      <c r="R413" s="1169"/>
    </row>
    <row r="414" spans="1:18">
      <c r="A414" s="764">
        <v>2024</v>
      </c>
      <c r="B414" s="195" t="s">
        <v>4</v>
      </c>
      <c r="C414" s="1073">
        <v>91.52</v>
      </c>
      <c r="D414" s="1057">
        <v>109.32</v>
      </c>
      <c r="E414" s="1073">
        <v>97.73</v>
      </c>
      <c r="F414" s="1082" t="s">
        <v>881</v>
      </c>
      <c r="G414" s="1117"/>
      <c r="I414" s="764">
        <v>2024</v>
      </c>
      <c r="J414" s="195" t="s">
        <v>4</v>
      </c>
      <c r="K414" s="1073"/>
      <c r="L414" s="1073"/>
      <c r="M414" s="1073"/>
      <c r="N414" s="1073">
        <v>111.7</v>
      </c>
      <c r="O414" s="1057">
        <v>112.8</v>
      </c>
      <c r="P414" s="1073">
        <v>107.6</v>
      </c>
      <c r="Q414" s="1082" t="s">
        <v>889</v>
      </c>
      <c r="R414" s="1117"/>
    </row>
    <row r="415" spans="1:18">
      <c r="A415" s="764"/>
      <c r="B415" s="195" t="s">
        <v>5</v>
      </c>
      <c r="C415" s="1073">
        <v>93.01</v>
      </c>
      <c r="D415" s="1057">
        <v>109.15</v>
      </c>
      <c r="E415" s="1073">
        <v>98.04</v>
      </c>
      <c r="F415" s="2256" t="s">
        <v>1439</v>
      </c>
      <c r="G415" s="1117"/>
      <c r="I415" s="764"/>
      <c r="J415" s="195" t="s">
        <v>5</v>
      </c>
      <c r="K415" s="1073"/>
      <c r="L415" s="1073"/>
      <c r="M415" s="1073"/>
      <c r="N415" s="1073">
        <v>111.7</v>
      </c>
      <c r="O415" s="1057">
        <v>113.8</v>
      </c>
      <c r="P415" s="1073">
        <v>107.7</v>
      </c>
      <c r="Q415" s="1082" t="s">
        <v>889</v>
      </c>
      <c r="R415" s="1117"/>
    </row>
    <row r="416" spans="1:18">
      <c r="A416" s="764"/>
      <c r="B416" s="195" t="s">
        <v>6</v>
      </c>
      <c r="C416" s="1504">
        <v>94.52</v>
      </c>
      <c r="D416" s="1503">
        <v>104.61</v>
      </c>
      <c r="E416" s="1504">
        <v>95.69</v>
      </c>
      <c r="F416" s="2256" t="s">
        <v>1439</v>
      </c>
      <c r="G416" s="1117"/>
      <c r="I416" s="764"/>
      <c r="J416" s="195" t="s">
        <v>6</v>
      </c>
      <c r="K416" s="1073"/>
      <c r="L416" s="1073"/>
      <c r="M416" s="1073"/>
      <c r="N416" s="1073">
        <v>110.9</v>
      </c>
      <c r="O416" s="1057">
        <v>114.6</v>
      </c>
      <c r="P416" s="1073">
        <v>107.3</v>
      </c>
      <c r="Q416" s="1082" t="s">
        <v>889</v>
      </c>
      <c r="R416" s="1117"/>
    </row>
    <row r="417" spans="1:18">
      <c r="A417" s="764"/>
      <c r="B417" s="195" t="s">
        <v>7</v>
      </c>
      <c r="C417" s="1504">
        <v>100.12</v>
      </c>
      <c r="D417" s="1503">
        <v>107.64</v>
      </c>
      <c r="E417" s="1504">
        <v>94.84</v>
      </c>
      <c r="F417" s="2256" t="s">
        <v>1439</v>
      </c>
      <c r="G417" s="1117"/>
      <c r="I417" s="764"/>
      <c r="J417" s="195" t="s">
        <v>7</v>
      </c>
      <c r="K417" s="1073"/>
      <c r="L417" s="1073"/>
      <c r="M417" s="1073"/>
      <c r="N417" s="1073">
        <v>110.9</v>
      </c>
      <c r="O417" s="1057">
        <v>115.7</v>
      </c>
      <c r="P417" s="1073">
        <v>108.8</v>
      </c>
      <c r="Q417" s="1082" t="s">
        <v>1452</v>
      </c>
      <c r="R417" s="1117"/>
    </row>
    <row r="418" spans="1:18">
      <c r="A418" s="764"/>
      <c r="B418" s="195" t="s">
        <v>8</v>
      </c>
      <c r="C418" s="1073">
        <v>98.47</v>
      </c>
      <c r="D418" s="1057">
        <v>106.85</v>
      </c>
      <c r="E418" s="1073">
        <v>95.69</v>
      </c>
      <c r="F418" s="1082" t="s">
        <v>281</v>
      </c>
      <c r="G418" s="1117"/>
      <c r="I418" s="764"/>
      <c r="J418" s="195" t="s">
        <v>8</v>
      </c>
      <c r="K418" s="1073"/>
      <c r="L418" s="1073"/>
      <c r="M418" s="1073"/>
      <c r="N418" s="1073">
        <v>109.5</v>
      </c>
      <c r="O418" s="1057">
        <v>114.7</v>
      </c>
      <c r="P418" s="1073">
        <v>108.2</v>
      </c>
      <c r="Q418" s="1082" t="s">
        <v>1452</v>
      </c>
      <c r="R418" s="1117"/>
    </row>
    <row r="419" spans="1:18">
      <c r="A419" s="764"/>
      <c r="B419" s="195" t="s">
        <v>9</v>
      </c>
      <c r="C419" s="1073">
        <v>101.23</v>
      </c>
      <c r="D419" s="1057">
        <v>110.75</v>
      </c>
      <c r="E419" s="1073">
        <v>95.14</v>
      </c>
      <c r="F419" s="1082" t="s">
        <v>1452</v>
      </c>
      <c r="G419" s="1117"/>
      <c r="I419" s="764"/>
      <c r="J419" s="195" t="s">
        <v>9</v>
      </c>
      <c r="K419" s="1073"/>
      <c r="L419" s="1073"/>
      <c r="M419" s="1073"/>
      <c r="N419" s="1073">
        <v>109.2</v>
      </c>
      <c r="O419" s="1057">
        <v>115.8</v>
      </c>
      <c r="P419" s="1073">
        <v>108.6</v>
      </c>
      <c r="Q419" s="1082" t="s">
        <v>1452</v>
      </c>
      <c r="R419" s="1117"/>
    </row>
    <row r="420" spans="1:18">
      <c r="A420" s="764"/>
      <c r="B420" s="195" t="s">
        <v>10</v>
      </c>
      <c r="C420" s="1073">
        <v>94.62</v>
      </c>
      <c r="D420" s="1057">
        <v>105.88</v>
      </c>
      <c r="E420" s="1073">
        <v>97.4</v>
      </c>
      <c r="F420" s="1082" t="s">
        <v>1452</v>
      </c>
      <c r="G420" s="1117"/>
      <c r="I420" s="764"/>
      <c r="J420" s="195" t="s">
        <v>10</v>
      </c>
      <c r="K420" s="1073"/>
      <c r="L420" s="1073"/>
      <c r="M420" s="1073"/>
      <c r="N420" s="1073">
        <v>107.4</v>
      </c>
      <c r="O420" s="1057">
        <v>114.1</v>
      </c>
      <c r="P420" s="1073">
        <v>109.1</v>
      </c>
      <c r="Q420" s="1082" t="s">
        <v>1452</v>
      </c>
      <c r="R420" s="1117"/>
    </row>
    <row r="421" spans="1:18">
      <c r="A421" s="764"/>
      <c r="B421" s="195" t="s">
        <v>11</v>
      </c>
      <c r="C421" s="1073">
        <v>99.49</v>
      </c>
      <c r="D421" s="1057">
        <v>108.68</v>
      </c>
      <c r="E421" s="1073">
        <v>97.15</v>
      </c>
      <c r="F421" s="2256" t="s">
        <v>1439</v>
      </c>
      <c r="G421" s="1117"/>
      <c r="I421" s="764"/>
      <c r="J421" s="195" t="s">
        <v>11</v>
      </c>
      <c r="K421" s="1073"/>
      <c r="L421" s="1073"/>
      <c r="M421" s="1073"/>
      <c r="N421" s="1073">
        <v>108.4</v>
      </c>
      <c r="O421" s="1057">
        <v>114.4</v>
      </c>
      <c r="P421" s="1073">
        <v>108.3</v>
      </c>
      <c r="Q421" s="1082" t="s">
        <v>1452</v>
      </c>
      <c r="R421" s="1117"/>
    </row>
    <row r="422" spans="1:18">
      <c r="A422" s="764"/>
      <c r="B422" s="195" t="s">
        <v>12</v>
      </c>
      <c r="C422" s="1073">
        <v>93.83</v>
      </c>
      <c r="D422" s="1057">
        <v>107.19</v>
      </c>
      <c r="E422" s="1073">
        <v>98.35</v>
      </c>
      <c r="F422" s="2256" t="s">
        <v>1439</v>
      </c>
      <c r="G422" s="1117"/>
      <c r="I422" s="764"/>
      <c r="J422" s="195" t="s">
        <v>12</v>
      </c>
      <c r="K422" s="1073"/>
      <c r="L422" s="1073"/>
      <c r="M422" s="1073"/>
      <c r="N422" s="1073">
        <v>108.6</v>
      </c>
      <c r="O422" s="1057">
        <v>115.9</v>
      </c>
      <c r="P422" s="1073">
        <v>108.9</v>
      </c>
      <c r="Q422" s="1082" t="s">
        <v>1452</v>
      </c>
      <c r="R422" s="1117"/>
    </row>
    <row r="423" spans="1:18">
      <c r="A423" s="764"/>
      <c r="B423" s="195" t="s">
        <v>13</v>
      </c>
      <c r="C423" s="1073">
        <v>90.57</v>
      </c>
      <c r="D423" s="1057">
        <v>105.98</v>
      </c>
      <c r="E423" s="1073">
        <v>100.28</v>
      </c>
      <c r="F423" s="2256" t="s">
        <v>1439</v>
      </c>
      <c r="G423" s="1117"/>
      <c r="I423" s="764"/>
      <c r="J423" s="195" t="s">
        <v>13</v>
      </c>
      <c r="K423" s="1073"/>
      <c r="L423" s="1073"/>
      <c r="M423" s="1073"/>
      <c r="N423" s="1073">
        <v>107.7</v>
      </c>
      <c r="O423" s="1057">
        <v>115.3</v>
      </c>
      <c r="P423" s="1073">
        <v>109.4</v>
      </c>
      <c r="Q423" s="1082" t="s">
        <v>1452</v>
      </c>
      <c r="R423" s="1117"/>
    </row>
    <row r="424" spans="1:18">
      <c r="A424" s="778"/>
      <c r="B424" s="197" t="s">
        <v>14</v>
      </c>
      <c r="C424" s="1076">
        <v>91.05</v>
      </c>
      <c r="D424" s="1059">
        <v>106.8</v>
      </c>
      <c r="E424" s="1076">
        <v>102.53</v>
      </c>
      <c r="F424" s="1077" t="s">
        <v>1439</v>
      </c>
      <c r="G424" s="1119"/>
      <c r="I424" s="778"/>
      <c r="J424" s="197" t="s">
        <v>14</v>
      </c>
      <c r="K424" s="1076"/>
      <c r="L424" s="1076"/>
      <c r="M424" s="1076"/>
      <c r="N424" s="1076">
        <v>107.9</v>
      </c>
      <c r="O424" s="1059">
        <v>116.4</v>
      </c>
      <c r="P424" s="1076">
        <v>109.9</v>
      </c>
      <c r="Q424" s="1077" t="s">
        <v>1452</v>
      </c>
      <c r="R424" s="1119"/>
    </row>
    <row r="425" spans="1:18">
      <c r="A425" s="763" t="s">
        <v>1467</v>
      </c>
      <c r="B425" s="196" t="s">
        <v>3</v>
      </c>
      <c r="C425" s="1079">
        <v>94.26</v>
      </c>
      <c r="D425" s="1062">
        <v>104.96</v>
      </c>
      <c r="E425" s="1079">
        <v>101.29</v>
      </c>
      <c r="F425" s="1080" t="s">
        <v>1439</v>
      </c>
      <c r="G425" s="1169"/>
      <c r="I425" s="763" t="s">
        <v>1467</v>
      </c>
      <c r="J425" s="196" t="s">
        <v>3</v>
      </c>
      <c r="K425" s="1079"/>
      <c r="L425" s="1062"/>
      <c r="M425" s="1079"/>
      <c r="N425" s="1381">
        <v>108.1</v>
      </c>
      <c r="O425" s="2657">
        <v>116.4</v>
      </c>
      <c r="P425" s="1079">
        <v>111.4</v>
      </c>
      <c r="Q425" s="1080" t="s">
        <v>1452</v>
      </c>
      <c r="R425" s="1169"/>
    </row>
    <row r="426" spans="1:18">
      <c r="A426" s="764">
        <v>2025</v>
      </c>
      <c r="B426" s="195" t="s">
        <v>4</v>
      </c>
      <c r="C426" s="1073">
        <v>95.23</v>
      </c>
      <c r="D426" s="1057">
        <v>105.27</v>
      </c>
      <c r="E426" s="1073">
        <v>99.46</v>
      </c>
      <c r="F426" s="1082" t="s">
        <v>1439</v>
      </c>
      <c r="G426" s="1117"/>
      <c r="I426" s="764">
        <v>2025</v>
      </c>
      <c r="J426" s="195" t="s">
        <v>4</v>
      </c>
      <c r="K426" s="1073"/>
      <c r="L426" s="1057"/>
      <c r="M426" s="1073"/>
      <c r="N426" s="1386">
        <v>107.7</v>
      </c>
      <c r="O426" s="2658">
        <v>117.1</v>
      </c>
      <c r="P426" s="1073">
        <v>111.2</v>
      </c>
      <c r="Q426" s="1082" t="s">
        <v>1452</v>
      </c>
      <c r="R426" s="1117"/>
    </row>
    <row r="427" spans="1:18">
      <c r="A427" s="764"/>
      <c r="B427" s="195" t="s">
        <v>5</v>
      </c>
      <c r="C427" s="1073">
        <v>91.01</v>
      </c>
      <c r="D427" s="1057">
        <v>99.87</v>
      </c>
      <c r="E427" s="1073">
        <v>98.04</v>
      </c>
      <c r="F427" s="1082" t="s">
        <v>1439</v>
      </c>
      <c r="G427" s="1117"/>
      <c r="I427" s="764"/>
      <c r="J427" s="195" t="s">
        <v>5</v>
      </c>
      <c r="K427" s="1073"/>
      <c r="L427" s="1057"/>
      <c r="M427" s="1073"/>
      <c r="N427" s="1386">
        <v>107.4</v>
      </c>
      <c r="O427" s="2658">
        <v>115.9</v>
      </c>
      <c r="P427" s="1073">
        <v>111.3</v>
      </c>
      <c r="Q427" s="1082" t="s">
        <v>1452</v>
      </c>
      <c r="R427" s="1117"/>
    </row>
    <row r="428" spans="1:18">
      <c r="A428" s="764"/>
      <c r="B428" s="195" t="s">
        <v>6</v>
      </c>
      <c r="C428" s="1073">
        <v>85.91</v>
      </c>
      <c r="D428" s="1057">
        <v>102.11</v>
      </c>
      <c r="E428" s="1073">
        <v>102.5</v>
      </c>
      <c r="F428" s="1082" t="s">
        <v>1439</v>
      </c>
      <c r="G428" s="1117"/>
      <c r="I428" s="764"/>
      <c r="J428" s="195" t="s">
        <v>6</v>
      </c>
      <c r="K428" s="1073"/>
      <c r="L428" s="1057"/>
      <c r="M428" s="1073"/>
      <c r="N428" s="1386">
        <v>104.4</v>
      </c>
      <c r="O428" s="2658">
        <v>115.8</v>
      </c>
      <c r="P428" s="1073">
        <v>112.9</v>
      </c>
      <c r="Q428" s="1082" t="s">
        <v>1452</v>
      </c>
      <c r="R428" s="1117"/>
    </row>
    <row r="429" spans="1:18">
      <c r="A429" s="764"/>
      <c r="B429" s="195" t="s">
        <v>7</v>
      </c>
      <c r="C429" s="1073">
        <v>88.85</v>
      </c>
      <c r="D429" s="1057">
        <v>109.57</v>
      </c>
      <c r="E429" s="1073">
        <v>102.33</v>
      </c>
      <c r="F429" s="1082" t="s">
        <v>281</v>
      </c>
      <c r="G429" s="1117"/>
      <c r="I429" s="764"/>
      <c r="J429" s="195" t="s">
        <v>7</v>
      </c>
      <c r="K429" s="1073"/>
      <c r="L429" s="1057"/>
      <c r="M429" s="1073"/>
      <c r="N429" s="1386">
        <v>104.5</v>
      </c>
      <c r="O429" s="2658">
        <v>115.6</v>
      </c>
      <c r="P429" s="1073">
        <v>113.9</v>
      </c>
      <c r="Q429" s="1082" t="s">
        <v>281</v>
      </c>
      <c r="R429" s="1117"/>
    </row>
    <row r="430" spans="1:18">
      <c r="A430" s="764"/>
      <c r="B430" s="195" t="s">
        <v>8</v>
      </c>
      <c r="C430" s="1073">
        <v>89.91</v>
      </c>
      <c r="D430" s="1057">
        <v>108.25</v>
      </c>
      <c r="E430" s="1073">
        <v>103</v>
      </c>
      <c r="F430" s="1082" t="s">
        <v>281</v>
      </c>
      <c r="G430" s="1117"/>
      <c r="I430" s="764"/>
      <c r="J430" s="195" t="s">
        <v>8</v>
      </c>
      <c r="K430" s="1073"/>
      <c r="L430" s="1057"/>
      <c r="M430" s="1073"/>
      <c r="N430" s="1386">
        <v>105.1</v>
      </c>
      <c r="O430" s="2658">
        <v>115.9</v>
      </c>
      <c r="P430" s="1073">
        <v>113.4</v>
      </c>
      <c r="Q430" s="1082" t="s">
        <v>1452</v>
      </c>
      <c r="R430" s="1117"/>
    </row>
    <row r="431" spans="1:18">
      <c r="A431" s="764"/>
      <c r="B431" s="195" t="s">
        <v>9</v>
      </c>
      <c r="C431" s="1073">
        <v>90.14</v>
      </c>
      <c r="D431" s="1057">
        <v>108.6</v>
      </c>
      <c r="E431" s="1073">
        <v>103.73</v>
      </c>
      <c r="F431" s="1075" t="s">
        <v>895</v>
      </c>
      <c r="G431" s="1117"/>
      <c r="I431" s="764"/>
      <c r="J431" s="195" t="s">
        <v>9</v>
      </c>
      <c r="K431" s="1073"/>
      <c r="L431" s="1057"/>
      <c r="M431" s="1073"/>
      <c r="N431" s="1386">
        <v>105.9</v>
      </c>
      <c r="O431" s="2658">
        <v>113.3</v>
      </c>
      <c r="P431" s="1073">
        <v>114.2</v>
      </c>
      <c r="Q431" s="1082" t="s">
        <v>1452</v>
      </c>
      <c r="R431" s="1117"/>
    </row>
    <row r="432" spans="1:18">
      <c r="A432" s="764"/>
      <c r="B432" s="195" t="s">
        <v>10</v>
      </c>
      <c r="C432" s="1073"/>
      <c r="D432" s="1057"/>
      <c r="E432" s="1073"/>
      <c r="F432" s="1082"/>
      <c r="G432" s="1117"/>
      <c r="I432" s="764"/>
      <c r="J432" s="195" t="s">
        <v>10</v>
      </c>
      <c r="K432" s="1073"/>
      <c r="L432" s="1057"/>
      <c r="M432" s="1073"/>
      <c r="N432" s="1386"/>
      <c r="O432" s="2658"/>
      <c r="P432" s="1073"/>
      <c r="Q432" s="1082"/>
      <c r="R432" s="1117"/>
    </row>
    <row r="433" spans="1:18">
      <c r="A433" s="764"/>
      <c r="B433" s="195" t="s">
        <v>11</v>
      </c>
      <c r="C433" s="1073"/>
      <c r="D433" s="1057"/>
      <c r="E433" s="1073"/>
      <c r="F433" s="1082"/>
      <c r="G433" s="1117"/>
      <c r="I433" s="764"/>
      <c r="J433" s="195" t="s">
        <v>11</v>
      </c>
      <c r="K433" s="1073"/>
      <c r="L433" s="1057"/>
      <c r="M433" s="1073"/>
      <c r="N433" s="1386"/>
      <c r="O433" s="2658"/>
      <c r="P433" s="1073"/>
      <c r="Q433" s="1082"/>
      <c r="R433" s="1117"/>
    </row>
    <row r="434" spans="1:18">
      <c r="A434" s="764"/>
      <c r="B434" s="195" t="s">
        <v>12</v>
      </c>
      <c r="C434" s="1073"/>
      <c r="D434" s="1057"/>
      <c r="E434" s="1073"/>
      <c r="F434" s="1082"/>
      <c r="G434" s="1117"/>
      <c r="I434" s="764"/>
      <c r="J434" s="195" t="s">
        <v>12</v>
      </c>
      <c r="K434" s="1073"/>
      <c r="L434" s="1057"/>
      <c r="M434" s="1073"/>
      <c r="N434" s="1386"/>
      <c r="O434" s="2658"/>
      <c r="P434" s="1073"/>
      <c r="Q434" s="1082"/>
      <c r="R434" s="1117"/>
    </row>
    <row r="435" spans="1:18">
      <c r="A435" s="764"/>
      <c r="B435" s="195" t="s">
        <v>13</v>
      </c>
      <c r="C435" s="1073"/>
      <c r="D435" s="1057"/>
      <c r="E435" s="1073"/>
      <c r="F435" s="1082"/>
      <c r="G435" s="1117"/>
      <c r="I435" s="764"/>
      <c r="J435" s="195" t="s">
        <v>13</v>
      </c>
      <c r="K435" s="1073"/>
      <c r="L435" s="1057"/>
      <c r="M435" s="1073"/>
      <c r="N435" s="1386"/>
      <c r="O435" s="2658"/>
      <c r="P435" s="1073"/>
      <c r="Q435" s="1082"/>
      <c r="R435" s="1117"/>
    </row>
    <row r="436" spans="1:18">
      <c r="A436" s="778"/>
      <c r="B436" s="197" t="s">
        <v>14</v>
      </c>
      <c r="C436" s="1076"/>
      <c r="D436" s="1059"/>
      <c r="E436" s="1076"/>
      <c r="F436" s="1077"/>
      <c r="G436" s="1119"/>
      <c r="I436" s="778"/>
      <c r="J436" s="197" t="s">
        <v>14</v>
      </c>
      <c r="K436" s="1076"/>
      <c r="L436" s="1059"/>
      <c r="M436" s="1076"/>
      <c r="N436" s="1393"/>
      <c r="O436" s="2659"/>
      <c r="P436" s="1076"/>
      <c r="Q436" s="1077"/>
      <c r="R436" s="1119"/>
    </row>
    <row r="437" spans="1:18">
      <c r="B437" s="700" t="s">
        <v>901</v>
      </c>
      <c r="C437" s="1073">
        <f>MAX(C52:C424)</f>
        <v>144.02000000000001</v>
      </c>
      <c r="D437" s="1073">
        <f>MAX(D52:D424)</f>
        <v>147.25</v>
      </c>
      <c r="E437" s="1073">
        <f>MAX(E52:E424)</f>
        <v>132.9</v>
      </c>
    </row>
    <row r="438" spans="1:18">
      <c r="B438" s="700" t="s">
        <v>902</v>
      </c>
      <c r="C438" s="1073">
        <f>MIN(C52:C424)</f>
        <v>70.430000000000007</v>
      </c>
      <c r="D438" s="1073">
        <f>MIN(D52:D424)</f>
        <v>90.79</v>
      </c>
      <c r="E438" s="1073">
        <f>MIN(E52:E424)</f>
        <v>61.74</v>
      </c>
    </row>
    <row r="439" spans="1:18">
      <c r="F439" t="s">
        <v>271</v>
      </c>
    </row>
    <row r="451" spans="9:9">
      <c r="I451" t="s">
        <v>271</v>
      </c>
    </row>
  </sheetData>
  <mergeCells count="14">
    <mergeCell ref="K3:K4"/>
    <mergeCell ref="C2:E2"/>
    <mergeCell ref="C3:C4"/>
    <mergeCell ref="D3:D4"/>
    <mergeCell ref="E3:E4"/>
    <mergeCell ref="F2:F3"/>
    <mergeCell ref="K2:M2"/>
    <mergeCell ref="Q2:Q3"/>
    <mergeCell ref="N3:N4"/>
    <mergeCell ref="O3:O4"/>
    <mergeCell ref="P3:P4"/>
    <mergeCell ref="L3:L4"/>
    <mergeCell ref="M3:M4"/>
    <mergeCell ref="N2:P2"/>
  </mergeCells>
  <phoneticPr fontId="2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R501"/>
  <sheetViews>
    <sheetView workbookViewId="0">
      <pane xSplit="2" ySplit="6" topLeftCell="F427" activePane="bottomRight" state="frozen"/>
      <selection pane="topRight" activeCell="C1" sqref="C1"/>
      <selection pane="bottomLeft" activeCell="A7" sqref="A7"/>
      <selection pane="bottomRight" activeCell="Q445" sqref="K427:Q445"/>
    </sheetView>
  </sheetViews>
  <sheetFormatPr defaultColWidth="14.08984375" defaultRowHeight="13"/>
  <cols>
    <col min="1" max="1" width="8.90625" style="24" customWidth="1"/>
    <col min="2" max="2" width="6.453125" style="24" customWidth="1"/>
    <col min="3" max="8" width="10.6328125" style="24" customWidth="1"/>
    <col min="9" max="9" width="11.453125" style="24" customWidth="1"/>
    <col min="10" max="10" width="4.36328125" style="24" customWidth="1"/>
    <col min="11" max="17" width="10.6328125" style="24" customWidth="1"/>
    <col min="18" max="221" width="14.08984375" style="24"/>
    <col min="222" max="222" width="8.36328125" style="24" customWidth="1"/>
    <col min="223" max="223" width="5.36328125" style="24" customWidth="1"/>
    <col min="224" max="224" width="7.36328125" style="24" customWidth="1"/>
    <col min="225" max="226" width="8" style="24" customWidth="1"/>
    <col min="227" max="227" width="9.36328125" style="24" customWidth="1"/>
    <col min="228" max="228" width="8" style="24" customWidth="1"/>
    <col min="229" max="229" width="8.453125" style="24" customWidth="1"/>
    <col min="230" max="230" width="10.90625" style="24" customWidth="1"/>
    <col min="231" max="477" width="14.08984375" style="24"/>
    <col min="478" max="478" width="8.36328125" style="24" customWidth="1"/>
    <col min="479" max="479" width="5.36328125" style="24" customWidth="1"/>
    <col min="480" max="480" width="7.36328125" style="24" customWidth="1"/>
    <col min="481" max="482" width="8" style="24" customWidth="1"/>
    <col min="483" max="483" width="9.36328125" style="24" customWidth="1"/>
    <col min="484" max="484" width="8" style="24" customWidth="1"/>
    <col min="485" max="485" width="8.453125" style="24" customWidth="1"/>
    <col min="486" max="486" width="10.90625" style="24" customWidth="1"/>
    <col min="487" max="733" width="14.08984375" style="24"/>
    <col min="734" max="734" width="8.36328125" style="24" customWidth="1"/>
    <col min="735" max="735" width="5.36328125" style="24" customWidth="1"/>
    <col min="736" max="736" width="7.36328125" style="24" customWidth="1"/>
    <col min="737" max="738" width="8" style="24" customWidth="1"/>
    <col min="739" max="739" width="9.36328125" style="24" customWidth="1"/>
    <col min="740" max="740" width="8" style="24" customWidth="1"/>
    <col min="741" max="741" width="8.453125" style="24" customWidth="1"/>
    <col min="742" max="742" width="10.90625" style="24" customWidth="1"/>
    <col min="743" max="989" width="14.08984375" style="24"/>
    <col min="990" max="990" width="8.36328125" style="24" customWidth="1"/>
    <col min="991" max="991" width="5.36328125" style="24" customWidth="1"/>
    <col min="992" max="992" width="7.36328125" style="24" customWidth="1"/>
    <col min="993" max="994" width="8" style="24" customWidth="1"/>
    <col min="995" max="995" width="9.36328125" style="24" customWidth="1"/>
    <col min="996" max="996" width="8" style="24" customWidth="1"/>
    <col min="997" max="997" width="8.453125" style="24" customWidth="1"/>
    <col min="998" max="998" width="10.90625" style="24" customWidth="1"/>
    <col min="999" max="1245" width="14.08984375" style="24"/>
    <col min="1246" max="1246" width="8.36328125" style="24" customWidth="1"/>
    <col min="1247" max="1247" width="5.36328125" style="24" customWidth="1"/>
    <col min="1248" max="1248" width="7.36328125" style="24" customWidth="1"/>
    <col min="1249" max="1250" width="8" style="24" customWidth="1"/>
    <col min="1251" max="1251" width="9.36328125" style="24" customWidth="1"/>
    <col min="1252" max="1252" width="8" style="24" customWidth="1"/>
    <col min="1253" max="1253" width="8.453125" style="24" customWidth="1"/>
    <col min="1254" max="1254" width="10.90625" style="24" customWidth="1"/>
    <col min="1255" max="1501" width="14.08984375" style="24"/>
    <col min="1502" max="1502" width="8.36328125" style="24" customWidth="1"/>
    <col min="1503" max="1503" width="5.36328125" style="24" customWidth="1"/>
    <col min="1504" max="1504" width="7.36328125" style="24" customWidth="1"/>
    <col min="1505" max="1506" width="8" style="24" customWidth="1"/>
    <col min="1507" max="1507" width="9.36328125" style="24" customWidth="1"/>
    <col min="1508" max="1508" width="8" style="24" customWidth="1"/>
    <col min="1509" max="1509" width="8.453125" style="24" customWidth="1"/>
    <col min="1510" max="1510" width="10.90625" style="24" customWidth="1"/>
    <col min="1511" max="1757" width="14.08984375" style="24"/>
    <col min="1758" max="1758" width="8.36328125" style="24" customWidth="1"/>
    <col min="1759" max="1759" width="5.36328125" style="24" customWidth="1"/>
    <col min="1760" max="1760" width="7.36328125" style="24" customWidth="1"/>
    <col min="1761" max="1762" width="8" style="24" customWidth="1"/>
    <col min="1763" max="1763" width="9.36328125" style="24" customWidth="1"/>
    <col min="1764" max="1764" width="8" style="24" customWidth="1"/>
    <col min="1765" max="1765" width="8.453125" style="24" customWidth="1"/>
    <col min="1766" max="1766" width="10.90625" style="24" customWidth="1"/>
    <col min="1767" max="2013" width="14.08984375" style="24"/>
    <col min="2014" max="2014" width="8.36328125" style="24" customWidth="1"/>
    <col min="2015" max="2015" width="5.36328125" style="24" customWidth="1"/>
    <col min="2016" max="2016" width="7.36328125" style="24" customWidth="1"/>
    <col min="2017" max="2018" width="8" style="24" customWidth="1"/>
    <col min="2019" max="2019" width="9.36328125" style="24" customWidth="1"/>
    <col min="2020" max="2020" width="8" style="24" customWidth="1"/>
    <col min="2021" max="2021" width="8.453125" style="24" customWidth="1"/>
    <col min="2022" max="2022" width="10.90625" style="24" customWidth="1"/>
    <col min="2023" max="2269" width="14.08984375" style="24"/>
    <col min="2270" max="2270" width="8.36328125" style="24" customWidth="1"/>
    <col min="2271" max="2271" width="5.36328125" style="24" customWidth="1"/>
    <col min="2272" max="2272" width="7.36328125" style="24" customWidth="1"/>
    <col min="2273" max="2274" width="8" style="24" customWidth="1"/>
    <col min="2275" max="2275" width="9.36328125" style="24" customWidth="1"/>
    <col min="2276" max="2276" width="8" style="24" customWidth="1"/>
    <col min="2277" max="2277" width="8.453125" style="24" customWidth="1"/>
    <col min="2278" max="2278" width="10.90625" style="24" customWidth="1"/>
    <col min="2279" max="2525" width="14.08984375" style="24"/>
    <col min="2526" max="2526" width="8.36328125" style="24" customWidth="1"/>
    <col min="2527" max="2527" width="5.36328125" style="24" customWidth="1"/>
    <col min="2528" max="2528" width="7.36328125" style="24" customWidth="1"/>
    <col min="2529" max="2530" width="8" style="24" customWidth="1"/>
    <col min="2531" max="2531" width="9.36328125" style="24" customWidth="1"/>
    <col min="2532" max="2532" width="8" style="24" customWidth="1"/>
    <col min="2533" max="2533" width="8.453125" style="24" customWidth="1"/>
    <col min="2534" max="2534" width="10.90625" style="24" customWidth="1"/>
    <col min="2535" max="2781" width="14.08984375" style="24"/>
    <col min="2782" max="2782" width="8.36328125" style="24" customWidth="1"/>
    <col min="2783" max="2783" width="5.36328125" style="24" customWidth="1"/>
    <col min="2784" max="2784" width="7.36328125" style="24" customWidth="1"/>
    <col min="2785" max="2786" width="8" style="24" customWidth="1"/>
    <col min="2787" max="2787" width="9.36328125" style="24" customWidth="1"/>
    <col min="2788" max="2788" width="8" style="24" customWidth="1"/>
    <col min="2789" max="2789" width="8.453125" style="24" customWidth="1"/>
    <col min="2790" max="2790" width="10.90625" style="24" customWidth="1"/>
    <col min="2791" max="3037" width="14.08984375" style="24"/>
    <col min="3038" max="3038" width="8.36328125" style="24" customWidth="1"/>
    <col min="3039" max="3039" width="5.36328125" style="24" customWidth="1"/>
    <col min="3040" max="3040" width="7.36328125" style="24" customWidth="1"/>
    <col min="3041" max="3042" width="8" style="24" customWidth="1"/>
    <col min="3043" max="3043" width="9.36328125" style="24" customWidth="1"/>
    <col min="3044" max="3044" width="8" style="24" customWidth="1"/>
    <col min="3045" max="3045" width="8.453125" style="24" customWidth="1"/>
    <col min="3046" max="3046" width="10.90625" style="24" customWidth="1"/>
    <col min="3047" max="3293" width="14.08984375" style="24"/>
    <col min="3294" max="3294" width="8.36328125" style="24" customWidth="1"/>
    <col min="3295" max="3295" width="5.36328125" style="24" customWidth="1"/>
    <col min="3296" max="3296" width="7.36328125" style="24" customWidth="1"/>
    <col min="3297" max="3298" width="8" style="24" customWidth="1"/>
    <col min="3299" max="3299" width="9.36328125" style="24" customWidth="1"/>
    <col min="3300" max="3300" width="8" style="24" customWidth="1"/>
    <col min="3301" max="3301" width="8.453125" style="24" customWidth="1"/>
    <col min="3302" max="3302" width="10.90625" style="24" customWidth="1"/>
    <col min="3303" max="3549" width="14.08984375" style="24"/>
    <col min="3550" max="3550" width="8.36328125" style="24" customWidth="1"/>
    <col min="3551" max="3551" width="5.36328125" style="24" customWidth="1"/>
    <col min="3552" max="3552" width="7.36328125" style="24" customWidth="1"/>
    <col min="3553" max="3554" width="8" style="24" customWidth="1"/>
    <col min="3555" max="3555" width="9.36328125" style="24" customWidth="1"/>
    <col min="3556" max="3556" width="8" style="24" customWidth="1"/>
    <col min="3557" max="3557" width="8.453125" style="24" customWidth="1"/>
    <col min="3558" max="3558" width="10.90625" style="24" customWidth="1"/>
    <col min="3559" max="3805" width="14.08984375" style="24"/>
    <col min="3806" max="3806" width="8.36328125" style="24" customWidth="1"/>
    <col min="3807" max="3807" width="5.36328125" style="24" customWidth="1"/>
    <col min="3808" max="3808" width="7.36328125" style="24" customWidth="1"/>
    <col min="3809" max="3810" width="8" style="24" customWidth="1"/>
    <col min="3811" max="3811" width="9.36328125" style="24" customWidth="1"/>
    <col min="3812" max="3812" width="8" style="24" customWidth="1"/>
    <col min="3813" max="3813" width="8.453125" style="24" customWidth="1"/>
    <col min="3814" max="3814" width="10.90625" style="24" customWidth="1"/>
    <col min="3815" max="4061" width="14.08984375" style="24"/>
    <col min="4062" max="4062" width="8.36328125" style="24" customWidth="1"/>
    <col min="4063" max="4063" width="5.36328125" style="24" customWidth="1"/>
    <col min="4064" max="4064" width="7.36328125" style="24" customWidth="1"/>
    <col min="4065" max="4066" width="8" style="24" customWidth="1"/>
    <col min="4067" max="4067" width="9.36328125" style="24" customWidth="1"/>
    <col min="4068" max="4068" width="8" style="24" customWidth="1"/>
    <col min="4069" max="4069" width="8.453125" style="24" customWidth="1"/>
    <col min="4070" max="4070" width="10.90625" style="24" customWidth="1"/>
    <col min="4071" max="4317" width="14.08984375" style="24"/>
    <col min="4318" max="4318" width="8.36328125" style="24" customWidth="1"/>
    <col min="4319" max="4319" width="5.36328125" style="24" customWidth="1"/>
    <col min="4320" max="4320" width="7.36328125" style="24" customWidth="1"/>
    <col min="4321" max="4322" width="8" style="24" customWidth="1"/>
    <col min="4323" max="4323" width="9.36328125" style="24" customWidth="1"/>
    <col min="4324" max="4324" width="8" style="24" customWidth="1"/>
    <col min="4325" max="4325" width="8.453125" style="24" customWidth="1"/>
    <col min="4326" max="4326" width="10.90625" style="24" customWidth="1"/>
    <col min="4327" max="4573" width="14.08984375" style="24"/>
    <col min="4574" max="4574" width="8.36328125" style="24" customWidth="1"/>
    <col min="4575" max="4575" width="5.36328125" style="24" customWidth="1"/>
    <col min="4576" max="4576" width="7.36328125" style="24" customWidth="1"/>
    <col min="4577" max="4578" width="8" style="24" customWidth="1"/>
    <col min="4579" max="4579" width="9.36328125" style="24" customWidth="1"/>
    <col min="4580" max="4580" width="8" style="24" customWidth="1"/>
    <col min="4581" max="4581" width="8.453125" style="24" customWidth="1"/>
    <col min="4582" max="4582" width="10.90625" style="24" customWidth="1"/>
    <col min="4583" max="4829" width="14.08984375" style="24"/>
    <col min="4830" max="4830" width="8.36328125" style="24" customWidth="1"/>
    <col min="4831" max="4831" width="5.36328125" style="24" customWidth="1"/>
    <col min="4832" max="4832" width="7.36328125" style="24" customWidth="1"/>
    <col min="4833" max="4834" width="8" style="24" customWidth="1"/>
    <col min="4835" max="4835" width="9.36328125" style="24" customWidth="1"/>
    <col min="4836" max="4836" width="8" style="24" customWidth="1"/>
    <col min="4837" max="4837" width="8.453125" style="24" customWidth="1"/>
    <col min="4838" max="4838" width="10.90625" style="24" customWidth="1"/>
    <col min="4839" max="5085" width="14.08984375" style="24"/>
    <col min="5086" max="5086" width="8.36328125" style="24" customWidth="1"/>
    <col min="5087" max="5087" width="5.36328125" style="24" customWidth="1"/>
    <col min="5088" max="5088" width="7.36328125" style="24" customWidth="1"/>
    <col min="5089" max="5090" width="8" style="24" customWidth="1"/>
    <col min="5091" max="5091" width="9.36328125" style="24" customWidth="1"/>
    <col min="5092" max="5092" width="8" style="24" customWidth="1"/>
    <col min="5093" max="5093" width="8.453125" style="24" customWidth="1"/>
    <col min="5094" max="5094" width="10.90625" style="24" customWidth="1"/>
    <col min="5095" max="5341" width="14.08984375" style="24"/>
    <col min="5342" max="5342" width="8.36328125" style="24" customWidth="1"/>
    <col min="5343" max="5343" width="5.36328125" style="24" customWidth="1"/>
    <col min="5344" max="5344" width="7.36328125" style="24" customWidth="1"/>
    <col min="5345" max="5346" width="8" style="24" customWidth="1"/>
    <col min="5347" max="5347" width="9.36328125" style="24" customWidth="1"/>
    <col min="5348" max="5348" width="8" style="24" customWidth="1"/>
    <col min="5349" max="5349" width="8.453125" style="24" customWidth="1"/>
    <col min="5350" max="5350" width="10.90625" style="24" customWidth="1"/>
    <col min="5351" max="5597" width="14.08984375" style="24"/>
    <col min="5598" max="5598" width="8.36328125" style="24" customWidth="1"/>
    <col min="5599" max="5599" width="5.36328125" style="24" customWidth="1"/>
    <col min="5600" max="5600" width="7.36328125" style="24" customWidth="1"/>
    <col min="5601" max="5602" width="8" style="24" customWidth="1"/>
    <col min="5603" max="5603" width="9.36328125" style="24" customWidth="1"/>
    <col min="5604" max="5604" width="8" style="24" customWidth="1"/>
    <col min="5605" max="5605" width="8.453125" style="24" customWidth="1"/>
    <col min="5606" max="5606" width="10.90625" style="24" customWidth="1"/>
    <col min="5607" max="5853" width="14.08984375" style="24"/>
    <col min="5854" max="5854" width="8.36328125" style="24" customWidth="1"/>
    <col min="5855" max="5855" width="5.36328125" style="24" customWidth="1"/>
    <col min="5856" max="5856" width="7.36328125" style="24" customWidth="1"/>
    <col min="5857" max="5858" width="8" style="24" customWidth="1"/>
    <col min="5859" max="5859" width="9.36328125" style="24" customWidth="1"/>
    <col min="5860" max="5860" width="8" style="24" customWidth="1"/>
    <col min="5861" max="5861" width="8.453125" style="24" customWidth="1"/>
    <col min="5862" max="5862" width="10.90625" style="24" customWidth="1"/>
    <col min="5863" max="6109" width="14.08984375" style="24"/>
    <col min="6110" max="6110" width="8.36328125" style="24" customWidth="1"/>
    <col min="6111" max="6111" width="5.36328125" style="24" customWidth="1"/>
    <col min="6112" max="6112" width="7.36328125" style="24" customWidth="1"/>
    <col min="6113" max="6114" width="8" style="24" customWidth="1"/>
    <col min="6115" max="6115" width="9.36328125" style="24" customWidth="1"/>
    <col min="6116" max="6116" width="8" style="24" customWidth="1"/>
    <col min="6117" max="6117" width="8.453125" style="24" customWidth="1"/>
    <col min="6118" max="6118" width="10.90625" style="24" customWidth="1"/>
    <col min="6119" max="6365" width="14.08984375" style="24"/>
    <col min="6366" max="6366" width="8.36328125" style="24" customWidth="1"/>
    <col min="6367" max="6367" width="5.36328125" style="24" customWidth="1"/>
    <col min="6368" max="6368" width="7.36328125" style="24" customWidth="1"/>
    <col min="6369" max="6370" width="8" style="24" customWidth="1"/>
    <col min="6371" max="6371" width="9.36328125" style="24" customWidth="1"/>
    <col min="6372" max="6372" width="8" style="24" customWidth="1"/>
    <col min="6373" max="6373" width="8.453125" style="24" customWidth="1"/>
    <col min="6374" max="6374" width="10.90625" style="24" customWidth="1"/>
    <col min="6375" max="6621" width="14.08984375" style="24"/>
    <col min="6622" max="6622" width="8.36328125" style="24" customWidth="1"/>
    <col min="6623" max="6623" width="5.36328125" style="24" customWidth="1"/>
    <col min="6624" max="6624" width="7.36328125" style="24" customWidth="1"/>
    <col min="6625" max="6626" width="8" style="24" customWidth="1"/>
    <col min="6627" max="6627" width="9.36328125" style="24" customWidth="1"/>
    <col min="6628" max="6628" width="8" style="24" customWidth="1"/>
    <col min="6629" max="6629" width="8.453125" style="24" customWidth="1"/>
    <col min="6630" max="6630" width="10.90625" style="24" customWidth="1"/>
    <col min="6631" max="6877" width="14.08984375" style="24"/>
    <col min="6878" max="6878" width="8.36328125" style="24" customWidth="1"/>
    <col min="6879" max="6879" width="5.36328125" style="24" customWidth="1"/>
    <col min="6880" max="6880" width="7.36328125" style="24" customWidth="1"/>
    <col min="6881" max="6882" width="8" style="24" customWidth="1"/>
    <col min="6883" max="6883" width="9.36328125" style="24" customWidth="1"/>
    <col min="6884" max="6884" width="8" style="24" customWidth="1"/>
    <col min="6885" max="6885" width="8.453125" style="24" customWidth="1"/>
    <col min="6886" max="6886" width="10.90625" style="24" customWidth="1"/>
    <col min="6887" max="7133" width="14.08984375" style="24"/>
    <col min="7134" max="7134" width="8.36328125" style="24" customWidth="1"/>
    <col min="7135" max="7135" width="5.36328125" style="24" customWidth="1"/>
    <col min="7136" max="7136" width="7.36328125" style="24" customWidth="1"/>
    <col min="7137" max="7138" width="8" style="24" customWidth="1"/>
    <col min="7139" max="7139" width="9.36328125" style="24" customWidth="1"/>
    <col min="7140" max="7140" width="8" style="24" customWidth="1"/>
    <col min="7141" max="7141" width="8.453125" style="24" customWidth="1"/>
    <col min="7142" max="7142" width="10.90625" style="24" customWidth="1"/>
    <col min="7143" max="7389" width="14.08984375" style="24"/>
    <col min="7390" max="7390" width="8.36328125" style="24" customWidth="1"/>
    <col min="7391" max="7391" width="5.36328125" style="24" customWidth="1"/>
    <col min="7392" max="7392" width="7.36328125" style="24" customWidth="1"/>
    <col min="7393" max="7394" width="8" style="24" customWidth="1"/>
    <col min="7395" max="7395" width="9.36328125" style="24" customWidth="1"/>
    <col min="7396" max="7396" width="8" style="24" customWidth="1"/>
    <col min="7397" max="7397" width="8.453125" style="24" customWidth="1"/>
    <col min="7398" max="7398" width="10.90625" style="24" customWidth="1"/>
    <col min="7399" max="7645" width="14.08984375" style="24"/>
    <col min="7646" max="7646" width="8.36328125" style="24" customWidth="1"/>
    <col min="7647" max="7647" width="5.36328125" style="24" customWidth="1"/>
    <col min="7648" max="7648" width="7.36328125" style="24" customWidth="1"/>
    <col min="7649" max="7650" width="8" style="24" customWidth="1"/>
    <col min="7651" max="7651" width="9.36328125" style="24" customWidth="1"/>
    <col min="7652" max="7652" width="8" style="24" customWidth="1"/>
    <col min="7653" max="7653" width="8.453125" style="24" customWidth="1"/>
    <col min="7654" max="7654" width="10.90625" style="24" customWidth="1"/>
    <col min="7655" max="7901" width="14.08984375" style="24"/>
    <col min="7902" max="7902" width="8.36328125" style="24" customWidth="1"/>
    <col min="7903" max="7903" width="5.36328125" style="24" customWidth="1"/>
    <col min="7904" max="7904" width="7.36328125" style="24" customWidth="1"/>
    <col min="7905" max="7906" width="8" style="24" customWidth="1"/>
    <col min="7907" max="7907" width="9.36328125" style="24" customWidth="1"/>
    <col min="7908" max="7908" width="8" style="24" customWidth="1"/>
    <col min="7909" max="7909" width="8.453125" style="24" customWidth="1"/>
    <col min="7910" max="7910" width="10.90625" style="24" customWidth="1"/>
    <col min="7911" max="8157" width="14.08984375" style="24"/>
    <col min="8158" max="8158" width="8.36328125" style="24" customWidth="1"/>
    <col min="8159" max="8159" width="5.36328125" style="24" customWidth="1"/>
    <col min="8160" max="8160" width="7.36328125" style="24" customWidth="1"/>
    <col min="8161" max="8162" width="8" style="24" customWidth="1"/>
    <col min="8163" max="8163" width="9.36328125" style="24" customWidth="1"/>
    <col min="8164" max="8164" width="8" style="24" customWidth="1"/>
    <col min="8165" max="8165" width="8.453125" style="24" customWidth="1"/>
    <col min="8166" max="8166" width="10.90625" style="24" customWidth="1"/>
    <col min="8167" max="8413" width="14.08984375" style="24"/>
    <col min="8414" max="8414" width="8.36328125" style="24" customWidth="1"/>
    <col min="8415" max="8415" width="5.36328125" style="24" customWidth="1"/>
    <col min="8416" max="8416" width="7.36328125" style="24" customWidth="1"/>
    <col min="8417" max="8418" width="8" style="24" customWidth="1"/>
    <col min="8419" max="8419" width="9.36328125" style="24" customWidth="1"/>
    <col min="8420" max="8420" width="8" style="24" customWidth="1"/>
    <col min="8421" max="8421" width="8.453125" style="24" customWidth="1"/>
    <col min="8422" max="8422" width="10.90625" style="24" customWidth="1"/>
    <col min="8423" max="8669" width="14.08984375" style="24"/>
    <col min="8670" max="8670" width="8.36328125" style="24" customWidth="1"/>
    <col min="8671" max="8671" width="5.36328125" style="24" customWidth="1"/>
    <col min="8672" max="8672" width="7.36328125" style="24" customWidth="1"/>
    <col min="8673" max="8674" width="8" style="24" customWidth="1"/>
    <col min="8675" max="8675" width="9.36328125" style="24" customWidth="1"/>
    <col min="8676" max="8676" width="8" style="24" customWidth="1"/>
    <col min="8677" max="8677" width="8.453125" style="24" customWidth="1"/>
    <col min="8678" max="8678" width="10.90625" style="24" customWidth="1"/>
    <col min="8679" max="8925" width="14.08984375" style="24"/>
    <col min="8926" max="8926" width="8.36328125" style="24" customWidth="1"/>
    <col min="8927" max="8927" width="5.36328125" style="24" customWidth="1"/>
    <col min="8928" max="8928" width="7.36328125" style="24" customWidth="1"/>
    <col min="8929" max="8930" width="8" style="24" customWidth="1"/>
    <col min="8931" max="8931" width="9.36328125" style="24" customWidth="1"/>
    <col min="8932" max="8932" width="8" style="24" customWidth="1"/>
    <col min="8933" max="8933" width="8.453125" style="24" customWidth="1"/>
    <col min="8934" max="8934" width="10.90625" style="24" customWidth="1"/>
    <col min="8935" max="9181" width="14.08984375" style="24"/>
    <col min="9182" max="9182" width="8.36328125" style="24" customWidth="1"/>
    <col min="9183" max="9183" width="5.36328125" style="24" customWidth="1"/>
    <col min="9184" max="9184" width="7.36328125" style="24" customWidth="1"/>
    <col min="9185" max="9186" width="8" style="24" customWidth="1"/>
    <col min="9187" max="9187" width="9.36328125" style="24" customWidth="1"/>
    <col min="9188" max="9188" width="8" style="24" customWidth="1"/>
    <col min="9189" max="9189" width="8.453125" style="24" customWidth="1"/>
    <col min="9190" max="9190" width="10.90625" style="24" customWidth="1"/>
    <col min="9191" max="9437" width="14.08984375" style="24"/>
    <col min="9438" max="9438" width="8.36328125" style="24" customWidth="1"/>
    <col min="9439" max="9439" width="5.36328125" style="24" customWidth="1"/>
    <col min="9440" max="9440" width="7.36328125" style="24" customWidth="1"/>
    <col min="9441" max="9442" width="8" style="24" customWidth="1"/>
    <col min="9443" max="9443" width="9.36328125" style="24" customWidth="1"/>
    <col min="9444" max="9444" width="8" style="24" customWidth="1"/>
    <col min="9445" max="9445" width="8.453125" style="24" customWidth="1"/>
    <col min="9446" max="9446" width="10.90625" style="24" customWidth="1"/>
    <col min="9447" max="9693" width="14.08984375" style="24"/>
    <col min="9694" max="9694" width="8.36328125" style="24" customWidth="1"/>
    <col min="9695" max="9695" width="5.36328125" style="24" customWidth="1"/>
    <col min="9696" max="9696" width="7.36328125" style="24" customWidth="1"/>
    <col min="9697" max="9698" width="8" style="24" customWidth="1"/>
    <col min="9699" max="9699" width="9.36328125" style="24" customWidth="1"/>
    <col min="9700" max="9700" width="8" style="24" customWidth="1"/>
    <col min="9701" max="9701" width="8.453125" style="24" customWidth="1"/>
    <col min="9702" max="9702" width="10.90625" style="24" customWidth="1"/>
    <col min="9703" max="9949" width="14.08984375" style="24"/>
    <col min="9950" max="9950" width="8.36328125" style="24" customWidth="1"/>
    <col min="9951" max="9951" width="5.36328125" style="24" customWidth="1"/>
    <col min="9952" max="9952" width="7.36328125" style="24" customWidth="1"/>
    <col min="9953" max="9954" width="8" style="24" customWidth="1"/>
    <col min="9955" max="9955" width="9.36328125" style="24" customWidth="1"/>
    <col min="9956" max="9956" width="8" style="24" customWidth="1"/>
    <col min="9957" max="9957" width="8.453125" style="24" customWidth="1"/>
    <col min="9958" max="9958" width="10.90625" style="24" customWidth="1"/>
    <col min="9959" max="10205" width="14.08984375" style="24"/>
    <col min="10206" max="10206" width="8.36328125" style="24" customWidth="1"/>
    <col min="10207" max="10207" width="5.36328125" style="24" customWidth="1"/>
    <col min="10208" max="10208" width="7.36328125" style="24" customWidth="1"/>
    <col min="10209" max="10210" width="8" style="24" customWidth="1"/>
    <col min="10211" max="10211" width="9.36328125" style="24" customWidth="1"/>
    <col min="10212" max="10212" width="8" style="24" customWidth="1"/>
    <col min="10213" max="10213" width="8.453125" style="24" customWidth="1"/>
    <col min="10214" max="10214" width="10.90625" style="24" customWidth="1"/>
    <col min="10215" max="10461" width="14.08984375" style="24"/>
    <col min="10462" max="10462" width="8.36328125" style="24" customWidth="1"/>
    <col min="10463" max="10463" width="5.36328125" style="24" customWidth="1"/>
    <col min="10464" max="10464" width="7.36328125" style="24" customWidth="1"/>
    <col min="10465" max="10466" width="8" style="24" customWidth="1"/>
    <col min="10467" max="10467" width="9.36328125" style="24" customWidth="1"/>
    <col min="10468" max="10468" width="8" style="24" customWidth="1"/>
    <col min="10469" max="10469" width="8.453125" style="24" customWidth="1"/>
    <col min="10470" max="10470" width="10.90625" style="24" customWidth="1"/>
    <col min="10471" max="10717" width="14.08984375" style="24"/>
    <col min="10718" max="10718" width="8.36328125" style="24" customWidth="1"/>
    <col min="10719" max="10719" width="5.36328125" style="24" customWidth="1"/>
    <col min="10720" max="10720" width="7.36328125" style="24" customWidth="1"/>
    <col min="10721" max="10722" width="8" style="24" customWidth="1"/>
    <col min="10723" max="10723" width="9.36328125" style="24" customWidth="1"/>
    <col min="10724" max="10724" width="8" style="24" customWidth="1"/>
    <col min="10725" max="10725" width="8.453125" style="24" customWidth="1"/>
    <col min="10726" max="10726" width="10.90625" style="24" customWidth="1"/>
    <col min="10727" max="10973" width="14.08984375" style="24"/>
    <col min="10974" max="10974" width="8.36328125" style="24" customWidth="1"/>
    <col min="10975" max="10975" width="5.36328125" style="24" customWidth="1"/>
    <col min="10976" max="10976" width="7.36328125" style="24" customWidth="1"/>
    <col min="10977" max="10978" width="8" style="24" customWidth="1"/>
    <col min="10979" max="10979" width="9.36328125" style="24" customWidth="1"/>
    <col min="10980" max="10980" width="8" style="24" customWidth="1"/>
    <col min="10981" max="10981" width="8.453125" style="24" customWidth="1"/>
    <col min="10982" max="10982" width="10.90625" style="24" customWidth="1"/>
    <col min="10983" max="11229" width="14.08984375" style="24"/>
    <col min="11230" max="11230" width="8.36328125" style="24" customWidth="1"/>
    <col min="11231" max="11231" width="5.36328125" style="24" customWidth="1"/>
    <col min="11232" max="11232" width="7.36328125" style="24" customWidth="1"/>
    <col min="11233" max="11234" width="8" style="24" customWidth="1"/>
    <col min="11235" max="11235" width="9.36328125" style="24" customWidth="1"/>
    <col min="11236" max="11236" width="8" style="24" customWidth="1"/>
    <col min="11237" max="11237" width="8.453125" style="24" customWidth="1"/>
    <col min="11238" max="11238" width="10.90625" style="24" customWidth="1"/>
    <col min="11239" max="11485" width="14.08984375" style="24"/>
    <col min="11486" max="11486" width="8.36328125" style="24" customWidth="1"/>
    <col min="11487" max="11487" width="5.36328125" style="24" customWidth="1"/>
    <col min="11488" max="11488" width="7.36328125" style="24" customWidth="1"/>
    <col min="11489" max="11490" width="8" style="24" customWidth="1"/>
    <col min="11491" max="11491" width="9.36328125" style="24" customWidth="1"/>
    <col min="11492" max="11492" width="8" style="24" customWidth="1"/>
    <col min="11493" max="11493" width="8.453125" style="24" customWidth="1"/>
    <col min="11494" max="11494" width="10.90625" style="24" customWidth="1"/>
    <col min="11495" max="11741" width="14.08984375" style="24"/>
    <col min="11742" max="11742" width="8.36328125" style="24" customWidth="1"/>
    <col min="11743" max="11743" width="5.36328125" style="24" customWidth="1"/>
    <col min="11744" max="11744" width="7.36328125" style="24" customWidth="1"/>
    <col min="11745" max="11746" width="8" style="24" customWidth="1"/>
    <col min="11747" max="11747" width="9.36328125" style="24" customWidth="1"/>
    <col min="11748" max="11748" width="8" style="24" customWidth="1"/>
    <col min="11749" max="11749" width="8.453125" style="24" customWidth="1"/>
    <col min="11750" max="11750" width="10.90625" style="24" customWidth="1"/>
    <col min="11751" max="11997" width="14.08984375" style="24"/>
    <col min="11998" max="11998" width="8.36328125" style="24" customWidth="1"/>
    <col min="11999" max="11999" width="5.36328125" style="24" customWidth="1"/>
    <col min="12000" max="12000" width="7.36328125" style="24" customWidth="1"/>
    <col min="12001" max="12002" width="8" style="24" customWidth="1"/>
    <col min="12003" max="12003" width="9.36328125" style="24" customWidth="1"/>
    <col min="12004" max="12004" width="8" style="24" customWidth="1"/>
    <col min="12005" max="12005" width="8.453125" style="24" customWidth="1"/>
    <col min="12006" max="12006" width="10.90625" style="24" customWidth="1"/>
    <col min="12007" max="12253" width="14.08984375" style="24"/>
    <col min="12254" max="12254" width="8.36328125" style="24" customWidth="1"/>
    <col min="12255" max="12255" width="5.36328125" style="24" customWidth="1"/>
    <col min="12256" max="12256" width="7.36328125" style="24" customWidth="1"/>
    <col min="12257" max="12258" width="8" style="24" customWidth="1"/>
    <col min="12259" max="12259" width="9.36328125" style="24" customWidth="1"/>
    <col min="12260" max="12260" width="8" style="24" customWidth="1"/>
    <col min="12261" max="12261" width="8.453125" style="24" customWidth="1"/>
    <col min="12262" max="12262" width="10.90625" style="24" customWidth="1"/>
    <col min="12263" max="12509" width="14.08984375" style="24"/>
    <col min="12510" max="12510" width="8.36328125" style="24" customWidth="1"/>
    <col min="12511" max="12511" width="5.36328125" style="24" customWidth="1"/>
    <col min="12512" max="12512" width="7.36328125" style="24" customWidth="1"/>
    <col min="12513" max="12514" width="8" style="24" customWidth="1"/>
    <col min="12515" max="12515" width="9.36328125" style="24" customWidth="1"/>
    <col min="12516" max="12516" width="8" style="24" customWidth="1"/>
    <col min="12517" max="12517" width="8.453125" style="24" customWidth="1"/>
    <col min="12518" max="12518" width="10.90625" style="24" customWidth="1"/>
    <col min="12519" max="12765" width="14.08984375" style="24"/>
    <col min="12766" max="12766" width="8.36328125" style="24" customWidth="1"/>
    <col min="12767" max="12767" width="5.36328125" style="24" customWidth="1"/>
    <col min="12768" max="12768" width="7.36328125" style="24" customWidth="1"/>
    <col min="12769" max="12770" width="8" style="24" customWidth="1"/>
    <col min="12771" max="12771" width="9.36328125" style="24" customWidth="1"/>
    <col min="12772" max="12772" width="8" style="24" customWidth="1"/>
    <col min="12773" max="12773" width="8.453125" style="24" customWidth="1"/>
    <col min="12774" max="12774" width="10.90625" style="24" customWidth="1"/>
    <col min="12775" max="13021" width="14.08984375" style="24"/>
    <col min="13022" max="13022" width="8.36328125" style="24" customWidth="1"/>
    <col min="13023" max="13023" width="5.36328125" style="24" customWidth="1"/>
    <col min="13024" max="13024" width="7.36328125" style="24" customWidth="1"/>
    <col min="13025" max="13026" width="8" style="24" customWidth="1"/>
    <col min="13027" max="13027" width="9.36328125" style="24" customWidth="1"/>
    <col min="13028" max="13028" width="8" style="24" customWidth="1"/>
    <col min="13029" max="13029" width="8.453125" style="24" customWidth="1"/>
    <col min="13030" max="13030" width="10.90625" style="24" customWidth="1"/>
    <col min="13031" max="13277" width="14.08984375" style="24"/>
    <col min="13278" max="13278" width="8.36328125" style="24" customWidth="1"/>
    <col min="13279" max="13279" width="5.36328125" style="24" customWidth="1"/>
    <col min="13280" max="13280" width="7.36328125" style="24" customWidth="1"/>
    <col min="13281" max="13282" width="8" style="24" customWidth="1"/>
    <col min="13283" max="13283" width="9.36328125" style="24" customWidth="1"/>
    <col min="13284" max="13284" width="8" style="24" customWidth="1"/>
    <col min="13285" max="13285" width="8.453125" style="24" customWidth="1"/>
    <col min="13286" max="13286" width="10.90625" style="24" customWidth="1"/>
    <col min="13287" max="13533" width="14.08984375" style="24"/>
    <col min="13534" max="13534" width="8.36328125" style="24" customWidth="1"/>
    <col min="13535" max="13535" width="5.36328125" style="24" customWidth="1"/>
    <col min="13536" max="13536" width="7.36328125" style="24" customWidth="1"/>
    <col min="13537" max="13538" width="8" style="24" customWidth="1"/>
    <col min="13539" max="13539" width="9.36328125" style="24" customWidth="1"/>
    <col min="13540" max="13540" width="8" style="24" customWidth="1"/>
    <col min="13541" max="13541" width="8.453125" style="24" customWidth="1"/>
    <col min="13542" max="13542" width="10.90625" style="24" customWidth="1"/>
    <col min="13543" max="13789" width="14.08984375" style="24"/>
    <col min="13790" max="13790" width="8.36328125" style="24" customWidth="1"/>
    <col min="13791" max="13791" width="5.36328125" style="24" customWidth="1"/>
    <col min="13792" max="13792" width="7.36328125" style="24" customWidth="1"/>
    <col min="13793" max="13794" width="8" style="24" customWidth="1"/>
    <col min="13795" max="13795" width="9.36328125" style="24" customWidth="1"/>
    <col min="13796" max="13796" width="8" style="24" customWidth="1"/>
    <col min="13797" max="13797" width="8.453125" style="24" customWidth="1"/>
    <col min="13798" max="13798" width="10.90625" style="24" customWidth="1"/>
    <col min="13799" max="14045" width="14.08984375" style="24"/>
    <col min="14046" max="14046" width="8.36328125" style="24" customWidth="1"/>
    <col min="14047" max="14047" width="5.36328125" style="24" customWidth="1"/>
    <col min="14048" max="14048" width="7.36328125" style="24" customWidth="1"/>
    <col min="14049" max="14050" width="8" style="24" customWidth="1"/>
    <col min="14051" max="14051" width="9.36328125" style="24" customWidth="1"/>
    <col min="14052" max="14052" width="8" style="24" customWidth="1"/>
    <col min="14053" max="14053" width="8.453125" style="24" customWidth="1"/>
    <col min="14054" max="14054" width="10.90625" style="24" customWidth="1"/>
    <col min="14055" max="14301" width="14.08984375" style="24"/>
    <col min="14302" max="14302" width="8.36328125" style="24" customWidth="1"/>
    <col min="14303" max="14303" width="5.36328125" style="24" customWidth="1"/>
    <col min="14304" max="14304" width="7.36328125" style="24" customWidth="1"/>
    <col min="14305" max="14306" width="8" style="24" customWidth="1"/>
    <col min="14307" max="14307" width="9.36328125" style="24" customWidth="1"/>
    <col min="14308" max="14308" width="8" style="24" customWidth="1"/>
    <col min="14309" max="14309" width="8.453125" style="24" customWidth="1"/>
    <col min="14310" max="14310" width="10.90625" style="24" customWidth="1"/>
    <col min="14311" max="14557" width="14.08984375" style="24"/>
    <col min="14558" max="14558" width="8.36328125" style="24" customWidth="1"/>
    <col min="14559" max="14559" width="5.36328125" style="24" customWidth="1"/>
    <col min="14560" max="14560" width="7.36328125" style="24" customWidth="1"/>
    <col min="14561" max="14562" width="8" style="24" customWidth="1"/>
    <col min="14563" max="14563" width="9.36328125" style="24" customWidth="1"/>
    <col min="14564" max="14564" width="8" style="24" customWidth="1"/>
    <col min="14565" max="14565" width="8.453125" style="24" customWidth="1"/>
    <col min="14566" max="14566" width="10.90625" style="24" customWidth="1"/>
    <col min="14567" max="14813" width="14.08984375" style="24"/>
    <col min="14814" max="14814" width="8.36328125" style="24" customWidth="1"/>
    <col min="14815" max="14815" width="5.36328125" style="24" customWidth="1"/>
    <col min="14816" max="14816" width="7.36328125" style="24" customWidth="1"/>
    <col min="14817" max="14818" width="8" style="24" customWidth="1"/>
    <col min="14819" max="14819" width="9.36328125" style="24" customWidth="1"/>
    <col min="14820" max="14820" width="8" style="24" customWidth="1"/>
    <col min="14821" max="14821" width="8.453125" style="24" customWidth="1"/>
    <col min="14822" max="14822" width="10.90625" style="24" customWidth="1"/>
    <col min="14823" max="15069" width="14.08984375" style="24"/>
    <col min="15070" max="15070" width="8.36328125" style="24" customWidth="1"/>
    <col min="15071" max="15071" width="5.36328125" style="24" customWidth="1"/>
    <col min="15072" max="15072" width="7.36328125" style="24" customWidth="1"/>
    <col min="15073" max="15074" width="8" style="24" customWidth="1"/>
    <col min="15075" max="15075" width="9.36328125" style="24" customWidth="1"/>
    <col min="15076" max="15076" width="8" style="24" customWidth="1"/>
    <col min="15077" max="15077" width="8.453125" style="24" customWidth="1"/>
    <col min="15078" max="15078" width="10.90625" style="24" customWidth="1"/>
    <col min="15079" max="15325" width="14.08984375" style="24"/>
    <col min="15326" max="15326" width="8.36328125" style="24" customWidth="1"/>
    <col min="15327" max="15327" width="5.36328125" style="24" customWidth="1"/>
    <col min="15328" max="15328" width="7.36328125" style="24" customWidth="1"/>
    <col min="15329" max="15330" width="8" style="24" customWidth="1"/>
    <col min="15331" max="15331" width="9.36328125" style="24" customWidth="1"/>
    <col min="15332" max="15332" width="8" style="24" customWidth="1"/>
    <col min="15333" max="15333" width="8.453125" style="24" customWidth="1"/>
    <col min="15334" max="15334" width="10.90625" style="24" customWidth="1"/>
    <col min="15335" max="15581" width="14.08984375" style="24"/>
    <col min="15582" max="15582" width="8.36328125" style="24" customWidth="1"/>
    <col min="15583" max="15583" width="5.36328125" style="24" customWidth="1"/>
    <col min="15584" max="15584" width="7.36328125" style="24" customWidth="1"/>
    <col min="15585" max="15586" width="8" style="24" customWidth="1"/>
    <col min="15587" max="15587" width="9.36328125" style="24" customWidth="1"/>
    <col min="15588" max="15588" width="8" style="24" customWidth="1"/>
    <col min="15589" max="15589" width="8.453125" style="24" customWidth="1"/>
    <col min="15590" max="15590" width="10.90625" style="24" customWidth="1"/>
    <col min="15591" max="15837" width="14.08984375" style="24"/>
    <col min="15838" max="15838" width="8.36328125" style="24" customWidth="1"/>
    <col min="15839" max="15839" width="5.36328125" style="24" customWidth="1"/>
    <col min="15840" max="15840" width="7.36328125" style="24" customWidth="1"/>
    <col min="15841" max="15842" width="8" style="24" customWidth="1"/>
    <col min="15843" max="15843" width="9.36328125" style="24" customWidth="1"/>
    <col min="15844" max="15844" width="8" style="24" customWidth="1"/>
    <col min="15845" max="15845" width="8.453125" style="24" customWidth="1"/>
    <col min="15846" max="15846" width="10.90625" style="24" customWidth="1"/>
    <col min="15847" max="16093" width="14.08984375" style="24"/>
    <col min="16094" max="16094" width="8.36328125" style="24" customWidth="1"/>
    <col min="16095" max="16095" width="5.36328125" style="24" customWidth="1"/>
    <col min="16096" max="16096" width="7.36328125" style="24" customWidth="1"/>
    <col min="16097" max="16098" width="8" style="24" customWidth="1"/>
    <col min="16099" max="16099" width="9.36328125" style="24" customWidth="1"/>
    <col min="16100" max="16100" width="8" style="24" customWidth="1"/>
    <col min="16101" max="16101" width="8.453125" style="24" customWidth="1"/>
    <col min="16102" max="16102" width="10.90625" style="24" customWidth="1"/>
    <col min="16103" max="16384" width="14.08984375" style="24"/>
  </cols>
  <sheetData>
    <row r="1" spans="1:18">
      <c r="A1" s="43" t="s">
        <v>1482</v>
      </c>
      <c r="B1" s="44"/>
      <c r="C1" s="44"/>
      <c r="D1" s="44"/>
      <c r="E1" s="44"/>
      <c r="F1" s="44"/>
      <c r="G1" s="44" t="s">
        <v>663</v>
      </c>
      <c r="H1" s="44"/>
      <c r="I1" s="44"/>
      <c r="K1" s="44" t="s">
        <v>271</v>
      </c>
      <c r="L1" s="44"/>
      <c r="M1" s="44" t="s">
        <v>271</v>
      </c>
      <c r="N1" s="44"/>
      <c r="O1" s="44"/>
      <c r="P1" s="44"/>
      <c r="Q1" s="44"/>
    </row>
    <row r="2" spans="1:18" ht="13.5" thickBot="1">
      <c r="A2" s="45" t="s">
        <v>24</v>
      </c>
      <c r="B2" s="44"/>
      <c r="C2" s="45" t="s">
        <v>458</v>
      </c>
      <c r="D2" s="44"/>
      <c r="E2" s="44"/>
      <c r="F2" s="44"/>
      <c r="G2" s="44"/>
      <c r="H2" s="44"/>
      <c r="I2" s="44"/>
      <c r="K2" s="45" t="s">
        <v>25</v>
      </c>
      <c r="L2" s="44"/>
      <c r="M2" s="44"/>
      <c r="N2" s="44"/>
      <c r="O2" s="44"/>
      <c r="P2" s="44"/>
      <c r="Q2" s="44"/>
    </row>
    <row r="3" spans="1:18" ht="15" customHeight="1">
      <c r="A3" s="81" t="s">
        <v>26</v>
      </c>
      <c r="B3" s="82"/>
      <c r="C3" s="83" t="s">
        <v>27</v>
      </c>
      <c r="D3" s="84" t="s">
        <v>28</v>
      </c>
      <c r="E3" s="83" t="s">
        <v>29</v>
      </c>
      <c r="F3" s="83" t="s">
        <v>30</v>
      </c>
      <c r="G3" s="83" t="s">
        <v>31</v>
      </c>
      <c r="H3" s="83" t="s">
        <v>32</v>
      </c>
      <c r="I3" s="82" t="s">
        <v>33</v>
      </c>
      <c r="K3" s="81" t="s">
        <v>27</v>
      </c>
      <c r="L3" s="84" t="s">
        <v>28</v>
      </c>
      <c r="M3" s="83" t="s">
        <v>29</v>
      </c>
      <c r="N3" s="83" t="s">
        <v>30</v>
      </c>
      <c r="O3" s="83" t="s">
        <v>31</v>
      </c>
      <c r="P3" s="83" t="s">
        <v>32</v>
      </c>
      <c r="Q3" s="994" t="s">
        <v>33</v>
      </c>
    </row>
    <row r="4" spans="1:18" ht="15" customHeight="1">
      <c r="A4" s="85" t="s">
        <v>356</v>
      </c>
      <c r="B4" s="86"/>
      <c r="C4" s="47" t="s">
        <v>34</v>
      </c>
      <c r="D4" s="47" t="s">
        <v>35</v>
      </c>
      <c r="E4" s="47" t="s">
        <v>36</v>
      </c>
      <c r="F4" s="46" t="s">
        <v>37</v>
      </c>
      <c r="G4" s="47" t="s">
        <v>38</v>
      </c>
      <c r="H4" s="48" t="s">
        <v>39</v>
      </c>
      <c r="I4" s="86" t="s">
        <v>468</v>
      </c>
      <c r="K4" s="87" t="s">
        <v>34</v>
      </c>
      <c r="L4" s="47" t="s">
        <v>35</v>
      </c>
      <c r="M4" s="47" t="s">
        <v>36</v>
      </c>
      <c r="N4" s="46" t="s">
        <v>37</v>
      </c>
      <c r="O4" s="47" t="s">
        <v>38</v>
      </c>
      <c r="P4" s="48" t="s">
        <v>39</v>
      </c>
      <c r="Q4" s="86" t="s">
        <v>468</v>
      </c>
    </row>
    <row r="5" spans="1:18" ht="15" customHeight="1">
      <c r="A5" s="87"/>
      <c r="B5" s="86"/>
      <c r="C5" s="2183" t="s">
        <v>1426</v>
      </c>
      <c r="D5" s="2183" t="s">
        <v>1426</v>
      </c>
      <c r="E5" s="49"/>
      <c r="F5" s="49"/>
      <c r="G5" s="49" t="s">
        <v>40</v>
      </c>
      <c r="H5" s="49"/>
      <c r="I5" s="118"/>
      <c r="K5" s="129" t="s">
        <v>41</v>
      </c>
      <c r="L5" s="130" t="s">
        <v>41</v>
      </c>
      <c r="M5" s="130" t="s">
        <v>41</v>
      </c>
      <c r="N5" s="130" t="s">
        <v>41</v>
      </c>
      <c r="O5" s="130" t="s">
        <v>41</v>
      </c>
      <c r="P5" s="130" t="s">
        <v>41</v>
      </c>
      <c r="Q5" s="118" t="s">
        <v>42</v>
      </c>
    </row>
    <row r="6" spans="1:18" ht="15" customHeight="1" thickBot="1">
      <c r="A6" s="90"/>
      <c r="B6" s="91"/>
      <c r="C6" s="92" t="s">
        <v>0</v>
      </c>
      <c r="D6" s="92" t="s">
        <v>1</v>
      </c>
      <c r="E6" s="93" t="s">
        <v>43</v>
      </c>
      <c r="F6" s="93" t="s">
        <v>44</v>
      </c>
      <c r="G6" s="93" t="s">
        <v>45</v>
      </c>
      <c r="H6" s="93" t="s">
        <v>46</v>
      </c>
      <c r="I6" s="94" t="s">
        <v>47</v>
      </c>
      <c r="J6" s="75"/>
      <c r="K6" s="128" t="s">
        <v>0</v>
      </c>
      <c r="L6" s="92" t="s">
        <v>1</v>
      </c>
      <c r="M6" s="93" t="s">
        <v>43</v>
      </c>
      <c r="N6" s="93" t="s">
        <v>44</v>
      </c>
      <c r="O6" s="93" t="s">
        <v>45</v>
      </c>
      <c r="P6" s="93" t="s">
        <v>46</v>
      </c>
      <c r="Q6" s="94" t="s">
        <v>47</v>
      </c>
      <c r="R6" s="24" t="s">
        <v>835</v>
      </c>
    </row>
    <row r="7" spans="1:18" ht="15" customHeight="1">
      <c r="A7" s="112" t="s">
        <v>721</v>
      </c>
      <c r="B7" s="120" t="s">
        <v>3</v>
      </c>
      <c r="C7" s="582">
        <v>111.6</v>
      </c>
      <c r="D7" s="582">
        <v>44.3</v>
      </c>
      <c r="E7" s="576">
        <v>4784</v>
      </c>
      <c r="F7" s="576">
        <v>17957</v>
      </c>
      <c r="G7" s="576">
        <v>9268</v>
      </c>
      <c r="H7" s="576">
        <v>17</v>
      </c>
      <c r="I7" s="584">
        <v>149.096</v>
      </c>
      <c r="J7" s="75"/>
      <c r="K7" s="578">
        <v>111.6</v>
      </c>
      <c r="L7" s="582">
        <v>44.3</v>
      </c>
      <c r="M7" s="576">
        <v>6098</v>
      </c>
      <c r="N7" s="576">
        <v>15397</v>
      </c>
      <c r="O7" s="576">
        <v>14203</v>
      </c>
      <c r="P7" s="579">
        <v>20</v>
      </c>
      <c r="Q7" s="584">
        <v>100.8</v>
      </c>
    </row>
    <row r="8" spans="1:18" ht="15" customHeight="1">
      <c r="A8" s="112">
        <v>1989</v>
      </c>
      <c r="B8" s="120" t="s">
        <v>4</v>
      </c>
      <c r="C8" s="582">
        <v>110.2</v>
      </c>
      <c r="D8" s="582">
        <v>45.3</v>
      </c>
      <c r="E8" s="576">
        <v>5644</v>
      </c>
      <c r="F8" s="576">
        <v>15230</v>
      </c>
      <c r="G8" s="576">
        <v>14134</v>
      </c>
      <c r="H8" s="576">
        <v>15</v>
      </c>
      <c r="I8" s="584">
        <v>149.952</v>
      </c>
      <c r="J8" s="75"/>
      <c r="K8" s="578">
        <v>110.2</v>
      </c>
      <c r="L8" s="582">
        <v>45.3</v>
      </c>
      <c r="M8" s="576">
        <v>5885</v>
      </c>
      <c r="N8" s="576">
        <v>15187</v>
      </c>
      <c r="O8" s="576">
        <v>14340</v>
      </c>
      <c r="P8" s="579">
        <v>17</v>
      </c>
      <c r="Q8" s="584">
        <v>102.2</v>
      </c>
    </row>
    <row r="9" spans="1:18" ht="15" customHeight="1">
      <c r="A9" s="112"/>
      <c r="B9" s="120" t="s">
        <v>5</v>
      </c>
      <c r="C9" s="582">
        <v>109.3</v>
      </c>
      <c r="D9" s="582">
        <v>43.8</v>
      </c>
      <c r="E9" s="576">
        <v>5839</v>
      </c>
      <c r="F9" s="576">
        <v>15551</v>
      </c>
      <c r="G9" s="576">
        <v>25283</v>
      </c>
      <c r="H9" s="576">
        <v>20</v>
      </c>
      <c r="I9" s="584">
        <v>150.70699999999999</v>
      </c>
      <c r="J9" s="75"/>
      <c r="K9" s="578">
        <v>109.3</v>
      </c>
      <c r="L9" s="582">
        <v>43.8</v>
      </c>
      <c r="M9" s="576">
        <v>5986</v>
      </c>
      <c r="N9" s="576">
        <v>15209</v>
      </c>
      <c r="O9" s="576">
        <v>15922</v>
      </c>
      <c r="P9" s="579">
        <v>19</v>
      </c>
      <c r="Q9" s="584">
        <v>101.3</v>
      </c>
    </row>
    <row r="10" spans="1:18" ht="15" customHeight="1">
      <c r="A10" s="112"/>
      <c r="B10" s="120" t="s">
        <v>6</v>
      </c>
      <c r="C10" s="582">
        <v>111.8</v>
      </c>
      <c r="D10" s="582">
        <v>44.8</v>
      </c>
      <c r="E10" s="576">
        <v>5814</v>
      </c>
      <c r="F10" s="576">
        <v>16656</v>
      </c>
      <c r="G10" s="576">
        <v>16212</v>
      </c>
      <c r="H10" s="576">
        <v>22</v>
      </c>
      <c r="I10" s="584">
        <v>152.38999999999999</v>
      </c>
      <c r="J10" s="75"/>
      <c r="K10" s="578">
        <v>111.8</v>
      </c>
      <c r="L10" s="582">
        <v>44.8</v>
      </c>
      <c r="M10" s="576">
        <v>5576</v>
      </c>
      <c r="N10" s="576">
        <v>16601</v>
      </c>
      <c r="O10" s="576">
        <v>17536</v>
      </c>
      <c r="P10" s="579">
        <v>23</v>
      </c>
      <c r="Q10" s="584">
        <v>103.8</v>
      </c>
    </row>
    <row r="11" spans="1:18" ht="15" customHeight="1">
      <c r="A11" s="112"/>
      <c r="B11" s="120" t="s">
        <v>7</v>
      </c>
      <c r="C11" s="582">
        <v>110</v>
      </c>
      <c r="D11" s="582">
        <v>45.7</v>
      </c>
      <c r="E11" s="576">
        <v>5797</v>
      </c>
      <c r="F11" s="576">
        <v>14813</v>
      </c>
      <c r="G11" s="576">
        <v>15859</v>
      </c>
      <c r="H11" s="576">
        <v>21</v>
      </c>
      <c r="I11" s="584">
        <v>153.803</v>
      </c>
      <c r="J11" s="75"/>
      <c r="K11" s="578">
        <v>110</v>
      </c>
      <c r="L11" s="582">
        <v>45.7</v>
      </c>
      <c r="M11" s="576">
        <v>6325</v>
      </c>
      <c r="N11" s="576">
        <v>15885</v>
      </c>
      <c r="O11" s="576">
        <v>17872</v>
      </c>
      <c r="P11" s="579">
        <v>18</v>
      </c>
      <c r="Q11" s="584">
        <v>103.1</v>
      </c>
    </row>
    <row r="12" spans="1:18" ht="15" customHeight="1">
      <c r="A12" s="112"/>
      <c r="B12" s="120" t="s">
        <v>8</v>
      </c>
      <c r="C12" s="582">
        <v>109.5</v>
      </c>
      <c r="D12" s="582">
        <v>45.3</v>
      </c>
      <c r="E12" s="576">
        <v>6124</v>
      </c>
      <c r="F12" s="576">
        <v>16138</v>
      </c>
      <c r="G12" s="576">
        <v>19433</v>
      </c>
      <c r="H12" s="576">
        <v>18</v>
      </c>
      <c r="I12" s="584">
        <v>155.679</v>
      </c>
      <c r="J12" s="75"/>
      <c r="K12" s="578">
        <v>109.5</v>
      </c>
      <c r="L12" s="582">
        <v>45.3</v>
      </c>
      <c r="M12" s="576">
        <v>5667</v>
      </c>
      <c r="N12" s="576">
        <v>16232</v>
      </c>
      <c r="O12" s="576">
        <v>17911</v>
      </c>
      <c r="P12" s="579">
        <v>18</v>
      </c>
      <c r="Q12" s="584">
        <v>104.2</v>
      </c>
    </row>
    <row r="13" spans="1:18" ht="15" customHeight="1">
      <c r="A13" s="112"/>
      <c r="B13" s="120" t="s">
        <v>9</v>
      </c>
      <c r="C13" s="582">
        <v>109.4</v>
      </c>
      <c r="D13" s="582">
        <v>46.9</v>
      </c>
      <c r="E13" s="576">
        <v>6814</v>
      </c>
      <c r="F13" s="576">
        <v>16500</v>
      </c>
      <c r="G13" s="576">
        <v>20945</v>
      </c>
      <c r="H13" s="576">
        <v>16</v>
      </c>
      <c r="I13" s="584">
        <v>155.41900000000001</v>
      </c>
      <c r="J13" s="75"/>
      <c r="K13" s="578">
        <v>109.4</v>
      </c>
      <c r="L13" s="582">
        <v>46.9</v>
      </c>
      <c r="M13" s="576">
        <v>6232</v>
      </c>
      <c r="N13" s="576">
        <v>16472</v>
      </c>
      <c r="O13" s="576">
        <v>17685</v>
      </c>
      <c r="P13" s="579">
        <v>17</v>
      </c>
      <c r="Q13" s="584">
        <v>105.6</v>
      </c>
    </row>
    <row r="14" spans="1:18" ht="15" customHeight="1">
      <c r="A14" s="112"/>
      <c r="B14" s="120" t="s">
        <v>10</v>
      </c>
      <c r="C14" s="582">
        <v>110.4</v>
      </c>
      <c r="D14" s="582">
        <v>45.7</v>
      </c>
      <c r="E14" s="576">
        <v>6532</v>
      </c>
      <c r="F14" s="576">
        <v>17134</v>
      </c>
      <c r="G14" s="576">
        <v>12485</v>
      </c>
      <c r="H14" s="576">
        <v>21</v>
      </c>
      <c r="I14" s="584">
        <v>156.00800000000001</v>
      </c>
      <c r="J14" s="75"/>
      <c r="K14" s="578">
        <v>110.4</v>
      </c>
      <c r="L14" s="582">
        <v>45.7</v>
      </c>
      <c r="M14" s="576">
        <v>5991</v>
      </c>
      <c r="N14" s="576">
        <v>15911</v>
      </c>
      <c r="O14" s="576">
        <v>18708</v>
      </c>
      <c r="P14" s="579">
        <v>20</v>
      </c>
      <c r="Q14" s="584">
        <v>104</v>
      </c>
    </row>
    <row r="15" spans="1:18" ht="15" customHeight="1">
      <c r="A15" s="112"/>
      <c r="B15" s="120" t="s">
        <v>11</v>
      </c>
      <c r="C15" s="582">
        <v>116.4</v>
      </c>
      <c r="D15" s="582">
        <v>45.3</v>
      </c>
      <c r="E15" s="576">
        <v>5331</v>
      </c>
      <c r="F15" s="576">
        <v>17475</v>
      </c>
      <c r="G15" s="576">
        <v>18709</v>
      </c>
      <c r="H15" s="576">
        <v>22</v>
      </c>
      <c r="I15" s="584">
        <v>153.83799999999999</v>
      </c>
      <c r="J15" s="75"/>
      <c r="K15" s="578">
        <v>116.4</v>
      </c>
      <c r="L15" s="582">
        <v>45.3</v>
      </c>
      <c r="M15" s="576">
        <v>4967</v>
      </c>
      <c r="N15" s="576">
        <v>15438</v>
      </c>
      <c r="O15" s="576">
        <v>18115</v>
      </c>
      <c r="P15" s="579">
        <v>23</v>
      </c>
      <c r="Q15" s="584">
        <v>103.6</v>
      </c>
    </row>
    <row r="16" spans="1:18" ht="15" customHeight="1">
      <c r="A16" s="112"/>
      <c r="B16" s="120" t="s">
        <v>12</v>
      </c>
      <c r="C16" s="582">
        <v>109.8</v>
      </c>
      <c r="D16" s="582">
        <v>46.5</v>
      </c>
      <c r="E16" s="576">
        <v>5793</v>
      </c>
      <c r="F16" s="576">
        <v>16771</v>
      </c>
      <c r="G16" s="576">
        <v>19052</v>
      </c>
      <c r="H16" s="576">
        <v>18</v>
      </c>
      <c r="I16" s="584">
        <v>153.53899999999999</v>
      </c>
      <c r="J16" s="75"/>
      <c r="K16" s="578">
        <v>109.8</v>
      </c>
      <c r="L16" s="582">
        <v>46.5</v>
      </c>
      <c r="M16" s="576">
        <v>5759</v>
      </c>
      <c r="N16" s="576">
        <v>16037</v>
      </c>
      <c r="O16" s="576">
        <v>18521</v>
      </c>
      <c r="P16" s="579">
        <v>16</v>
      </c>
      <c r="Q16" s="584">
        <v>104.7</v>
      </c>
    </row>
    <row r="17" spans="1:18" ht="15" customHeight="1">
      <c r="A17" s="112"/>
      <c r="B17" s="120" t="s">
        <v>13</v>
      </c>
      <c r="C17" s="582">
        <v>111.2</v>
      </c>
      <c r="D17" s="582">
        <v>46.6</v>
      </c>
      <c r="E17" s="576">
        <v>5810</v>
      </c>
      <c r="F17" s="576">
        <v>14455</v>
      </c>
      <c r="G17" s="576">
        <v>19772</v>
      </c>
      <c r="H17" s="576">
        <v>15</v>
      </c>
      <c r="I17" s="584">
        <v>152.01499999999999</v>
      </c>
      <c r="J17" s="75"/>
      <c r="K17" s="578">
        <v>111.2</v>
      </c>
      <c r="L17" s="582">
        <v>46.6</v>
      </c>
      <c r="M17" s="576">
        <v>5758</v>
      </c>
      <c r="N17" s="576">
        <v>16644</v>
      </c>
      <c r="O17" s="576">
        <v>19627</v>
      </c>
      <c r="P17" s="579">
        <v>14</v>
      </c>
      <c r="Q17" s="584">
        <v>102.9</v>
      </c>
    </row>
    <row r="18" spans="1:18" ht="15" customHeight="1">
      <c r="A18" s="113"/>
      <c r="B18" s="121" t="s">
        <v>14</v>
      </c>
      <c r="C18" s="583">
        <v>111.8</v>
      </c>
      <c r="D18" s="583">
        <v>46.2</v>
      </c>
      <c r="E18" s="577">
        <v>5099</v>
      </c>
      <c r="F18" s="577">
        <v>11821</v>
      </c>
      <c r="G18" s="577">
        <v>18102</v>
      </c>
      <c r="H18" s="577">
        <v>11</v>
      </c>
      <c r="I18" s="585">
        <v>151.99299999999999</v>
      </c>
      <c r="J18" s="75"/>
      <c r="K18" s="580">
        <v>111.8</v>
      </c>
      <c r="L18" s="583">
        <v>46.2</v>
      </c>
      <c r="M18" s="577">
        <v>5321</v>
      </c>
      <c r="N18" s="577">
        <v>16137</v>
      </c>
      <c r="O18" s="577">
        <v>19337</v>
      </c>
      <c r="P18" s="581">
        <v>11</v>
      </c>
      <c r="Q18" s="585">
        <v>103.2</v>
      </c>
    </row>
    <row r="19" spans="1:18">
      <c r="A19" s="112" t="s">
        <v>19</v>
      </c>
      <c r="B19" s="120" t="s">
        <v>3</v>
      </c>
      <c r="C19" s="594">
        <v>110.8</v>
      </c>
      <c r="D19" s="594">
        <v>47.1</v>
      </c>
      <c r="E19" s="567">
        <v>4718</v>
      </c>
      <c r="F19" s="567">
        <v>19554</v>
      </c>
      <c r="G19" s="567">
        <v>12946</v>
      </c>
      <c r="H19" s="567">
        <v>11</v>
      </c>
      <c r="I19" s="584">
        <v>151.20099999999999</v>
      </c>
      <c r="K19" s="124">
        <v>110.8</v>
      </c>
      <c r="L19" s="27">
        <v>47.1</v>
      </c>
      <c r="M19" s="28">
        <v>5952</v>
      </c>
      <c r="N19" s="28">
        <v>16463</v>
      </c>
      <c r="O19" s="28">
        <v>19167</v>
      </c>
      <c r="P19" s="28">
        <v>13</v>
      </c>
      <c r="Q19" s="125">
        <v>101.4</v>
      </c>
      <c r="R19" s="24" t="s">
        <v>821</v>
      </c>
    </row>
    <row r="20" spans="1:18">
      <c r="A20" s="112">
        <v>1990</v>
      </c>
      <c r="B20" s="120" t="s">
        <v>4</v>
      </c>
      <c r="C20" s="594">
        <v>110.2</v>
      </c>
      <c r="D20" s="594">
        <v>44.7</v>
      </c>
      <c r="E20" s="567">
        <v>4699</v>
      </c>
      <c r="F20" s="567">
        <v>17059</v>
      </c>
      <c r="G20" s="567">
        <v>18733</v>
      </c>
      <c r="H20" s="567">
        <v>13</v>
      </c>
      <c r="I20" s="584">
        <v>152.517</v>
      </c>
      <c r="K20" s="124">
        <v>110.2</v>
      </c>
      <c r="L20" s="27">
        <v>44.7</v>
      </c>
      <c r="M20" s="28">
        <v>5063</v>
      </c>
      <c r="N20" s="28">
        <v>16888</v>
      </c>
      <c r="O20" s="28">
        <v>19087</v>
      </c>
      <c r="P20" s="28">
        <v>15</v>
      </c>
      <c r="Q20" s="125">
        <v>101.7</v>
      </c>
    </row>
    <row r="21" spans="1:18">
      <c r="A21" s="112"/>
      <c r="B21" s="120" t="s">
        <v>5</v>
      </c>
      <c r="C21" s="594">
        <v>112.4</v>
      </c>
      <c r="D21" s="594">
        <v>46.2</v>
      </c>
      <c r="E21" s="567">
        <v>5337</v>
      </c>
      <c r="F21" s="567">
        <v>16493</v>
      </c>
      <c r="G21" s="567">
        <v>27947</v>
      </c>
      <c r="H21" s="567">
        <v>9</v>
      </c>
      <c r="I21" s="584">
        <v>156.16900000000001</v>
      </c>
      <c r="K21" s="124">
        <v>112.4</v>
      </c>
      <c r="L21" s="27">
        <v>46.2</v>
      </c>
      <c r="M21" s="28">
        <v>5449</v>
      </c>
      <c r="N21" s="28">
        <v>16304</v>
      </c>
      <c r="O21" s="28">
        <v>17861</v>
      </c>
      <c r="P21" s="28">
        <v>9</v>
      </c>
      <c r="Q21" s="125">
        <v>103.6</v>
      </c>
    </row>
    <row r="22" spans="1:18">
      <c r="A22" s="112"/>
      <c r="B22" s="120" t="s">
        <v>6</v>
      </c>
      <c r="C22" s="594">
        <v>113.5</v>
      </c>
      <c r="D22" s="594">
        <v>45.3</v>
      </c>
      <c r="E22" s="567">
        <v>5226</v>
      </c>
      <c r="F22" s="567">
        <v>16860</v>
      </c>
      <c r="G22" s="567">
        <v>18085</v>
      </c>
      <c r="H22" s="567">
        <v>15</v>
      </c>
      <c r="I22" s="584">
        <v>156.988</v>
      </c>
      <c r="K22" s="124">
        <v>113.5</v>
      </c>
      <c r="L22" s="27">
        <v>45.3</v>
      </c>
      <c r="M22" s="28">
        <v>4888</v>
      </c>
      <c r="N22" s="28">
        <v>16528</v>
      </c>
      <c r="O22" s="28">
        <v>19149</v>
      </c>
      <c r="P22" s="28">
        <v>15</v>
      </c>
      <c r="Q22" s="125">
        <v>103</v>
      </c>
    </row>
    <row r="23" spans="1:18">
      <c r="A23" s="112"/>
      <c r="B23" s="120" t="s">
        <v>7</v>
      </c>
      <c r="C23" s="594">
        <v>115.1</v>
      </c>
      <c r="D23" s="594">
        <v>42.9</v>
      </c>
      <c r="E23" s="567">
        <v>4923</v>
      </c>
      <c r="F23" s="567">
        <v>16041</v>
      </c>
      <c r="G23" s="567">
        <v>17408</v>
      </c>
      <c r="H23" s="567">
        <v>19</v>
      </c>
      <c r="I23" s="584">
        <v>156.69499999999999</v>
      </c>
      <c r="K23" s="124">
        <v>115.1</v>
      </c>
      <c r="L23" s="27">
        <v>42.9</v>
      </c>
      <c r="M23" s="28">
        <v>5346</v>
      </c>
      <c r="N23" s="28">
        <v>17180</v>
      </c>
      <c r="O23" s="28">
        <v>19772</v>
      </c>
      <c r="P23" s="28">
        <v>16</v>
      </c>
      <c r="Q23" s="125">
        <v>101.9</v>
      </c>
    </row>
    <row r="24" spans="1:18">
      <c r="A24" s="112"/>
      <c r="B24" s="120" t="s">
        <v>8</v>
      </c>
      <c r="C24" s="594">
        <v>112.6</v>
      </c>
      <c r="D24" s="594">
        <v>44.7</v>
      </c>
      <c r="E24" s="567">
        <v>5961</v>
      </c>
      <c r="F24" s="567">
        <v>17388</v>
      </c>
      <c r="G24" s="567">
        <v>20182</v>
      </c>
      <c r="H24" s="567">
        <v>13</v>
      </c>
      <c r="I24" s="584">
        <v>155.95699999999999</v>
      </c>
      <c r="K24" s="124">
        <v>112.6</v>
      </c>
      <c r="L24" s="27">
        <v>44.7</v>
      </c>
      <c r="M24" s="28">
        <v>5530</v>
      </c>
      <c r="N24" s="28">
        <v>17496</v>
      </c>
      <c r="O24" s="28">
        <v>18784</v>
      </c>
      <c r="P24" s="28">
        <v>13</v>
      </c>
      <c r="Q24" s="125">
        <v>100.2</v>
      </c>
    </row>
    <row r="25" spans="1:18">
      <c r="A25" s="112"/>
      <c r="B25" s="120" t="s">
        <v>9</v>
      </c>
      <c r="C25" s="594">
        <v>114.5</v>
      </c>
      <c r="D25" s="594">
        <v>43.3</v>
      </c>
      <c r="E25" s="567">
        <v>5710</v>
      </c>
      <c r="F25" s="567">
        <v>17278</v>
      </c>
      <c r="G25" s="567">
        <v>23188</v>
      </c>
      <c r="H25" s="567">
        <v>12</v>
      </c>
      <c r="I25" s="584">
        <v>155.08199999999999</v>
      </c>
      <c r="K25" s="124">
        <v>114.5</v>
      </c>
      <c r="L25" s="27">
        <v>43.3</v>
      </c>
      <c r="M25" s="28">
        <v>5138</v>
      </c>
      <c r="N25" s="28">
        <v>16868</v>
      </c>
      <c r="O25" s="28">
        <v>19285</v>
      </c>
      <c r="P25" s="28">
        <v>13</v>
      </c>
      <c r="Q25" s="125">
        <v>99.8</v>
      </c>
    </row>
    <row r="26" spans="1:18">
      <c r="A26" s="112"/>
      <c r="B26" s="120" t="s">
        <v>10</v>
      </c>
      <c r="C26" s="594">
        <v>113.9</v>
      </c>
      <c r="D26" s="594">
        <v>43.5</v>
      </c>
      <c r="E26" s="567">
        <v>6284</v>
      </c>
      <c r="F26" s="567">
        <v>18930</v>
      </c>
      <c r="G26" s="567">
        <v>13811</v>
      </c>
      <c r="H26" s="567">
        <v>12</v>
      </c>
      <c r="I26" s="584">
        <v>157.21100000000001</v>
      </c>
      <c r="K26" s="124">
        <v>113.9</v>
      </c>
      <c r="L26" s="27">
        <v>43.5</v>
      </c>
      <c r="M26" s="28">
        <v>5739</v>
      </c>
      <c r="N26" s="28">
        <v>17907</v>
      </c>
      <c r="O26" s="28">
        <v>20208</v>
      </c>
      <c r="P26" s="28">
        <v>12</v>
      </c>
      <c r="Q26" s="125">
        <v>100.8</v>
      </c>
    </row>
    <row r="27" spans="1:18">
      <c r="A27" s="112"/>
      <c r="B27" s="120" t="s">
        <v>11</v>
      </c>
      <c r="C27" s="594">
        <v>111.5</v>
      </c>
      <c r="D27" s="594">
        <v>45.7</v>
      </c>
      <c r="E27" s="567">
        <v>5946</v>
      </c>
      <c r="F27" s="567">
        <v>18931</v>
      </c>
      <c r="G27" s="567">
        <v>18784</v>
      </c>
      <c r="H27" s="567">
        <v>16</v>
      </c>
      <c r="I27" s="584">
        <v>157.78100000000001</v>
      </c>
      <c r="K27" s="124">
        <v>111.5</v>
      </c>
      <c r="L27" s="27">
        <v>45.7</v>
      </c>
      <c r="M27" s="28">
        <v>5480</v>
      </c>
      <c r="N27" s="28">
        <v>17479</v>
      </c>
      <c r="O27" s="28">
        <v>18928</v>
      </c>
      <c r="P27" s="28">
        <v>16</v>
      </c>
      <c r="Q27" s="125">
        <v>102.6</v>
      </c>
    </row>
    <row r="28" spans="1:18">
      <c r="A28" s="112"/>
      <c r="B28" s="120" t="s">
        <v>12</v>
      </c>
      <c r="C28" s="594">
        <v>115</v>
      </c>
      <c r="D28" s="594">
        <v>43.3</v>
      </c>
      <c r="E28" s="567">
        <v>4946</v>
      </c>
      <c r="F28" s="567">
        <v>18329</v>
      </c>
      <c r="G28" s="567">
        <v>19919</v>
      </c>
      <c r="H28" s="567">
        <v>30</v>
      </c>
      <c r="I28" s="584">
        <v>153.83600000000001</v>
      </c>
      <c r="K28" s="124">
        <v>115</v>
      </c>
      <c r="L28" s="27">
        <v>43.3</v>
      </c>
      <c r="M28" s="28">
        <v>5075</v>
      </c>
      <c r="N28" s="28">
        <v>17048</v>
      </c>
      <c r="O28" s="28">
        <v>19111</v>
      </c>
      <c r="P28" s="28">
        <v>28</v>
      </c>
      <c r="Q28" s="125">
        <v>100.2</v>
      </c>
    </row>
    <row r="29" spans="1:18">
      <c r="A29" s="112"/>
      <c r="B29" s="120" t="s">
        <v>13</v>
      </c>
      <c r="C29" s="594">
        <v>114.5</v>
      </c>
      <c r="D29" s="594">
        <v>43.4</v>
      </c>
      <c r="E29" s="567">
        <v>4774</v>
      </c>
      <c r="F29" s="567">
        <v>14570</v>
      </c>
      <c r="G29" s="567">
        <v>18754</v>
      </c>
      <c r="H29" s="567">
        <v>16</v>
      </c>
      <c r="I29" s="584">
        <v>153.839</v>
      </c>
      <c r="K29" s="124">
        <v>114.5</v>
      </c>
      <c r="L29" s="27">
        <v>43.4</v>
      </c>
      <c r="M29" s="28">
        <v>4807</v>
      </c>
      <c r="N29" s="28">
        <v>16727</v>
      </c>
      <c r="O29" s="28">
        <v>18146</v>
      </c>
      <c r="P29" s="28">
        <v>15</v>
      </c>
      <c r="Q29" s="125">
        <v>101.2</v>
      </c>
    </row>
    <row r="30" spans="1:18">
      <c r="A30" s="113"/>
      <c r="B30" s="121" t="s">
        <v>14</v>
      </c>
      <c r="C30" s="595">
        <v>113.5</v>
      </c>
      <c r="D30" s="595">
        <v>44</v>
      </c>
      <c r="E30" s="568">
        <v>6006</v>
      </c>
      <c r="F30" s="568">
        <v>13898</v>
      </c>
      <c r="G30" s="568">
        <v>17850</v>
      </c>
      <c r="H30" s="568">
        <v>12</v>
      </c>
      <c r="I30" s="585">
        <v>153.67099999999999</v>
      </c>
      <c r="K30" s="126">
        <v>113.5</v>
      </c>
      <c r="L30" s="29">
        <v>44</v>
      </c>
      <c r="M30" s="30">
        <v>6174</v>
      </c>
      <c r="N30" s="30">
        <v>18702</v>
      </c>
      <c r="O30" s="30">
        <v>19322</v>
      </c>
      <c r="P30" s="30">
        <v>12</v>
      </c>
      <c r="Q30" s="127">
        <v>101.1</v>
      </c>
    </row>
    <row r="31" spans="1:18">
      <c r="A31" s="111" t="s">
        <v>20</v>
      </c>
      <c r="B31" s="120" t="s">
        <v>3</v>
      </c>
      <c r="C31" s="594">
        <v>115.3</v>
      </c>
      <c r="D31" s="594">
        <v>42.8</v>
      </c>
      <c r="E31" s="567">
        <v>3535</v>
      </c>
      <c r="F31" s="567">
        <v>19462</v>
      </c>
      <c r="G31" s="567">
        <v>12693</v>
      </c>
      <c r="H31" s="567">
        <v>17</v>
      </c>
      <c r="I31" s="584">
        <v>152.316</v>
      </c>
      <c r="K31" s="124">
        <v>115.3</v>
      </c>
      <c r="L31" s="27">
        <v>42.8</v>
      </c>
      <c r="M31" s="28">
        <v>4396</v>
      </c>
      <c r="N31" s="28">
        <v>16521</v>
      </c>
      <c r="O31" s="28">
        <v>18761</v>
      </c>
      <c r="P31" s="28">
        <v>20</v>
      </c>
      <c r="Q31" s="125">
        <v>100.7</v>
      </c>
    </row>
    <row r="32" spans="1:18">
      <c r="A32" s="112">
        <v>1991</v>
      </c>
      <c r="B32" s="120" t="s">
        <v>4</v>
      </c>
      <c r="C32" s="594">
        <v>117.9</v>
      </c>
      <c r="D32" s="594">
        <v>44.6</v>
      </c>
      <c r="E32" s="567">
        <v>4505</v>
      </c>
      <c r="F32" s="567">
        <v>17926</v>
      </c>
      <c r="G32" s="567">
        <v>17969</v>
      </c>
      <c r="H32" s="567">
        <v>16</v>
      </c>
      <c r="I32" s="584">
        <v>152.87700000000001</v>
      </c>
      <c r="K32" s="124">
        <v>117.9</v>
      </c>
      <c r="L32" s="27">
        <v>44.6</v>
      </c>
      <c r="M32" s="28">
        <v>5020</v>
      </c>
      <c r="N32" s="28">
        <v>17625</v>
      </c>
      <c r="O32" s="28">
        <v>18337</v>
      </c>
      <c r="P32" s="28">
        <v>18</v>
      </c>
      <c r="Q32" s="125">
        <v>100.2</v>
      </c>
    </row>
    <row r="33" spans="1:17">
      <c r="A33" s="112"/>
      <c r="B33" s="120" t="s">
        <v>5</v>
      </c>
      <c r="C33" s="594">
        <v>114.9</v>
      </c>
      <c r="D33" s="594">
        <v>46.2</v>
      </c>
      <c r="E33" s="567">
        <v>4752</v>
      </c>
      <c r="F33" s="567">
        <v>16642</v>
      </c>
      <c r="G33" s="567">
        <v>26854</v>
      </c>
      <c r="H33" s="567">
        <v>34</v>
      </c>
      <c r="I33" s="584">
        <v>152.23500000000001</v>
      </c>
      <c r="K33" s="124">
        <v>114.9</v>
      </c>
      <c r="L33" s="27">
        <v>46.2</v>
      </c>
      <c r="M33" s="28">
        <v>4913</v>
      </c>
      <c r="N33" s="28">
        <v>16911</v>
      </c>
      <c r="O33" s="28">
        <v>17651</v>
      </c>
      <c r="P33" s="28">
        <v>33</v>
      </c>
      <c r="Q33" s="125">
        <v>97.5</v>
      </c>
    </row>
    <row r="34" spans="1:17">
      <c r="A34" s="112"/>
      <c r="B34" s="120" t="s">
        <v>6</v>
      </c>
      <c r="C34" s="594">
        <v>116.3</v>
      </c>
      <c r="D34" s="594">
        <v>46.3</v>
      </c>
      <c r="E34" s="567">
        <v>5024</v>
      </c>
      <c r="F34" s="567">
        <v>17646</v>
      </c>
      <c r="G34" s="567">
        <v>17677</v>
      </c>
      <c r="H34" s="567">
        <v>18</v>
      </c>
      <c r="I34" s="584">
        <v>150.339</v>
      </c>
      <c r="K34" s="124">
        <v>116.3</v>
      </c>
      <c r="L34" s="27">
        <v>46.3</v>
      </c>
      <c r="M34" s="28">
        <v>4577</v>
      </c>
      <c r="N34" s="28">
        <v>16564</v>
      </c>
      <c r="O34" s="28">
        <v>18287</v>
      </c>
      <c r="P34" s="28">
        <v>18</v>
      </c>
      <c r="Q34" s="125">
        <v>95.8</v>
      </c>
    </row>
    <row r="35" spans="1:17">
      <c r="A35" s="112"/>
      <c r="B35" s="120" t="s">
        <v>7</v>
      </c>
      <c r="C35" s="594">
        <v>117.9</v>
      </c>
      <c r="D35" s="594">
        <v>46.3</v>
      </c>
      <c r="E35" s="567">
        <v>3830</v>
      </c>
      <c r="F35" s="567">
        <v>15798</v>
      </c>
      <c r="G35" s="567">
        <v>16296</v>
      </c>
      <c r="H35" s="567">
        <v>29</v>
      </c>
      <c r="I35" s="584">
        <v>148.83799999999999</v>
      </c>
      <c r="K35" s="124">
        <v>117.9</v>
      </c>
      <c r="L35" s="27">
        <v>46.3</v>
      </c>
      <c r="M35" s="28">
        <v>4147</v>
      </c>
      <c r="N35" s="28">
        <v>17019</v>
      </c>
      <c r="O35" s="28">
        <v>18464</v>
      </c>
      <c r="P35" s="28">
        <v>25</v>
      </c>
      <c r="Q35" s="125">
        <v>95</v>
      </c>
    </row>
    <row r="36" spans="1:17">
      <c r="A36" s="112"/>
      <c r="B36" s="120" t="s">
        <v>8</v>
      </c>
      <c r="C36" s="594">
        <v>118.2</v>
      </c>
      <c r="D36" s="594">
        <v>47.9</v>
      </c>
      <c r="E36" s="567">
        <v>5087</v>
      </c>
      <c r="F36" s="567">
        <v>17210</v>
      </c>
      <c r="G36" s="567">
        <v>18390</v>
      </c>
      <c r="H36" s="567">
        <v>25</v>
      </c>
      <c r="I36" s="584">
        <v>148.30099999999999</v>
      </c>
      <c r="K36" s="124">
        <v>118.2</v>
      </c>
      <c r="L36" s="27">
        <v>47.9</v>
      </c>
      <c r="M36" s="28">
        <v>4732</v>
      </c>
      <c r="N36" s="28">
        <v>17861</v>
      </c>
      <c r="O36" s="28">
        <v>17785</v>
      </c>
      <c r="P36" s="28">
        <v>25</v>
      </c>
      <c r="Q36" s="125">
        <v>95.1</v>
      </c>
    </row>
    <row r="37" spans="1:17">
      <c r="A37" s="112"/>
      <c r="B37" s="120" t="s">
        <v>9</v>
      </c>
      <c r="C37" s="594">
        <v>118.2</v>
      </c>
      <c r="D37" s="594">
        <v>48.7</v>
      </c>
      <c r="E37" s="567">
        <v>4346</v>
      </c>
      <c r="F37" s="567">
        <v>16813</v>
      </c>
      <c r="G37" s="567">
        <v>22169</v>
      </c>
      <c r="H37" s="567">
        <v>23</v>
      </c>
      <c r="I37" s="584">
        <v>147.29900000000001</v>
      </c>
      <c r="K37" s="124">
        <v>118.2</v>
      </c>
      <c r="L37" s="27">
        <v>48.7</v>
      </c>
      <c r="M37" s="28">
        <v>3846</v>
      </c>
      <c r="N37" s="28">
        <v>15902</v>
      </c>
      <c r="O37" s="28">
        <v>17925</v>
      </c>
      <c r="P37" s="28">
        <v>25</v>
      </c>
      <c r="Q37" s="125">
        <v>95</v>
      </c>
    </row>
    <row r="38" spans="1:17">
      <c r="A38" s="112"/>
      <c r="B38" s="120" t="s">
        <v>10</v>
      </c>
      <c r="C38" s="594">
        <v>115.6</v>
      </c>
      <c r="D38" s="594">
        <v>50.3</v>
      </c>
      <c r="E38" s="567">
        <v>4293</v>
      </c>
      <c r="F38" s="567">
        <v>16300</v>
      </c>
      <c r="G38" s="567">
        <v>13215</v>
      </c>
      <c r="H38" s="567">
        <v>31</v>
      </c>
      <c r="I38" s="584">
        <v>146.34100000000001</v>
      </c>
      <c r="K38" s="124">
        <v>115.6</v>
      </c>
      <c r="L38" s="27">
        <v>50.3</v>
      </c>
      <c r="M38" s="28">
        <v>3915</v>
      </c>
      <c r="N38" s="28">
        <v>15757</v>
      </c>
      <c r="O38" s="28">
        <v>19312</v>
      </c>
      <c r="P38" s="28">
        <v>31</v>
      </c>
      <c r="Q38" s="125">
        <v>93.1</v>
      </c>
    </row>
    <row r="39" spans="1:17">
      <c r="A39" s="112"/>
      <c r="B39" s="120" t="s">
        <v>11</v>
      </c>
      <c r="C39" s="594">
        <v>112.8</v>
      </c>
      <c r="D39" s="594">
        <v>50.7</v>
      </c>
      <c r="E39" s="567">
        <v>4766</v>
      </c>
      <c r="F39" s="567">
        <v>17516</v>
      </c>
      <c r="G39" s="567">
        <v>18162</v>
      </c>
      <c r="H39" s="567">
        <v>31</v>
      </c>
      <c r="I39" s="584">
        <v>144.06299999999999</v>
      </c>
      <c r="K39" s="124">
        <v>112.8</v>
      </c>
      <c r="L39" s="27">
        <v>50.7</v>
      </c>
      <c r="M39" s="28">
        <v>4382</v>
      </c>
      <c r="N39" s="28">
        <v>16122</v>
      </c>
      <c r="O39" s="28">
        <v>17761</v>
      </c>
      <c r="P39" s="28">
        <v>31</v>
      </c>
      <c r="Q39" s="125">
        <v>91.3</v>
      </c>
    </row>
    <row r="40" spans="1:17">
      <c r="A40" s="112"/>
      <c r="B40" s="120" t="s">
        <v>12</v>
      </c>
      <c r="C40" s="594">
        <v>111.8</v>
      </c>
      <c r="D40" s="594">
        <v>53.1</v>
      </c>
      <c r="E40" s="567">
        <v>3631</v>
      </c>
      <c r="F40" s="567">
        <v>16917</v>
      </c>
      <c r="G40" s="567">
        <v>18933</v>
      </c>
      <c r="H40" s="567">
        <v>40</v>
      </c>
      <c r="I40" s="584">
        <v>141.976</v>
      </c>
      <c r="K40" s="124">
        <v>111.8</v>
      </c>
      <c r="L40" s="27">
        <v>53.1</v>
      </c>
      <c r="M40" s="28">
        <v>3858</v>
      </c>
      <c r="N40" s="28">
        <v>15712</v>
      </c>
      <c r="O40" s="28">
        <v>18530</v>
      </c>
      <c r="P40" s="28">
        <v>38</v>
      </c>
      <c r="Q40" s="125">
        <v>92.3</v>
      </c>
    </row>
    <row r="41" spans="1:17">
      <c r="A41" s="112"/>
      <c r="B41" s="120" t="s">
        <v>13</v>
      </c>
      <c r="C41" s="594">
        <v>112.3</v>
      </c>
      <c r="D41" s="594">
        <v>52.8</v>
      </c>
      <c r="E41" s="567">
        <v>4073</v>
      </c>
      <c r="F41" s="567">
        <v>13703</v>
      </c>
      <c r="G41" s="567">
        <v>18757</v>
      </c>
      <c r="H41" s="567">
        <v>45</v>
      </c>
      <c r="I41" s="584">
        <v>141.899</v>
      </c>
      <c r="K41" s="124">
        <v>112.3</v>
      </c>
      <c r="L41" s="27">
        <v>52.8</v>
      </c>
      <c r="M41" s="28">
        <v>4124</v>
      </c>
      <c r="N41" s="28">
        <v>15976</v>
      </c>
      <c r="O41" s="28">
        <v>18366</v>
      </c>
      <c r="P41" s="28">
        <v>41</v>
      </c>
      <c r="Q41" s="125">
        <v>92.2</v>
      </c>
    </row>
    <row r="42" spans="1:17">
      <c r="A42" s="113"/>
      <c r="B42" s="120" t="s">
        <v>14</v>
      </c>
      <c r="C42" s="594">
        <v>112.1</v>
      </c>
      <c r="D42" s="594">
        <v>54.3</v>
      </c>
      <c r="E42" s="567">
        <v>3969</v>
      </c>
      <c r="F42" s="567">
        <v>12398</v>
      </c>
      <c r="G42" s="567">
        <v>16157</v>
      </c>
      <c r="H42" s="567">
        <v>48</v>
      </c>
      <c r="I42" s="584">
        <v>141.24799999999999</v>
      </c>
      <c r="K42" s="124">
        <v>112.1</v>
      </c>
      <c r="L42" s="27">
        <v>54.3</v>
      </c>
      <c r="M42" s="28">
        <v>3965</v>
      </c>
      <c r="N42" s="28">
        <v>16039</v>
      </c>
      <c r="O42" s="28">
        <v>17467</v>
      </c>
      <c r="P42" s="28">
        <v>46</v>
      </c>
      <c r="Q42" s="125">
        <v>91.9</v>
      </c>
    </row>
    <row r="43" spans="1:17">
      <c r="A43" s="112" t="s">
        <v>21</v>
      </c>
      <c r="B43" s="119" t="s">
        <v>3</v>
      </c>
      <c r="C43" s="596">
        <v>112.1</v>
      </c>
      <c r="D43" s="596">
        <v>53.5</v>
      </c>
      <c r="E43" s="569">
        <v>3090</v>
      </c>
      <c r="F43" s="569">
        <v>17533</v>
      </c>
      <c r="G43" s="569">
        <v>12463</v>
      </c>
      <c r="H43" s="569">
        <v>33</v>
      </c>
      <c r="I43" s="604">
        <v>139.85</v>
      </c>
      <c r="K43" s="122">
        <v>112.1</v>
      </c>
      <c r="L43" s="25">
        <v>53.5</v>
      </c>
      <c r="M43" s="26">
        <v>3811</v>
      </c>
      <c r="N43" s="26">
        <v>15046</v>
      </c>
      <c r="O43" s="26">
        <v>18067</v>
      </c>
      <c r="P43" s="26">
        <v>37</v>
      </c>
      <c r="Q43" s="123">
        <v>91.8</v>
      </c>
    </row>
    <row r="44" spans="1:17">
      <c r="A44" s="112">
        <v>1992</v>
      </c>
      <c r="B44" s="120" t="s">
        <v>4</v>
      </c>
      <c r="C44" s="594">
        <v>110.2</v>
      </c>
      <c r="D44" s="594">
        <v>54.4</v>
      </c>
      <c r="E44" s="567">
        <v>3871</v>
      </c>
      <c r="F44" s="567">
        <v>14692</v>
      </c>
      <c r="G44" s="567">
        <v>17550</v>
      </c>
      <c r="H44" s="567">
        <v>37</v>
      </c>
      <c r="I44" s="584">
        <v>139.29900000000001</v>
      </c>
      <c r="K44" s="124">
        <v>110.2</v>
      </c>
      <c r="L44" s="27">
        <v>54.4</v>
      </c>
      <c r="M44" s="28">
        <v>4448</v>
      </c>
      <c r="N44" s="28">
        <v>14457</v>
      </c>
      <c r="O44" s="28">
        <v>17588</v>
      </c>
      <c r="P44" s="28">
        <v>41</v>
      </c>
      <c r="Q44" s="125">
        <v>91.1</v>
      </c>
    </row>
    <row r="45" spans="1:17">
      <c r="A45" s="112"/>
      <c r="B45" s="120" t="s">
        <v>5</v>
      </c>
      <c r="C45" s="594">
        <v>111.5</v>
      </c>
      <c r="D45" s="594">
        <v>53.1</v>
      </c>
      <c r="E45" s="567">
        <v>3476</v>
      </c>
      <c r="F45" s="567">
        <v>14278</v>
      </c>
      <c r="G45" s="567">
        <v>25313</v>
      </c>
      <c r="H45" s="567">
        <v>43</v>
      </c>
      <c r="I45" s="584">
        <v>139.95099999999999</v>
      </c>
      <c r="K45" s="124">
        <v>111.5</v>
      </c>
      <c r="L45" s="27">
        <v>53.1</v>
      </c>
      <c r="M45" s="28">
        <v>3620</v>
      </c>
      <c r="N45" s="28">
        <v>14194</v>
      </c>
      <c r="O45" s="28">
        <v>16326</v>
      </c>
      <c r="P45" s="28">
        <v>41</v>
      </c>
      <c r="Q45" s="125">
        <v>91.9</v>
      </c>
    </row>
    <row r="46" spans="1:17">
      <c r="A46" s="112"/>
      <c r="B46" s="120" t="s">
        <v>6</v>
      </c>
      <c r="C46" s="594">
        <v>108.7</v>
      </c>
      <c r="D46" s="594">
        <v>53.6</v>
      </c>
      <c r="E46" s="567">
        <v>5302</v>
      </c>
      <c r="F46" s="567">
        <v>15001</v>
      </c>
      <c r="G46" s="567">
        <v>16494</v>
      </c>
      <c r="H46" s="567">
        <v>28</v>
      </c>
      <c r="I46" s="584">
        <v>139.55099999999999</v>
      </c>
      <c r="K46" s="124">
        <v>108.7</v>
      </c>
      <c r="L46" s="27">
        <v>53.6</v>
      </c>
      <c r="M46" s="28">
        <v>4678</v>
      </c>
      <c r="N46" s="28">
        <v>14272</v>
      </c>
      <c r="O46" s="28">
        <v>17561</v>
      </c>
      <c r="P46" s="28">
        <v>28</v>
      </c>
      <c r="Q46" s="125">
        <v>92.8</v>
      </c>
    </row>
    <row r="47" spans="1:17">
      <c r="A47" s="112"/>
      <c r="B47" s="120" t="s">
        <v>7</v>
      </c>
      <c r="C47" s="594">
        <v>106.8</v>
      </c>
      <c r="D47" s="594">
        <v>54.7</v>
      </c>
      <c r="E47" s="567">
        <v>4353</v>
      </c>
      <c r="F47" s="567">
        <v>12089</v>
      </c>
      <c r="G47" s="567">
        <v>14304</v>
      </c>
      <c r="H47" s="567">
        <v>42</v>
      </c>
      <c r="I47" s="584">
        <v>138.17099999999999</v>
      </c>
      <c r="K47" s="124">
        <v>106.8</v>
      </c>
      <c r="L47" s="27">
        <v>54.7</v>
      </c>
      <c r="M47" s="28">
        <v>4777</v>
      </c>
      <c r="N47" s="28">
        <v>13579</v>
      </c>
      <c r="O47" s="28">
        <v>17140</v>
      </c>
      <c r="P47" s="28">
        <v>38</v>
      </c>
      <c r="Q47" s="125">
        <v>92.8</v>
      </c>
    </row>
    <row r="48" spans="1:17">
      <c r="A48" s="112"/>
      <c r="B48" s="120" t="s">
        <v>8</v>
      </c>
      <c r="C48" s="594">
        <v>109.5</v>
      </c>
      <c r="D48" s="594">
        <v>52.7</v>
      </c>
      <c r="E48" s="567">
        <v>4192</v>
      </c>
      <c r="F48" s="567">
        <v>13880</v>
      </c>
      <c r="G48" s="567">
        <v>18880</v>
      </c>
      <c r="H48" s="567">
        <v>47</v>
      </c>
      <c r="I48" s="584">
        <v>137.62100000000001</v>
      </c>
      <c r="K48" s="124">
        <v>109.5</v>
      </c>
      <c r="L48" s="27">
        <v>52.7</v>
      </c>
      <c r="M48" s="28">
        <v>3903</v>
      </c>
      <c r="N48" s="28">
        <v>13719</v>
      </c>
      <c r="O48" s="28">
        <v>17230</v>
      </c>
      <c r="P48" s="28">
        <v>48</v>
      </c>
      <c r="Q48" s="125">
        <v>92.8</v>
      </c>
    </row>
    <row r="49" spans="1:17">
      <c r="A49" s="112"/>
      <c r="B49" s="120" t="s">
        <v>9</v>
      </c>
      <c r="C49" s="594">
        <v>107.5</v>
      </c>
      <c r="D49" s="594">
        <v>54.2</v>
      </c>
      <c r="E49" s="567">
        <v>5690</v>
      </c>
      <c r="F49" s="567">
        <v>14123</v>
      </c>
      <c r="G49" s="567">
        <v>20882</v>
      </c>
      <c r="H49" s="567">
        <v>57</v>
      </c>
      <c r="I49" s="584">
        <v>137.40199999999999</v>
      </c>
      <c r="K49" s="124">
        <v>107.5</v>
      </c>
      <c r="L49" s="27">
        <v>54.2</v>
      </c>
      <c r="M49" s="28">
        <v>5028</v>
      </c>
      <c r="N49" s="28">
        <v>13381</v>
      </c>
      <c r="O49" s="28">
        <v>16707</v>
      </c>
      <c r="P49" s="28">
        <v>62</v>
      </c>
      <c r="Q49" s="125">
        <v>93.3</v>
      </c>
    </row>
    <row r="50" spans="1:17">
      <c r="A50" s="112"/>
      <c r="B50" s="120" t="s">
        <v>10</v>
      </c>
      <c r="C50" s="594">
        <v>107.4</v>
      </c>
      <c r="D50" s="594">
        <v>54.2</v>
      </c>
      <c r="E50" s="567">
        <v>4941</v>
      </c>
      <c r="F50" s="567">
        <v>12508</v>
      </c>
      <c r="G50" s="567">
        <v>10799</v>
      </c>
      <c r="H50" s="567">
        <v>40</v>
      </c>
      <c r="I50" s="584">
        <v>135.76900000000001</v>
      </c>
      <c r="K50" s="124">
        <v>107.4</v>
      </c>
      <c r="L50" s="27">
        <v>54.2</v>
      </c>
      <c r="M50" s="28">
        <v>4583</v>
      </c>
      <c r="N50" s="28">
        <v>12640</v>
      </c>
      <c r="O50" s="28">
        <v>16262</v>
      </c>
      <c r="P50" s="28">
        <v>41</v>
      </c>
      <c r="Q50" s="125">
        <v>92.8</v>
      </c>
    </row>
    <row r="51" spans="1:17">
      <c r="A51" s="112"/>
      <c r="B51" s="120" t="s">
        <v>11</v>
      </c>
      <c r="C51" s="594">
        <v>110</v>
      </c>
      <c r="D51" s="594">
        <v>53</v>
      </c>
      <c r="E51" s="567">
        <v>4542</v>
      </c>
      <c r="F51" s="567">
        <v>14673</v>
      </c>
      <c r="G51" s="567">
        <v>17254</v>
      </c>
      <c r="H51" s="567">
        <v>42</v>
      </c>
      <c r="I51" s="584">
        <v>134.64500000000001</v>
      </c>
      <c r="K51" s="124">
        <v>110</v>
      </c>
      <c r="L51" s="27">
        <v>53</v>
      </c>
      <c r="M51" s="28">
        <v>4175</v>
      </c>
      <c r="N51" s="28">
        <v>13060</v>
      </c>
      <c r="O51" s="28">
        <v>16460</v>
      </c>
      <c r="P51" s="28">
        <v>42</v>
      </c>
      <c r="Q51" s="125">
        <v>93.5</v>
      </c>
    </row>
    <row r="52" spans="1:17">
      <c r="A52" s="112"/>
      <c r="B52" s="120" t="s">
        <v>12</v>
      </c>
      <c r="C52" s="594">
        <v>108.9</v>
      </c>
      <c r="D52" s="594">
        <v>52.8</v>
      </c>
      <c r="E52" s="567">
        <v>3826</v>
      </c>
      <c r="F52" s="567">
        <v>13471</v>
      </c>
      <c r="G52" s="567">
        <v>16387</v>
      </c>
      <c r="H52" s="567">
        <v>40</v>
      </c>
      <c r="I52" s="584">
        <v>133.17500000000001</v>
      </c>
      <c r="K52" s="124">
        <v>108.9</v>
      </c>
      <c r="L52" s="27">
        <v>52.8</v>
      </c>
      <c r="M52" s="28">
        <v>4122</v>
      </c>
      <c r="N52" s="28">
        <v>12642</v>
      </c>
      <c r="O52" s="28">
        <v>16120</v>
      </c>
      <c r="P52" s="28">
        <v>38</v>
      </c>
      <c r="Q52" s="125">
        <v>93.8</v>
      </c>
    </row>
    <row r="53" spans="1:17">
      <c r="A53" s="112"/>
      <c r="B53" s="120" t="s">
        <v>13</v>
      </c>
      <c r="C53" s="594">
        <v>105.7</v>
      </c>
      <c r="D53" s="594">
        <v>54.7</v>
      </c>
      <c r="E53" s="567">
        <v>4474</v>
      </c>
      <c r="F53" s="567">
        <v>9984</v>
      </c>
      <c r="G53" s="567">
        <v>16240</v>
      </c>
      <c r="H53" s="567">
        <v>52</v>
      </c>
      <c r="I53" s="584">
        <v>133.767</v>
      </c>
      <c r="K53" s="124">
        <v>105.7</v>
      </c>
      <c r="L53" s="27">
        <v>54.7</v>
      </c>
      <c r="M53" s="28">
        <v>4456</v>
      </c>
      <c r="N53" s="28">
        <v>11919</v>
      </c>
      <c r="O53" s="28">
        <v>16203</v>
      </c>
      <c r="P53" s="28">
        <v>48</v>
      </c>
      <c r="Q53" s="125">
        <v>94.3</v>
      </c>
    </row>
    <row r="54" spans="1:17">
      <c r="A54" s="112"/>
      <c r="B54" s="121" t="s">
        <v>14</v>
      </c>
      <c r="C54" s="595">
        <v>105.9</v>
      </c>
      <c r="D54" s="595">
        <v>53.6</v>
      </c>
      <c r="E54" s="568">
        <v>4463</v>
      </c>
      <c r="F54" s="568">
        <v>9982</v>
      </c>
      <c r="G54" s="568">
        <v>15290</v>
      </c>
      <c r="H54" s="568">
        <v>50</v>
      </c>
      <c r="I54" s="585">
        <v>133.60499999999999</v>
      </c>
      <c r="K54" s="126">
        <v>105.9</v>
      </c>
      <c r="L54" s="29">
        <v>53.6</v>
      </c>
      <c r="M54" s="30">
        <v>4322</v>
      </c>
      <c r="N54" s="30">
        <v>12380</v>
      </c>
      <c r="O54" s="30">
        <v>16542</v>
      </c>
      <c r="P54" s="30">
        <v>47</v>
      </c>
      <c r="Q54" s="127">
        <v>94.6</v>
      </c>
    </row>
    <row r="55" spans="1:17">
      <c r="A55" s="111" t="s">
        <v>22</v>
      </c>
      <c r="B55" s="120" t="s">
        <v>3</v>
      </c>
      <c r="C55" s="594">
        <v>107.4</v>
      </c>
      <c r="D55" s="594">
        <v>55.2</v>
      </c>
      <c r="E55" s="567">
        <v>3897</v>
      </c>
      <c r="F55" s="567">
        <v>13594</v>
      </c>
      <c r="G55" s="567">
        <v>10848</v>
      </c>
      <c r="H55" s="567">
        <v>43</v>
      </c>
      <c r="I55" s="584">
        <v>133.048</v>
      </c>
      <c r="K55" s="124">
        <v>107.4</v>
      </c>
      <c r="L55" s="27">
        <v>55.2</v>
      </c>
      <c r="M55" s="28">
        <v>4791</v>
      </c>
      <c r="N55" s="28">
        <v>12221</v>
      </c>
      <c r="O55" s="28">
        <v>16266</v>
      </c>
      <c r="P55" s="28">
        <v>49</v>
      </c>
      <c r="Q55" s="125">
        <v>95.1</v>
      </c>
    </row>
    <row r="56" spans="1:17">
      <c r="A56" s="112">
        <v>1993</v>
      </c>
      <c r="B56" s="120" t="s">
        <v>4</v>
      </c>
      <c r="C56" s="594">
        <v>106.5</v>
      </c>
      <c r="D56" s="594">
        <v>55.3</v>
      </c>
      <c r="E56" s="567">
        <v>3427</v>
      </c>
      <c r="F56" s="567">
        <v>12104</v>
      </c>
      <c r="G56" s="567">
        <v>16313</v>
      </c>
      <c r="H56" s="567">
        <v>41</v>
      </c>
      <c r="I56" s="584">
        <v>131.773</v>
      </c>
      <c r="K56" s="124">
        <v>106.5</v>
      </c>
      <c r="L56" s="27">
        <v>55.3</v>
      </c>
      <c r="M56" s="28">
        <v>4010</v>
      </c>
      <c r="N56" s="28">
        <v>11790</v>
      </c>
      <c r="O56" s="28">
        <v>16473</v>
      </c>
      <c r="P56" s="28">
        <v>44</v>
      </c>
      <c r="Q56" s="125">
        <v>94.6</v>
      </c>
    </row>
    <row r="57" spans="1:17">
      <c r="A57" s="112"/>
      <c r="B57" s="120" t="s">
        <v>5</v>
      </c>
      <c r="C57" s="594">
        <v>102.7</v>
      </c>
      <c r="D57" s="594">
        <v>55.1</v>
      </c>
      <c r="E57" s="567">
        <v>4757</v>
      </c>
      <c r="F57" s="567">
        <v>12688</v>
      </c>
      <c r="G57" s="567">
        <v>26335</v>
      </c>
      <c r="H57" s="567">
        <v>48</v>
      </c>
      <c r="I57" s="584">
        <v>129.85</v>
      </c>
      <c r="K57" s="124">
        <v>102.7</v>
      </c>
      <c r="L57" s="27">
        <v>55.1</v>
      </c>
      <c r="M57" s="28">
        <v>5004</v>
      </c>
      <c r="N57" s="28">
        <v>12135</v>
      </c>
      <c r="O57" s="28">
        <v>16342</v>
      </c>
      <c r="P57" s="28">
        <v>46</v>
      </c>
      <c r="Q57" s="125">
        <v>92.8</v>
      </c>
    </row>
    <row r="58" spans="1:17">
      <c r="A58" s="112"/>
      <c r="B58" s="120" t="s">
        <v>6</v>
      </c>
      <c r="C58" s="594">
        <v>107</v>
      </c>
      <c r="D58" s="594">
        <v>53.6</v>
      </c>
      <c r="E58" s="567">
        <v>5747</v>
      </c>
      <c r="F58" s="567">
        <v>12510</v>
      </c>
      <c r="G58" s="567">
        <v>15144</v>
      </c>
      <c r="H58" s="567">
        <v>53</v>
      </c>
      <c r="I58" s="584">
        <v>127.45399999999999</v>
      </c>
      <c r="K58" s="124">
        <v>107</v>
      </c>
      <c r="L58" s="27">
        <v>53.6</v>
      </c>
      <c r="M58" s="28">
        <v>5029</v>
      </c>
      <c r="N58" s="28">
        <v>11858</v>
      </c>
      <c r="O58" s="28">
        <v>16057</v>
      </c>
      <c r="P58" s="28">
        <v>53</v>
      </c>
      <c r="Q58" s="125">
        <v>91.3</v>
      </c>
    </row>
    <row r="59" spans="1:17">
      <c r="A59" s="112"/>
      <c r="B59" s="120" t="s">
        <v>7</v>
      </c>
      <c r="C59" s="594">
        <v>102.1</v>
      </c>
      <c r="D59" s="594">
        <v>53.7</v>
      </c>
      <c r="E59" s="567">
        <v>4156</v>
      </c>
      <c r="F59" s="567">
        <v>10001</v>
      </c>
      <c r="G59" s="567">
        <v>12575</v>
      </c>
      <c r="H59" s="567">
        <v>53</v>
      </c>
      <c r="I59" s="584">
        <v>125.953</v>
      </c>
      <c r="K59" s="124">
        <v>102.1</v>
      </c>
      <c r="L59" s="27">
        <v>53.7</v>
      </c>
      <c r="M59" s="28">
        <v>4633</v>
      </c>
      <c r="N59" s="28">
        <v>11372</v>
      </c>
      <c r="O59" s="28">
        <v>15493</v>
      </c>
      <c r="P59" s="28">
        <v>50</v>
      </c>
      <c r="Q59" s="125">
        <v>91.2</v>
      </c>
    </row>
    <row r="60" spans="1:17">
      <c r="A60" s="112"/>
      <c r="B60" s="120" t="s">
        <v>8</v>
      </c>
      <c r="C60" s="594">
        <v>103.5</v>
      </c>
      <c r="D60" s="594">
        <v>57.1</v>
      </c>
      <c r="E60" s="567">
        <v>5115</v>
      </c>
      <c r="F60" s="567">
        <v>11243</v>
      </c>
      <c r="G60" s="567">
        <v>16982</v>
      </c>
      <c r="H60" s="567">
        <v>46</v>
      </c>
      <c r="I60" s="584">
        <v>125.121</v>
      </c>
      <c r="K60" s="124">
        <v>103.5</v>
      </c>
      <c r="L60" s="27">
        <v>57.1</v>
      </c>
      <c r="M60" s="28">
        <v>4801</v>
      </c>
      <c r="N60" s="28">
        <v>11157</v>
      </c>
      <c r="O60" s="28">
        <v>15665</v>
      </c>
      <c r="P60" s="28">
        <v>47</v>
      </c>
      <c r="Q60" s="125">
        <v>90.9</v>
      </c>
    </row>
    <row r="61" spans="1:17">
      <c r="A61" s="112"/>
      <c r="B61" s="120" t="s">
        <v>9</v>
      </c>
      <c r="C61" s="594">
        <v>107</v>
      </c>
      <c r="D61" s="594">
        <v>53.2</v>
      </c>
      <c r="E61" s="567">
        <v>5772</v>
      </c>
      <c r="F61" s="567">
        <v>11891</v>
      </c>
      <c r="G61" s="567">
        <v>19134</v>
      </c>
      <c r="H61" s="567">
        <v>53</v>
      </c>
      <c r="I61" s="584">
        <v>123.621</v>
      </c>
      <c r="K61" s="124">
        <v>107</v>
      </c>
      <c r="L61" s="27">
        <v>53.2</v>
      </c>
      <c r="M61" s="28">
        <v>5060</v>
      </c>
      <c r="N61" s="28">
        <v>11310</v>
      </c>
      <c r="O61" s="28">
        <v>15356</v>
      </c>
      <c r="P61" s="28">
        <v>57</v>
      </c>
      <c r="Q61" s="125">
        <v>90</v>
      </c>
    </row>
    <row r="62" spans="1:17">
      <c r="A62" s="112"/>
      <c r="B62" s="120" t="s">
        <v>10</v>
      </c>
      <c r="C62" s="594">
        <v>102.3</v>
      </c>
      <c r="D62" s="594">
        <v>55.5</v>
      </c>
      <c r="E62" s="567">
        <v>4847</v>
      </c>
      <c r="F62" s="567">
        <v>10993</v>
      </c>
      <c r="G62" s="567">
        <v>10112</v>
      </c>
      <c r="H62" s="567">
        <v>54</v>
      </c>
      <c r="I62" s="584">
        <v>121.102</v>
      </c>
      <c r="K62" s="124">
        <v>102.3</v>
      </c>
      <c r="L62" s="27">
        <v>55.5</v>
      </c>
      <c r="M62" s="28">
        <v>4556</v>
      </c>
      <c r="N62" s="28">
        <v>10951</v>
      </c>
      <c r="O62" s="28">
        <v>15047</v>
      </c>
      <c r="P62" s="28">
        <v>54</v>
      </c>
      <c r="Q62" s="125">
        <v>89.2</v>
      </c>
    </row>
    <row r="63" spans="1:17">
      <c r="A63" s="112"/>
      <c r="B63" s="120" t="s">
        <v>11</v>
      </c>
      <c r="C63" s="594">
        <v>103.4</v>
      </c>
      <c r="D63" s="594">
        <v>54.1</v>
      </c>
      <c r="E63" s="567">
        <v>5337</v>
      </c>
      <c r="F63" s="567">
        <v>11802</v>
      </c>
      <c r="G63" s="567">
        <v>16695</v>
      </c>
      <c r="H63" s="567">
        <v>53</v>
      </c>
      <c r="I63" s="584">
        <v>118.438</v>
      </c>
      <c r="K63" s="124">
        <v>103.4</v>
      </c>
      <c r="L63" s="27">
        <v>54.1</v>
      </c>
      <c r="M63" s="28">
        <v>4913</v>
      </c>
      <c r="N63" s="28">
        <v>10687</v>
      </c>
      <c r="O63" s="28">
        <v>15748</v>
      </c>
      <c r="P63" s="28">
        <v>51</v>
      </c>
      <c r="Q63" s="125">
        <v>88</v>
      </c>
    </row>
    <row r="64" spans="1:17">
      <c r="A64" s="112"/>
      <c r="B64" s="120" t="s">
        <v>12</v>
      </c>
      <c r="C64" s="594">
        <v>100.4</v>
      </c>
      <c r="D64" s="594">
        <v>54.9</v>
      </c>
      <c r="E64" s="567">
        <v>5038</v>
      </c>
      <c r="F64" s="567">
        <v>11409</v>
      </c>
      <c r="G64" s="567">
        <v>14499</v>
      </c>
      <c r="H64" s="567">
        <v>64</v>
      </c>
      <c r="I64" s="584">
        <v>117.16500000000001</v>
      </c>
      <c r="K64" s="124">
        <v>100.4</v>
      </c>
      <c r="L64" s="27">
        <v>54.9</v>
      </c>
      <c r="M64" s="28">
        <v>5396</v>
      </c>
      <c r="N64" s="28">
        <v>11004</v>
      </c>
      <c r="O64" s="28">
        <v>14841</v>
      </c>
      <c r="P64" s="28">
        <v>63</v>
      </c>
      <c r="Q64" s="125">
        <v>88</v>
      </c>
    </row>
    <row r="65" spans="1:17">
      <c r="A65" s="112"/>
      <c r="B65" s="120" t="s">
        <v>13</v>
      </c>
      <c r="C65" s="594">
        <v>101.8</v>
      </c>
      <c r="D65" s="594">
        <v>54.9</v>
      </c>
      <c r="E65" s="567">
        <v>5085</v>
      </c>
      <c r="F65" s="567">
        <v>9184</v>
      </c>
      <c r="G65" s="567">
        <v>15633</v>
      </c>
      <c r="H65" s="567">
        <v>63</v>
      </c>
      <c r="I65" s="584">
        <v>116.85899999999999</v>
      </c>
      <c r="K65" s="124">
        <v>101.8</v>
      </c>
      <c r="L65" s="27">
        <v>54.9</v>
      </c>
      <c r="M65" s="28">
        <v>5011</v>
      </c>
      <c r="N65" s="28">
        <v>10431</v>
      </c>
      <c r="O65" s="28">
        <v>15086</v>
      </c>
      <c r="P65" s="28">
        <v>59</v>
      </c>
      <c r="Q65" s="125">
        <v>87.4</v>
      </c>
    </row>
    <row r="66" spans="1:17">
      <c r="A66" s="113"/>
      <c r="B66" s="120" t="s">
        <v>14</v>
      </c>
      <c r="C66" s="594">
        <v>101.1</v>
      </c>
      <c r="D66" s="594">
        <v>54.7</v>
      </c>
      <c r="E66" s="567">
        <v>5987</v>
      </c>
      <c r="F66" s="567">
        <v>8484</v>
      </c>
      <c r="G66" s="567">
        <v>13596</v>
      </c>
      <c r="H66" s="567">
        <v>60</v>
      </c>
      <c r="I66" s="584">
        <v>117.774</v>
      </c>
      <c r="K66" s="124">
        <v>101.1</v>
      </c>
      <c r="L66" s="27">
        <v>54.7</v>
      </c>
      <c r="M66" s="28">
        <v>5658</v>
      </c>
      <c r="N66" s="28">
        <v>10486</v>
      </c>
      <c r="O66" s="28">
        <v>14697</v>
      </c>
      <c r="P66" s="28">
        <v>56</v>
      </c>
      <c r="Q66" s="125">
        <v>88.2</v>
      </c>
    </row>
    <row r="67" spans="1:17">
      <c r="A67" s="112" t="s">
        <v>23</v>
      </c>
      <c r="B67" s="119" t="s">
        <v>3</v>
      </c>
      <c r="C67" s="596">
        <v>101.6</v>
      </c>
      <c r="D67" s="596">
        <v>58.7</v>
      </c>
      <c r="E67" s="569">
        <v>4699</v>
      </c>
      <c r="F67" s="569">
        <v>12023</v>
      </c>
      <c r="G67" s="569">
        <v>10161</v>
      </c>
      <c r="H67" s="569">
        <v>58</v>
      </c>
      <c r="I67" s="604">
        <v>117.899</v>
      </c>
      <c r="K67" s="122">
        <v>101.6</v>
      </c>
      <c r="L67" s="25">
        <v>58.7</v>
      </c>
      <c r="M67" s="26">
        <v>5749</v>
      </c>
      <c r="N67" s="26">
        <v>10988</v>
      </c>
      <c r="O67" s="26">
        <v>15292</v>
      </c>
      <c r="P67" s="26">
        <v>67</v>
      </c>
      <c r="Q67" s="123">
        <v>88.6</v>
      </c>
    </row>
    <row r="68" spans="1:17">
      <c r="A68" s="112">
        <v>1994</v>
      </c>
      <c r="B68" s="120" t="s">
        <v>4</v>
      </c>
      <c r="C68" s="594">
        <v>97.8</v>
      </c>
      <c r="D68" s="594">
        <v>57.6</v>
      </c>
      <c r="E68" s="567">
        <v>4853</v>
      </c>
      <c r="F68" s="567">
        <v>10265</v>
      </c>
      <c r="G68" s="567">
        <v>14883</v>
      </c>
      <c r="H68" s="567">
        <v>56</v>
      </c>
      <c r="I68" s="584">
        <v>117.759</v>
      </c>
      <c r="K68" s="124">
        <v>97.8</v>
      </c>
      <c r="L68" s="27">
        <v>57.6</v>
      </c>
      <c r="M68" s="28">
        <v>5793</v>
      </c>
      <c r="N68" s="28">
        <v>9952</v>
      </c>
      <c r="O68" s="28">
        <v>14816</v>
      </c>
      <c r="P68" s="28">
        <v>58</v>
      </c>
      <c r="Q68" s="125">
        <v>89.4</v>
      </c>
    </row>
    <row r="69" spans="1:17">
      <c r="A69" s="112"/>
      <c r="B69" s="120" t="s">
        <v>5</v>
      </c>
      <c r="C69" s="594">
        <v>129.4</v>
      </c>
      <c r="D69" s="594">
        <v>50.3</v>
      </c>
      <c r="E69" s="567">
        <v>4645</v>
      </c>
      <c r="F69" s="567">
        <v>11344</v>
      </c>
      <c r="G69" s="567">
        <v>25588</v>
      </c>
      <c r="H69" s="567">
        <v>61</v>
      </c>
      <c r="I69" s="584">
        <v>117.17</v>
      </c>
      <c r="K69" s="124">
        <v>129.4</v>
      </c>
      <c r="L69" s="27">
        <v>50.3</v>
      </c>
      <c r="M69" s="28">
        <v>4820</v>
      </c>
      <c r="N69" s="28">
        <v>10740</v>
      </c>
      <c r="O69" s="28">
        <v>15786</v>
      </c>
      <c r="P69" s="28">
        <v>60</v>
      </c>
      <c r="Q69" s="125">
        <v>90.2</v>
      </c>
    </row>
    <row r="70" spans="1:17">
      <c r="A70" s="112"/>
      <c r="B70" s="120" t="s">
        <v>6</v>
      </c>
      <c r="C70" s="594">
        <v>101.2</v>
      </c>
      <c r="D70" s="594">
        <v>53.8</v>
      </c>
      <c r="E70" s="567">
        <v>5050</v>
      </c>
      <c r="F70" s="567">
        <v>11454</v>
      </c>
      <c r="G70" s="567">
        <v>14130</v>
      </c>
      <c r="H70" s="567">
        <v>62</v>
      </c>
      <c r="I70" s="584">
        <v>116.32899999999999</v>
      </c>
      <c r="K70" s="124">
        <v>101.2</v>
      </c>
      <c r="L70" s="27">
        <v>53.8</v>
      </c>
      <c r="M70" s="28">
        <v>4479</v>
      </c>
      <c r="N70" s="28">
        <v>11030</v>
      </c>
      <c r="O70" s="28">
        <v>15425</v>
      </c>
      <c r="P70" s="28">
        <v>62</v>
      </c>
      <c r="Q70" s="125">
        <v>91.3</v>
      </c>
    </row>
    <row r="71" spans="1:17">
      <c r="A71" s="112"/>
      <c r="B71" s="120" t="s">
        <v>7</v>
      </c>
      <c r="C71" s="594">
        <v>100.6</v>
      </c>
      <c r="D71" s="594">
        <v>54.6</v>
      </c>
      <c r="E71" s="567">
        <v>6221</v>
      </c>
      <c r="F71" s="567">
        <v>9642</v>
      </c>
      <c r="G71" s="567">
        <v>12649</v>
      </c>
      <c r="H71" s="567">
        <v>53</v>
      </c>
      <c r="I71" s="584">
        <v>116.35899999999999</v>
      </c>
      <c r="K71" s="124">
        <v>100.6</v>
      </c>
      <c r="L71" s="27">
        <v>54.6</v>
      </c>
      <c r="M71" s="28">
        <v>7003</v>
      </c>
      <c r="N71" s="28">
        <v>10778</v>
      </c>
      <c r="O71" s="28">
        <v>15704</v>
      </c>
      <c r="P71" s="28">
        <v>52</v>
      </c>
      <c r="Q71" s="125">
        <v>92.4</v>
      </c>
    </row>
    <row r="72" spans="1:17">
      <c r="A72" s="112"/>
      <c r="B72" s="120" t="s">
        <v>8</v>
      </c>
      <c r="C72" s="594">
        <v>103.4</v>
      </c>
      <c r="D72" s="594">
        <v>56.6</v>
      </c>
      <c r="E72" s="567">
        <v>6497</v>
      </c>
      <c r="F72" s="567">
        <v>10668</v>
      </c>
      <c r="G72" s="567">
        <v>17629</v>
      </c>
      <c r="H72" s="567">
        <v>55</v>
      </c>
      <c r="I72" s="584">
        <v>116.154</v>
      </c>
      <c r="K72" s="124">
        <v>103.4</v>
      </c>
      <c r="L72" s="27">
        <v>56.6</v>
      </c>
      <c r="M72" s="28">
        <v>6120</v>
      </c>
      <c r="N72" s="28">
        <v>10716</v>
      </c>
      <c r="O72" s="28">
        <v>16286</v>
      </c>
      <c r="P72" s="28">
        <v>57</v>
      </c>
      <c r="Q72" s="125">
        <v>92.8</v>
      </c>
    </row>
    <row r="73" spans="1:17">
      <c r="A73" s="112"/>
      <c r="B73" s="120" t="s">
        <v>9</v>
      </c>
      <c r="C73" s="594">
        <v>100.2</v>
      </c>
      <c r="D73" s="594">
        <v>51.8</v>
      </c>
      <c r="E73" s="567">
        <v>6266</v>
      </c>
      <c r="F73" s="567">
        <v>11158</v>
      </c>
      <c r="G73" s="567">
        <v>20177</v>
      </c>
      <c r="H73" s="570">
        <v>48</v>
      </c>
      <c r="I73" s="584">
        <v>116.30200000000001</v>
      </c>
      <c r="K73" s="124">
        <v>100.2</v>
      </c>
      <c r="L73" s="27">
        <v>51.8</v>
      </c>
      <c r="M73" s="28">
        <v>5482</v>
      </c>
      <c r="N73" s="28">
        <v>10899</v>
      </c>
      <c r="O73" s="28">
        <v>16758</v>
      </c>
      <c r="P73" s="28">
        <v>50</v>
      </c>
      <c r="Q73" s="125">
        <v>94.1</v>
      </c>
    </row>
    <row r="74" spans="1:17">
      <c r="A74" s="112"/>
      <c r="B74" s="120" t="s">
        <v>10</v>
      </c>
      <c r="C74" s="594">
        <v>107</v>
      </c>
      <c r="D74" s="594">
        <v>49.6</v>
      </c>
      <c r="E74" s="567">
        <v>6500</v>
      </c>
      <c r="F74" s="567">
        <v>11809</v>
      </c>
      <c r="G74" s="567">
        <v>11639</v>
      </c>
      <c r="H74" s="570">
        <v>49</v>
      </c>
      <c r="I74" s="584">
        <v>115.95</v>
      </c>
      <c r="K74" s="124">
        <v>107</v>
      </c>
      <c r="L74" s="27">
        <v>49.6</v>
      </c>
      <c r="M74" s="28">
        <v>6274</v>
      </c>
      <c r="N74" s="28">
        <v>11499</v>
      </c>
      <c r="O74" s="28">
        <v>16995</v>
      </c>
      <c r="P74" s="28">
        <v>47</v>
      </c>
      <c r="Q74" s="125">
        <v>95.7</v>
      </c>
    </row>
    <row r="75" spans="1:17">
      <c r="A75" s="112"/>
      <c r="B75" s="120" t="s">
        <v>11</v>
      </c>
      <c r="C75" s="582">
        <v>106.8</v>
      </c>
      <c r="D75" s="582">
        <v>51.4</v>
      </c>
      <c r="E75" s="567">
        <v>6475</v>
      </c>
      <c r="F75" s="567">
        <v>11819</v>
      </c>
      <c r="G75" s="567">
        <v>18024</v>
      </c>
      <c r="H75" s="570">
        <v>56</v>
      </c>
      <c r="I75" s="584">
        <v>116.73</v>
      </c>
      <c r="K75" s="124">
        <v>106.8</v>
      </c>
      <c r="L75" s="27">
        <v>51.4</v>
      </c>
      <c r="M75" s="28">
        <v>5995</v>
      </c>
      <c r="N75" s="28">
        <v>10726</v>
      </c>
      <c r="O75" s="28">
        <v>16466</v>
      </c>
      <c r="P75" s="28">
        <v>52</v>
      </c>
      <c r="Q75" s="125">
        <v>98.6</v>
      </c>
    </row>
    <row r="76" spans="1:17">
      <c r="A76" s="112"/>
      <c r="B76" s="120" t="s">
        <v>12</v>
      </c>
      <c r="C76" s="582">
        <v>103.3</v>
      </c>
      <c r="D76" s="582">
        <v>50.3</v>
      </c>
      <c r="E76" s="567">
        <v>5212</v>
      </c>
      <c r="F76" s="567">
        <v>10879</v>
      </c>
      <c r="G76" s="567">
        <v>15702</v>
      </c>
      <c r="H76" s="570">
        <v>44</v>
      </c>
      <c r="I76" s="584">
        <v>116.464</v>
      </c>
      <c r="K76" s="124">
        <v>103.3</v>
      </c>
      <c r="L76" s="27">
        <v>50.3</v>
      </c>
      <c r="M76" s="28">
        <v>5453</v>
      </c>
      <c r="N76" s="28">
        <v>10522</v>
      </c>
      <c r="O76" s="28">
        <v>16237</v>
      </c>
      <c r="P76" s="28">
        <v>43</v>
      </c>
      <c r="Q76" s="125">
        <v>99.4</v>
      </c>
    </row>
    <row r="77" spans="1:17">
      <c r="A77" s="112"/>
      <c r="B77" s="120" t="s">
        <v>13</v>
      </c>
      <c r="C77" s="582">
        <v>110.6</v>
      </c>
      <c r="D77" s="582">
        <v>47.7</v>
      </c>
      <c r="E77" s="567">
        <v>6893</v>
      </c>
      <c r="F77" s="567">
        <v>9520</v>
      </c>
      <c r="G77" s="567">
        <v>16571</v>
      </c>
      <c r="H77" s="570">
        <v>50</v>
      </c>
      <c r="I77" s="584">
        <v>117.852</v>
      </c>
      <c r="K77" s="124">
        <v>110.6</v>
      </c>
      <c r="L77" s="27">
        <v>47.7</v>
      </c>
      <c r="M77" s="28">
        <v>6699</v>
      </c>
      <c r="N77" s="28">
        <v>10648</v>
      </c>
      <c r="O77" s="28">
        <v>16179</v>
      </c>
      <c r="P77" s="28">
        <v>49</v>
      </c>
      <c r="Q77" s="125">
        <v>100.8</v>
      </c>
    </row>
    <row r="78" spans="1:17">
      <c r="A78" s="112"/>
      <c r="B78" s="121" t="s">
        <v>14</v>
      </c>
      <c r="C78" s="595">
        <v>103.1</v>
      </c>
      <c r="D78" s="597">
        <v>51.2</v>
      </c>
      <c r="E78" s="568">
        <v>6203</v>
      </c>
      <c r="F78" s="568">
        <v>8537</v>
      </c>
      <c r="G78" s="568">
        <v>14265</v>
      </c>
      <c r="H78" s="571">
        <v>71</v>
      </c>
      <c r="I78" s="585">
        <v>118.937</v>
      </c>
      <c r="K78" s="126">
        <v>103.1</v>
      </c>
      <c r="L78" s="29">
        <v>51.2</v>
      </c>
      <c r="M78" s="30">
        <v>5791</v>
      </c>
      <c r="N78" s="30">
        <v>10604</v>
      </c>
      <c r="O78" s="30">
        <v>15622</v>
      </c>
      <c r="P78" s="30">
        <v>67</v>
      </c>
      <c r="Q78" s="127">
        <v>101</v>
      </c>
    </row>
    <row r="79" spans="1:17">
      <c r="A79" s="111" t="s">
        <v>2</v>
      </c>
      <c r="B79" s="120" t="s">
        <v>3</v>
      </c>
      <c r="C79" s="594">
        <v>98.2</v>
      </c>
      <c r="D79" s="598">
        <v>58</v>
      </c>
      <c r="E79" s="567">
        <v>3632</v>
      </c>
      <c r="F79" s="567">
        <v>10360</v>
      </c>
      <c r="G79" s="567">
        <v>3706</v>
      </c>
      <c r="H79" s="570">
        <v>40</v>
      </c>
      <c r="I79" s="584">
        <v>120.19</v>
      </c>
      <c r="K79" s="124">
        <v>98.2</v>
      </c>
      <c r="L79" s="27">
        <v>58</v>
      </c>
      <c r="M79" s="28">
        <v>4363</v>
      </c>
      <c r="N79" s="28">
        <v>9361</v>
      </c>
      <c r="O79" s="28">
        <v>5494</v>
      </c>
      <c r="P79" s="28">
        <v>47</v>
      </c>
      <c r="Q79" s="125">
        <v>101.9</v>
      </c>
    </row>
    <row r="80" spans="1:17">
      <c r="A80" s="112">
        <v>1995</v>
      </c>
      <c r="B80" s="120" t="s">
        <v>4</v>
      </c>
      <c r="C80" s="594">
        <v>100.6</v>
      </c>
      <c r="D80" s="598">
        <v>52.2</v>
      </c>
      <c r="E80" s="567">
        <v>3766</v>
      </c>
      <c r="F80" s="567">
        <v>18460</v>
      </c>
      <c r="G80" s="567">
        <v>16199</v>
      </c>
      <c r="H80" s="570">
        <v>53</v>
      </c>
      <c r="I80" s="584">
        <v>118.672</v>
      </c>
      <c r="K80" s="124">
        <v>100.6</v>
      </c>
      <c r="L80" s="27">
        <v>52.2</v>
      </c>
      <c r="M80" s="28">
        <v>4495</v>
      </c>
      <c r="N80" s="28">
        <v>17825</v>
      </c>
      <c r="O80" s="28">
        <v>15871</v>
      </c>
      <c r="P80" s="28">
        <v>53</v>
      </c>
      <c r="Q80" s="125">
        <v>100.8</v>
      </c>
    </row>
    <row r="81" spans="1:17">
      <c r="A81" s="112"/>
      <c r="B81" s="120" t="s">
        <v>5</v>
      </c>
      <c r="C81" s="594">
        <v>108.6</v>
      </c>
      <c r="D81" s="598">
        <v>50.2</v>
      </c>
      <c r="E81" s="567">
        <v>5411</v>
      </c>
      <c r="F81" s="567">
        <v>15765</v>
      </c>
      <c r="G81" s="567">
        <v>24951</v>
      </c>
      <c r="H81" s="570">
        <v>57</v>
      </c>
      <c r="I81" s="584">
        <v>117.499</v>
      </c>
      <c r="K81" s="124">
        <v>108.6</v>
      </c>
      <c r="L81" s="27">
        <v>50.2</v>
      </c>
      <c r="M81" s="28">
        <v>5554</v>
      </c>
      <c r="N81" s="28">
        <v>14896</v>
      </c>
      <c r="O81" s="28">
        <v>14978</v>
      </c>
      <c r="P81" s="28">
        <v>57</v>
      </c>
      <c r="Q81" s="125">
        <v>100.3</v>
      </c>
    </row>
    <row r="82" spans="1:17">
      <c r="A82" s="112"/>
      <c r="B82" s="120" t="s">
        <v>6</v>
      </c>
      <c r="C82" s="594">
        <v>106.8</v>
      </c>
      <c r="D82" s="598">
        <v>51.9</v>
      </c>
      <c r="E82" s="567">
        <v>6455</v>
      </c>
      <c r="F82" s="567">
        <v>12447</v>
      </c>
      <c r="G82" s="567">
        <v>15891</v>
      </c>
      <c r="H82" s="570">
        <v>49</v>
      </c>
      <c r="I82" s="584">
        <v>116.134</v>
      </c>
      <c r="K82" s="124">
        <v>106.8</v>
      </c>
      <c r="L82" s="27">
        <v>51.9</v>
      </c>
      <c r="M82" s="28">
        <v>5956</v>
      </c>
      <c r="N82" s="28">
        <v>12506</v>
      </c>
      <c r="O82" s="28">
        <v>18467</v>
      </c>
      <c r="P82" s="28">
        <v>48</v>
      </c>
      <c r="Q82" s="125">
        <v>99.8</v>
      </c>
    </row>
    <row r="83" spans="1:17">
      <c r="A83" s="112"/>
      <c r="B83" s="120" t="s">
        <v>7</v>
      </c>
      <c r="C83" s="594">
        <v>113.5</v>
      </c>
      <c r="D83" s="598">
        <v>50.7</v>
      </c>
      <c r="E83" s="567">
        <v>7263</v>
      </c>
      <c r="F83" s="567">
        <v>12793</v>
      </c>
      <c r="G83" s="567">
        <v>13872</v>
      </c>
      <c r="H83" s="570">
        <v>26</v>
      </c>
      <c r="I83" s="584">
        <v>114.395</v>
      </c>
      <c r="K83" s="124">
        <v>113.5</v>
      </c>
      <c r="L83" s="27">
        <v>50.7</v>
      </c>
      <c r="M83" s="28">
        <v>8182</v>
      </c>
      <c r="N83" s="28">
        <v>13912</v>
      </c>
      <c r="O83" s="28">
        <v>17085</v>
      </c>
      <c r="P83" s="28">
        <v>26</v>
      </c>
      <c r="Q83" s="125">
        <v>98.3</v>
      </c>
    </row>
    <row r="84" spans="1:17">
      <c r="A84" s="112"/>
      <c r="B84" s="120" t="s">
        <v>8</v>
      </c>
      <c r="C84" s="594">
        <v>111.1</v>
      </c>
      <c r="D84" s="598">
        <v>49.9</v>
      </c>
      <c r="E84" s="567">
        <v>8964</v>
      </c>
      <c r="F84" s="567">
        <v>13541</v>
      </c>
      <c r="G84" s="567">
        <v>19435</v>
      </c>
      <c r="H84" s="570">
        <v>30</v>
      </c>
      <c r="I84" s="584">
        <v>113.035</v>
      </c>
      <c r="K84" s="124">
        <v>111.1</v>
      </c>
      <c r="L84" s="27">
        <v>49.9</v>
      </c>
      <c r="M84" s="28">
        <v>8412</v>
      </c>
      <c r="N84" s="28">
        <v>13481</v>
      </c>
      <c r="O84" s="28">
        <v>17712</v>
      </c>
      <c r="P84" s="28">
        <v>31</v>
      </c>
      <c r="Q84" s="125">
        <v>97.3</v>
      </c>
    </row>
    <row r="85" spans="1:17">
      <c r="A85" s="112"/>
      <c r="B85" s="120" t="s">
        <v>9</v>
      </c>
      <c r="C85" s="594">
        <v>105.1</v>
      </c>
      <c r="D85" s="598">
        <v>52.4</v>
      </c>
      <c r="E85" s="567">
        <v>10324</v>
      </c>
      <c r="F85" s="567">
        <v>13079</v>
      </c>
      <c r="G85" s="567">
        <v>21651</v>
      </c>
      <c r="H85" s="570">
        <v>28</v>
      </c>
      <c r="I85" s="584">
        <v>112.116</v>
      </c>
      <c r="K85" s="124">
        <v>105.1</v>
      </c>
      <c r="L85" s="27">
        <v>52.4</v>
      </c>
      <c r="M85" s="28">
        <v>9052</v>
      </c>
      <c r="N85" s="28">
        <v>12864</v>
      </c>
      <c r="O85" s="28">
        <v>18212</v>
      </c>
      <c r="P85" s="28">
        <v>28</v>
      </c>
      <c r="Q85" s="125">
        <v>96.4</v>
      </c>
    </row>
    <row r="86" spans="1:17">
      <c r="A86" s="112"/>
      <c r="B86" s="120" t="s">
        <v>10</v>
      </c>
      <c r="C86" s="594">
        <v>106.8</v>
      </c>
      <c r="D86" s="598">
        <v>51</v>
      </c>
      <c r="E86" s="567">
        <v>10001</v>
      </c>
      <c r="F86" s="567">
        <v>13833</v>
      </c>
      <c r="G86" s="567">
        <v>12694</v>
      </c>
      <c r="H86" s="570">
        <v>43</v>
      </c>
      <c r="I86" s="584">
        <v>114.45399999999999</v>
      </c>
      <c r="K86" s="124">
        <v>106.8</v>
      </c>
      <c r="L86" s="27">
        <v>51</v>
      </c>
      <c r="M86" s="28">
        <v>9822</v>
      </c>
      <c r="N86" s="28">
        <v>13549</v>
      </c>
      <c r="O86" s="28">
        <v>18810</v>
      </c>
      <c r="P86" s="28">
        <v>41</v>
      </c>
      <c r="Q86" s="125">
        <v>98.7</v>
      </c>
    </row>
    <row r="87" spans="1:17">
      <c r="A87" s="112"/>
      <c r="B87" s="120" t="s">
        <v>11</v>
      </c>
      <c r="C87" s="594">
        <v>106.9</v>
      </c>
      <c r="D87" s="598">
        <v>50.8</v>
      </c>
      <c r="E87" s="567">
        <v>10401</v>
      </c>
      <c r="F87" s="567">
        <v>14125</v>
      </c>
      <c r="G87" s="567">
        <v>18932</v>
      </c>
      <c r="H87" s="570">
        <v>48</v>
      </c>
      <c r="I87" s="584">
        <v>115.26</v>
      </c>
      <c r="K87" s="124">
        <v>106.9</v>
      </c>
      <c r="L87" s="27">
        <v>50.8</v>
      </c>
      <c r="M87" s="28">
        <v>9663</v>
      </c>
      <c r="N87" s="28">
        <v>13102</v>
      </c>
      <c r="O87" s="28">
        <v>17307</v>
      </c>
      <c r="P87" s="28">
        <v>44</v>
      </c>
      <c r="Q87" s="125">
        <v>98.7</v>
      </c>
    </row>
    <row r="88" spans="1:17">
      <c r="A88" s="112"/>
      <c r="B88" s="120" t="s">
        <v>12</v>
      </c>
      <c r="C88" s="594">
        <v>105.1</v>
      </c>
      <c r="D88" s="598">
        <v>49.9</v>
      </c>
      <c r="E88" s="567">
        <v>9791</v>
      </c>
      <c r="F88" s="567">
        <v>13703</v>
      </c>
      <c r="G88" s="567">
        <v>17264</v>
      </c>
      <c r="H88" s="570">
        <v>41</v>
      </c>
      <c r="I88" s="584">
        <v>116.875</v>
      </c>
      <c r="K88" s="124">
        <v>105.1</v>
      </c>
      <c r="L88" s="27">
        <v>49.9</v>
      </c>
      <c r="M88" s="28">
        <v>10048</v>
      </c>
      <c r="N88" s="28">
        <v>12900</v>
      </c>
      <c r="O88" s="28">
        <v>17672</v>
      </c>
      <c r="P88" s="28">
        <v>40</v>
      </c>
      <c r="Q88" s="125">
        <v>100.4</v>
      </c>
    </row>
    <row r="89" spans="1:17">
      <c r="A89" s="112"/>
      <c r="B89" s="120" t="s">
        <v>13</v>
      </c>
      <c r="C89" s="594">
        <v>103.9</v>
      </c>
      <c r="D89" s="598">
        <v>49.8</v>
      </c>
      <c r="E89" s="567">
        <v>11745</v>
      </c>
      <c r="F89" s="567">
        <v>11747</v>
      </c>
      <c r="G89" s="567">
        <v>17947</v>
      </c>
      <c r="H89" s="570">
        <v>34</v>
      </c>
      <c r="I89" s="584">
        <v>117.367</v>
      </c>
      <c r="K89" s="124">
        <v>103.9</v>
      </c>
      <c r="L89" s="27">
        <v>49.8</v>
      </c>
      <c r="M89" s="28">
        <v>11433</v>
      </c>
      <c r="N89" s="28">
        <v>13045</v>
      </c>
      <c r="O89" s="28">
        <v>17554</v>
      </c>
      <c r="P89" s="28">
        <v>35</v>
      </c>
      <c r="Q89" s="125">
        <v>99.6</v>
      </c>
    </row>
    <row r="90" spans="1:17">
      <c r="A90" s="113"/>
      <c r="B90" s="120" t="s">
        <v>14</v>
      </c>
      <c r="C90" s="594">
        <v>107.5</v>
      </c>
      <c r="D90" s="598">
        <v>46.4</v>
      </c>
      <c r="E90" s="567">
        <v>11542</v>
      </c>
      <c r="F90" s="567">
        <v>9358</v>
      </c>
      <c r="G90" s="567">
        <v>15907</v>
      </c>
      <c r="H90" s="570">
        <v>29</v>
      </c>
      <c r="I90" s="584">
        <v>117.95099999999999</v>
      </c>
      <c r="K90" s="124">
        <v>107.5</v>
      </c>
      <c r="L90" s="27">
        <v>46.4</v>
      </c>
      <c r="M90" s="28">
        <v>10742</v>
      </c>
      <c r="N90" s="28">
        <v>11948</v>
      </c>
      <c r="O90" s="28">
        <v>17977</v>
      </c>
      <c r="P90" s="28">
        <v>28</v>
      </c>
      <c r="Q90" s="125">
        <v>99.2</v>
      </c>
    </row>
    <row r="91" spans="1:17">
      <c r="A91" s="112" t="s">
        <v>15</v>
      </c>
      <c r="B91" s="119" t="s">
        <v>3</v>
      </c>
      <c r="C91" s="596">
        <v>104</v>
      </c>
      <c r="D91" s="599">
        <v>43.9</v>
      </c>
      <c r="E91" s="569">
        <v>8678</v>
      </c>
      <c r="F91" s="569">
        <v>14660</v>
      </c>
      <c r="G91" s="569">
        <v>11788</v>
      </c>
      <c r="H91" s="572">
        <v>23</v>
      </c>
      <c r="I91" s="604">
        <v>119.265</v>
      </c>
      <c r="K91" s="122">
        <v>104</v>
      </c>
      <c r="L91" s="25">
        <v>43.9</v>
      </c>
      <c r="M91" s="26">
        <v>10202</v>
      </c>
      <c r="N91" s="26">
        <v>12935</v>
      </c>
      <c r="O91" s="26">
        <v>16965</v>
      </c>
      <c r="P91" s="26">
        <v>28</v>
      </c>
      <c r="Q91" s="123">
        <v>99.2</v>
      </c>
    </row>
    <row r="92" spans="1:17">
      <c r="A92" s="112">
        <v>1996</v>
      </c>
      <c r="B92" s="120" t="s">
        <v>4</v>
      </c>
      <c r="C92" s="594">
        <v>109.1</v>
      </c>
      <c r="D92" s="598">
        <v>44.9</v>
      </c>
      <c r="E92" s="567">
        <v>9789</v>
      </c>
      <c r="F92" s="567">
        <v>14426</v>
      </c>
      <c r="G92" s="567">
        <v>18697</v>
      </c>
      <c r="H92" s="570">
        <v>37</v>
      </c>
      <c r="I92" s="584">
        <v>119.76900000000001</v>
      </c>
      <c r="K92" s="124">
        <v>109.1</v>
      </c>
      <c r="L92" s="27">
        <v>44.9</v>
      </c>
      <c r="M92" s="28">
        <v>11553</v>
      </c>
      <c r="N92" s="28">
        <v>13831</v>
      </c>
      <c r="O92" s="28">
        <v>17496</v>
      </c>
      <c r="P92" s="28">
        <v>37</v>
      </c>
      <c r="Q92" s="125">
        <v>100.9</v>
      </c>
    </row>
    <row r="93" spans="1:17">
      <c r="A93" s="112"/>
      <c r="B93" s="120" t="s">
        <v>5</v>
      </c>
      <c r="C93" s="594">
        <v>97</v>
      </c>
      <c r="D93" s="598">
        <v>46.7</v>
      </c>
      <c r="E93" s="567">
        <v>11274</v>
      </c>
      <c r="F93" s="567">
        <v>14030</v>
      </c>
      <c r="G93" s="567">
        <v>27847</v>
      </c>
      <c r="H93" s="570">
        <v>33</v>
      </c>
      <c r="I93" s="584">
        <v>120.50700000000001</v>
      </c>
      <c r="K93" s="124">
        <v>97</v>
      </c>
      <c r="L93" s="27">
        <v>46.7</v>
      </c>
      <c r="M93" s="28">
        <v>11316</v>
      </c>
      <c r="N93" s="28">
        <v>13733</v>
      </c>
      <c r="O93" s="28">
        <v>17125</v>
      </c>
      <c r="P93" s="28">
        <v>33</v>
      </c>
      <c r="Q93" s="125">
        <v>102.6</v>
      </c>
    </row>
    <row r="94" spans="1:17">
      <c r="A94" s="112"/>
      <c r="B94" s="120" t="s">
        <v>6</v>
      </c>
      <c r="C94" s="594">
        <v>104</v>
      </c>
      <c r="D94" s="598">
        <v>47.7</v>
      </c>
      <c r="E94" s="567">
        <v>10831</v>
      </c>
      <c r="F94" s="567">
        <v>14184</v>
      </c>
      <c r="G94" s="567">
        <v>15733</v>
      </c>
      <c r="H94" s="570">
        <v>48</v>
      </c>
      <c r="I94" s="584">
        <v>120.53400000000001</v>
      </c>
      <c r="K94" s="124">
        <v>104</v>
      </c>
      <c r="L94" s="27">
        <v>47.7</v>
      </c>
      <c r="M94" s="28">
        <v>10399</v>
      </c>
      <c r="N94" s="28">
        <v>13675</v>
      </c>
      <c r="O94" s="28">
        <v>17679</v>
      </c>
      <c r="P94" s="28">
        <v>48</v>
      </c>
      <c r="Q94" s="125">
        <v>103.8</v>
      </c>
    </row>
    <row r="95" spans="1:17">
      <c r="A95" s="112"/>
      <c r="B95" s="120" t="s">
        <v>7</v>
      </c>
      <c r="C95" s="582">
        <v>107.1</v>
      </c>
      <c r="D95" s="594">
        <v>46</v>
      </c>
      <c r="E95" s="567">
        <v>9782</v>
      </c>
      <c r="F95" s="567">
        <v>13784</v>
      </c>
      <c r="G95" s="567">
        <v>14171</v>
      </c>
      <c r="H95" s="570">
        <v>38</v>
      </c>
      <c r="I95" s="584">
        <v>120.197</v>
      </c>
      <c r="K95" s="124">
        <v>107.1</v>
      </c>
      <c r="L95" s="27">
        <v>46</v>
      </c>
      <c r="M95" s="28">
        <v>10904</v>
      </c>
      <c r="N95" s="28">
        <v>15028</v>
      </c>
      <c r="O95" s="28">
        <v>17511</v>
      </c>
      <c r="P95" s="28">
        <v>38</v>
      </c>
      <c r="Q95" s="125">
        <v>105.1</v>
      </c>
    </row>
    <row r="96" spans="1:17">
      <c r="A96" s="112"/>
      <c r="B96" s="120" t="s">
        <v>8</v>
      </c>
      <c r="C96" s="582">
        <v>103.4</v>
      </c>
      <c r="D96" s="594">
        <v>47</v>
      </c>
      <c r="E96" s="567">
        <v>12511</v>
      </c>
      <c r="F96" s="567">
        <v>13217</v>
      </c>
      <c r="G96" s="567">
        <v>18168</v>
      </c>
      <c r="H96" s="570">
        <v>30</v>
      </c>
      <c r="I96" s="584">
        <v>118.941</v>
      </c>
      <c r="K96" s="124">
        <v>103.4</v>
      </c>
      <c r="L96" s="27">
        <v>47</v>
      </c>
      <c r="M96" s="28">
        <v>11635</v>
      </c>
      <c r="N96" s="28">
        <v>13758</v>
      </c>
      <c r="O96" s="28">
        <v>17709</v>
      </c>
      <c r="P96" s="28">
        <v>32</v>
      </c>
      <c r="Q96" s="125">
        <v>105.2</v>
      </c>
    </row>
    <row r="97" spans="1:17">
      <c r="A97" s="112"/>
      <c r="B97" s="120" t="s">
        <v>9</v>
      </c>
      <c r="C97" s="582">
        <v>110.9</v>
      </c>
      <c r="D97" s="594">
        <v>45</v>
      </c>
      <c r="E97" s="567">
        <v>13672</v>
      </c>
      <c r="F97" s="567">
        <v>15364</v>
      </c>
      <c r="G97" s="567">
        <v>21071</v>
      </c>
      <c r="H97" s="570">
        <v>35</v>
      </c>
      <c r="I97" s="584">
        <v>119.447</v>
      </c>
      <c r="K97" s="124">
        <v>110.9</v>
      </c>
      <c r="L97" s="27">
        <v>45</v>
      </c>
      <c r="M97" s="28">
        <v>12202</v>
      </c>
      <c r="N97" s="28">
        <v>14428</v>
      </c>
      <c r="O97" s="28">
        <v>17284</v>
      </c>
      <c r="P97" s="28">
        <v>33</v>
      </c>
      <c r="Q97" s="125">
        <v>106.5</v>
      </c>
    </row>
    <row r="98" spans="1:17">
      <c r="A98" s="112"/>
      <c r="B98" s="120" t="s">
        <v>10</v>
      </c>
      <c r="C98" s="582">
        <v>104.6</v>
      </c>
      <c r="D98" s="594">
        <v>46.3</v>
      </c>
      <c r="E98" s="567">
        <v>10757</v>
      </c>
      <c r="F98" s="567">
        <v>14053</v>
      </c>
      <c r="G98" s="567">
        <v>11782</v>
      </c>
      <c r="H98" s="570">
        <v>47</v>
      </c>
      <c r="I98" s="584">
        <v>120.83499999999999</v>
      </c>
      <c r="K98" s="124">
        <v>104.6</v>
      </c>
      <c r="L98" s="27">
        <v>46.3</v>
      </c>
      <c r="M98" s="28">
        <v>10836</v>
      </c>
      <c r="N98" s="28">
        <v>14069</v>
      </c>
      <c r="O98" s="28">
        <v>17437</v>
      </c>
      <c r="P98" s="28">
        <v>43</v>
      </c>
      <c r="Q98" s="125">
        <v>105.6</v>
      </c>
    </row>
    <row r="99" spans="1:17">
      <c r="A99" s="112"/>
      <c r="B99" s="120" t="s">
        <v>11</v>
      </c>
      <c r="C99" s="582">
        <v>108.5</v>
      </c>
      <c r="D99" s="594">
        <v>45.7</v>
      </c>
      <c r="E99" s="567">
        <v>12069</v>
      </c>
      <c r="F99" s="567">
        <v>14322</v>
      </c>
      <c r="G99" s="567">
        <v>20050</v>
      </c>
      <c r="H99" s="570">
        <v>47</v>
      </c>
      <c r="I99" s="584">
        <v>120.142</v>
      </c>
      <c r="K99" s="124">
        <v>108.5</v>
      </c>
      <c r="L99" s="27">
        <v>45.7</v>
      </c>
      <c r="M99" s="28">
        <v>11244</v>
      </c>
      <c r="N99" s="28">
        <v>13821</v>
      </c>
      <c r="O99" s="28">
        <v>18477</v>
      </c>
      <c r="P99" s="28">
        <v>44</v>
      </c>
      <c r="Q99" s="125">
        <v>104.2</v>
      </c>
    </row>
    <row r="100" spans="1:17">
      <c r="A100" s="112"/>
      <c r="B100" s="120" t="s">
        <v>12</v>
      </c>
      <c r="C100" s="582">
        <v>112.3</v>
      </c>
      <c r="D100" s="594">
        <v>44.7</v>
      </c>
      <c r="E100" s="567">
        <v>11935</v>
      </c>
      <c r="F100" s="567">
        <v>15095</v>
      </c>
      <c r="G100" s="567">
        <v>18731</v>
      </c>
      <c r="H100" s="570">
        <v>49</v>
      </c>
      <c r="I100" s="584">
        <v>122.43600000000001</v>
      </c>
      <c r="K100" s="124">
        <v>112.3</v>
      </c>
      <c r="L100" s="27">
        <v>44.7</v>
      </c>
      <c r="M100" s="28">
        <v>12121</v>
      </c>
      <c r="N100" s="28">
        <v>13627</v>
      </c>
      <c r="O100" s="28">
        <v>18972</v>
      </c>
      <c r="P100" s="28">
        <v>48</v>
      </c>
      <c r="Q100" s="125">
        <v>104.8</v>
      </c>
    </row>
    <row r="101" spans="1:17">
      <c r="A101" s="112"/>
      <c r="B101" s="120" t="s">
        <v>13</v>
      </c>
      <c r="C101" s="582">
        <v>114.6</v>
      </c>
      <c r="D101" s="594">
        <v>44.4</v>
      </c>
      <c r="E101" s="567">
        <v>9696</v>
      </c>
      <c r="F101" s="567">
        <v>13249</v>
      </c>
      <c r="G101" s="567">
        <v>20034</v>
      </c>
      <c r="H101" s="570">
        <v>44</v>
      </c>
      <c r="I101" s="584">
        <v>123.685</v>
      </c>
      <c r="K101" s="124">
        <v>114.6</v>
      </c>
      <c r="L101" s="27">
        <v>44.4</v>
      </c>
      <c r="M101" s="28">
        <v>9393</v>
      </c>
      <c r="N101" s="28">
        <v>14523</v>
      </c>
      <c r="O101" s="28">
        <v>19558</v>
      </c>
      <c r="P101" s="28">
        <v>47</v>
      </c>
      <c r="Q101" s="125">
        <v>105.4</v>
      </c>
    </row>
    <row r="102" spans="1:17">
      <c r="A102" s="112"/>
      <c r="B102" s="121" t="s">
        <v>14</v>
      </c>
      <c r="C102" s="583">
        <v>109.1</v>
      </c>
      <c r="D102" s="595">
        <v>45</v>
      </c>
      <c r="E102" s="568">
        <v>10471</v>
      </c>
      <c r="F102" s="568">
        <v>11003</v>
      </c>
      <c r="G102" s="568">
        <v>16906</v>
      </c>
      <c r="H102" s="571">
        <v>51</v>
      </c>
      <c r="I102" s="585">
        <v>124.267</v>
      </c>
      <c r="K102" s="126">
        <v>109.1</v>
      </c>
      <c r="L102" s="29">
        <v>45</v>
      </c>
      <c r="M102" s="30">
        <v>9837</v>
      </c>
      <c r="N102" s="30">
        <v>13830</v>
      </c>
      <c r="O102" s="30">
        <v>18918</v>
      </c>
      <c r="P102" s="30">
        <v>49</v>
      </c>
      <c r="Q102" s="127">
        <v>105.4</v>
      </c>
    </row>
    <row r="103" spans="1:17">
      <c r="A103" s="111" t="s">
        <v>16</v>
      </c>
      <c r="B103" s="120" t="s">
        <v>3</v>
      </c>
      <c r="C103" s="582">
        <v>118</v>
      </c>
      <c r="D103" s="594">
        <v>44.1</v>
      </c>
      <c r="E103" s="567">
        <v>7755</v>
      </c>
      <c r="F103" s="567">
        <v>15604</v>
      </c>
      <c r="G103" s="567">
        <v>13479</v>
      </c>
      <c r="H103" s="570">
        <v>46</v>
      </c>
      <c r="I103" s="584">
        <v>125.351</v>
      </c>
      <c r="K103" s="124">
        <v>118</v>
      </c>
      <c r="L103" s="27">
        <v>44.1</v>
      </c>
      <c r="M103" s="28">
        <v>8886</v>
      </c>
      <c r="N103" s="28">
        <v>13808</v>
      </c>
      <c r="O103" s="28">
        <v>19086</v>
      </c>
      <c r="P103" s="28">
        <v>55</v>
      </c>
      <c r="Q103" s="125">
        <v>105.1</v>
      </c>
    </row>
    <row r="104" spans="1:17">
      <c r="A104" s="112">
        <v>1997</v>
      </c>
      <c r="B104" s="120" t="s">
        <v>4</v>
      </c>
      <c r="C104" s="582">
        <v>115.8</v>
      </c>
      <c r="D104" s="594">
        <v>43.9</v>
      </c>
      <c r="E104" s="567">
        <v>7340</v>
      </c>
      <c r="F104" s="567">
        <v>14880</v>
      </c>
      <c r="G104" s="567">
        <v>20411</v>
      </c>
      <c r="H104" s="570">
        <v>53</v>
      </c>
      <c r="I104" s="584">
        <v>125.51300000000001</v>
      </c>
      <c r="K104" s="124">
        <v>115.8</v>
      </c>
      <c r="L104" s="27">
        <v>43.9</v>
      </c>
      <c r="M104" s="28">
        <v>8412</v>
      </c>
      <c r="N104" s="28">
        <v>14316</v>
      </c>
      <c r="O104" s="28">
        <v>19341</v>
      </c>
      <c r="P104" s="28">
        <v>54</v>
      </c>
      <c r="Q104" s="125">
        <v>104.8</v>
      </c>
    </row>
    <row r="105" spans="1:17">
      <c r="A105" s="112"/>
      <c r="B105" s="120" t="s">
        <v>5</v>
      </c>
      <c r="C105" s="582">
        <v>113.5</v>
      </c>
      <c r="D105" s="594">
        <v>41.7</v>
      </c>
      <c r="E105" s="567">
        <v>8804</v>
      </c>
      <c r="F105" s="567">
        <v>14318</v>
      </c>
      <c r="G105" s="567">
        <v>31671</v>
      </c>
      <c r="H105" s="570">
        <v>44</v>
      </c>
      <c r="I105" s="584">
        <v>126.202</v>
      </c>
      <c r="K105" s="124">
        <v>113.5</v>
      </c>
      <c r="L105" s="27">
        <v>41.7</v>
      </c>
      <c r="M105" s="28">
        <v>8820</v>
      </c>
      <c r="N105" s="28">
        <v>14106</v>
      </c>
      <c r="O105" s="28">
        <v>19396</v>
      </c>
      <c r="P105" s="28">
        <v>44</v>
      </c>
      <c r="Q105" s="125">
        <v>104.7</v>
      </c>
    </row>
    <row r="106" spans="1:17">
      <c r="A106" s="95"/>
      <c r="B106" s="120" t="s">
        <v>6</v>
      </c>
      <c r="C106" s="582">
        <v>114.7</v>
      </c>
      <c r="D106" s="594">
        <v>46.4</v>
      </c>
      <c r="E106" s="567">
        <v>7564</v>
      </c>
      <c r="F106" s="567">
        <v>14613</v>
      </c>
      <c r="G106" s="567">
        <v>13465</v>
      </c>
      <c r="H106" s="570">
        <v>51</v>
      </c>
      <c r="I106" s="584">
        <v>125.227</v>
      </c>
      <c r="K106" s="124">
        <v>114.7</v>
      </c>
      <c r="L106" s="27">
        <v>46.4</v>
      </c>
      <c r="M106" s="28">
        <v>7462</v>
      </c>
      <c r="N106" s="28">
        <v>14169</v>
      </c>
      <c r="O106" s="28">
        <v>15625</v>
      </c>
      <c r="P106" s="28">
        <v>51</v>
      </c>
      <c r="Q106" s="125">
        <v>103.9</v>
      </c>
    </row>
    <row r="107" spans="1:17">
      <c r="A107" s="112"/>
      <c r="B107" s="120" t="s">
        <v>7</v>
      </c>
      <c r="C107" s="582">
        <v>113.5</v>
      </c>
      <c r="D107" s="594">
        <v>44.6</v>
      </c>
      <c r="E107" s="567">
        <v>7550</v>
      </c>
      <c r="F107" s="567">
        <v>12875</v>
      </c>
      <c r="G107" s="567">
        <v>12701</v>
      </c>
      <c r="H107" s="570">
        <v>46</v>
      </c>
      <c r="I107" s="584">
        <v>124.15</v>
      </c>
      <c r="K107" s="124">
        <v>113.5</v>
      </c>
      <c r="L107" s="27">
        <v>44.6</v>
      </c>
      <c r="M107" s="28">
        <v>8188</v>
      </c>
      <c r="N107" s="28">
        <v>14180</v>
      </c>
      <c r="O107" s="28">
        <v>15755</v>
      </c>
      <c r="P107" s="28">
        <v>45</v>
      </c>
      <c r="Q107" s="125">
        <v>103.3</v>
      </c>
    </row>
    <row r="108" spans="1:17">
      <c r="A108" s="112"/>
      <c r="B108" s="120" t="s">
        <v>8</v>
      </c>
      <c r="C108" s="582">
        <v>110.6</v>
      </c>
      <c r="D108" s="594">
        <v>44.5</v>
      </c>
      <c r="E108" s="567">
        <v>9695</v>
      </c>
      <c r="F108" s="567">
        <v>13590</v>
      </c>
      <c r="G108" s="567">
        <v>16346</v>
      </c>
      <c r="H108" s="570">
        <v>50</v>
      </c>
      <c r="I108" s="584">
        <v>122.015</v>
      </c>
      <c r="K108" s="124">
        <v>110.6</v>
      </c>
      <c r="L108" s="27">
        <v>44.5</v>
      </c>
      <c r="M108" s="28">
        <v>8979</v>
      </c>
      <c r="N108" s="28">
        <v>14031</v>
      </c>
      <c r="O108" s="28">
        <v>15690</v>
      </c>
      <c r="P108" s="28">
        <v>53</v>
      </c>
      <c r="Q108" s="125">
        <v>102.6</v>
      </c>
    </row>
    <row r="109" spans="1:17">
      <c r="A109" s="112"/>
      <c r="B109" s="120" t="s">
        <v>9</v>
      </c>
      <c r="C109" s="582">
        <v>113.7</v>
      </c>
      <c r="D109" s="594">
        <v>46.4</v>
      </c>
      <c r="E109" s="567">
        <v>7552</v>
      </c>
      <c r="F109" s="567">
        <v>13950</v>
      </c>
      <c r="G109" s="567">
        <v>18567</v>
      </c>
      <c r="H109" s="570">
        <v>57</v>
      </c>
      <c r="I109" s="584">
        <v>122.05</v>
      </c>
      <c r="K109" s="124">
        <v>113.7</v>
      </c>
      <c r="L109" s="27">
        <v>46.4</v>
      </c>
      <c r="M109" s="28">
        <v>6802</v>
      </c>
      <c r="N109" s="28">
        <v>13093</v>
      </c>
      <c r="O109" s="28">
        <v>15615</v>
      </c>
      <c r="P109" s="28">
        <v>53</v>
      </c>
      <c r="Q109" s="125">
        <v>102.2</v>
      </c>
    </row>
    <row r="110" spans="1:17">
      <c r="A110" s="112"/>
      <c r="B110" s="120" t="s">
        <v>10</v>
      </c>
      <c r="C110" s="582">
        <v>112.9</v>
      </c>
      <c r="D110" s="594">
        <v>46.4</v>
      </c>
      <c r="E110" s="567">
        <v>6262</v>
      </c>
      <c r="F110" s="567">
        <v>12297</v>
      </c>
      <c r="G110" s="567">
        <v>10155</v>
      </c>
      <c r="H110" s="570">
        <v>50</v>
      </c>
      <c r="I110" s="584">
        <v>121.453</v>
      </c>
      <c r="K110" s="124">
        <v>112.9</v>
      </c>
      <c r="L110" s="27">
        <v>46.4</v>
      </c>
      <c r="M110" s="28">
        <v>6464</v>
      </c>
      <c r="N110" s="28">
        <v>12819</v>
      </c>
      <c r="O110" s="28">
        <v>15531</v>
      </c>
      <c r="P110" s="28">
        <v>46</v>
      </c>
      <c r="Q110" s="125">
        <v>100.5</v>
      </c>
    </row>
    <row r="111" spans="1:17">
      <c r="A111" s="112"/>
      <c r="B111" s="120" t="s">
        <v>11</v>
      </c>
      <c r="C111" s="582">
        <v>110.5</v>
      </c>
      <c r="D111" s="594">
        <v>42.7</v>
      </c>
      <c r="E111" s="567">
        <v>7135</v>
      </c>
      <c r="F111" s="567">
        <v>14248</v>
      </c>
      <c r="G111" s="567">
        <v>17809</v>
      </c>
      <c r="H111" s="570">
        <v>51</v>
      </c>
      <c r="I111" s="584">
        <v>121.895</v>
      </c>
      <c r="K111" s="124">
        <v>110.5</v>
      </c>
      <c r="L111" s="27">
        <v>42.7</v>
      </c>
      <c r="M111" s="28">
        <v>6735</v>
      </c>
      <c r="N111" s="28">
        <v>13384</v>
      </c>
      <c r="O111" s="28">
        <v>15715</v>
      </c>
      <c r="P111" s="28">
        <v>48</v>
      </c>
      <c r="Q111" s="125">
        <v>101.5</v>
      </c>
    </row>
    <row r="112" spans="1:17">
      <c r="A112" s="112"/>
      <c r="B112" s="120" t="s">
        <v>12</v>
      </c>
      <c r="C112" s="582">
        <v>113.5</v>
      </c>
      <c r="D112" s="594">
        <v>47.4</v>
      </c>
      <c r="E112" s="567">
        <v>6313</v>
      </c>
      <c r="F112" s="567">
        <v>14032</v>
      </c>
      <c r="G112" s="567">
        <v>15900</v>
      </c>
      <c r="H112" s="570">
        <v>50</v>
      </c>
      <c r="I112" s="584">
        <v>118.91200000000001</v>
      </c>
      <c r="K112" s="124">
        <v>113.5</v>
      </c>
      <c r="L112" s="27">
        <v>47.4</v>
      </c>
      <c r="M112" s="28">
        <v>6367</v>
      </c>
      <c r="N112" s="28">
        <v>12521</v>
      </c>
      <c r="O112" s="28">
        <v>16062</v>
      </c>
      <c r="P112" s="28">
        <v>48</v>
      </c>
      <c r="Q112" s="125">
        <v>97.1</v>
      </c>
    </row>
    <row r="113" spans="1:17">
      <c r="A113" s="112"/>
      <c r="B113" s="120" t="s">
        <v>13</v>
      </c>
      <c r="C113" s="582">
        <v>110.8</v>
      </c>
      <c r="D113" s="594">
        <v>49.5</v>
      </c>
      <c r="E113" s="567">
        <v>6481</v>
      </c>
      <c r="F113" s="567">
        <v>10868</v>
      </c>
      <c r="G113" s="567">
        <v>14965</v>
      </c>
      <c r="H113" s="570">
        <v>45</v>
      </c>
      <c r="I113" s="584">
        <v>118.923</v>
      </c>
      <c r="K113" s="124">
        <v>110.8</v>
      </c>
      <c r="L113" s="27">
        <v>49.5</v>
      </c>
      <c r="M113" s="28">
        <v>6317</v>
      </c>
      <c r="N113" s="28">
        <v>12203</v>
      </c>
      <c r="O113" s="28">
        <v>15392</v>
      </c>
      <c r="P113" s="28">
        <v>49</v>
      </c>
      <c r="Q113" s="125">
        <v>96.1</v>
      </c>
    </row>
    <row r="114" spans="1:17">
      <c r="A114" s="113"/>
      <c r="B114" s="120" t="s">
        <v>14</v>
      </c>
      <c r="C114" s="582">
        <v>118.6</v>
      </c>
      <c r="D114" s="594">
        <v>50.3</v>
      </c>
      <c r="E114" s="567">
        <v>5392</v>
      </c>
      <c r="F114" s="567">
        <v>10249</v>
      </c>
      <c r="G114" s="567">
        <v>14694</v>
      </c>
      <c r="H114" s="570">
        <v>76</v>
      </c>
      <c r="I114" s="584">
        <v>117.694</v>
      </c>
      <c r="K114" s="124">
        <v>118.6</v>
      </c>
      <c r="L114" s="27">
        <v>50.3</v>
      </c>
      <c r="M114" s="28">
        <v>5117</v>
      </c>
      <c r="N114" s="28">
        <v>12498</v>
      </c>
      <c r="O114" s="28">
        <v>16040</v>
      </c>
      <c r="P114" s="28">
        <v>72</v>
      </c>
      <c r="Q114" s="125">
        <v>94.7</v>
      </c>
    </row>
    <row r="115" spans="1:17">
      <c r="A115" s="112" t="s">
        <v>17</v>
      </c>
      <c r="B115" s="119" t="s">
        <v>3</v>
      </c>
      <c r="C115" s="600">
        <v>112.4</v>
      </c>
      <c r="D115" s="596">
        <v>48.6</v>
      </c>
      <c r="E115" s="569">
        <v>5514</v>
      </c>
      <c r="F115" s="569">
        <v>13244</v>
      </c>
      <c r="G115" s="569">
        <v>10113</v>
      </c>
      <c r="H115" s="572">
        <v>48</v>
      </c>
      <c r="I115" s="604">
        <v>117.056</v>
      </c>
      <c r="K115" s="122">
        <v>112.4</v>
      </c>
      <c r="L115" s="25">
        <v>48.6</v>
      </c>
      <c r="M115" s="26">
        <v>6145</v>
      </c>
      <c r="N115" s="26">
        <v>11770</v>
      </c>
      <c r="O115" s="26">
        <v>14145</v>
      </c>
      <c r="P115" s="26">
        <v>57</v>
      </c>
      <c r="Q115" s="123">
        <v>93.4</v>
      </c>
    </row>
    <row r="116" spans="1:17">
      <c r="A116" s="112">
        <v>1998</v>
      </c>
      <c r="B116" s="120" t="s">
        <v>4</v>
      </c>
      <c r="C116" s="582">
        <v>108.9</v>
      </c>
      <c r="D116" s="594">
        <v>49.8</v>
      </c>
      <c r="E116" s="567">
        <v>4998</v>
      </c>
      <c r="F116" s="567">
        <v>11618</v>
      </c>
      <c r="G116" s="567">
        <v>15635</v>
      </c>
      <c r="H116" s="570">
        <v>63</v>
      </c>
      <c r="I116" s="584">
        <v>114.40600000000001</v>
      </c>
      <c r="K116" s="124">
        <v>108.9</v>
      </c>
      <c r="L116" s="27">
        <v>49.8</v>
      </c>
      <c r="M116" s="28">
        <v>5634</v>
      </c>
      <c r="N116" s="28">
        <v>11198</v>
      </c>
      <c r="O116" s="28">
        <v>14572</v>
      </c>
      <c r="P116" s="28">
        <v>67</v>
      </c>
      <c r="Q116" s="125">
        <v>91.2</v>
      </c>
    </row>
    <row r="117" spans="1:17">
      <c r="A117" s="112"/>
      <c r="B117" s="120" t="s">
        <v>5</v>
      </c>
      <c r="C117" s="582">
        <v>108.1</v>
      </c>
      <c r="D117" s="594">
        <v>49.4</v>
      </c>
      <c r="E117" s="567">
        <v>5467</v>
      </c>
      <c r="F117" s="567">
        <v>12795</v>
      </c>
      <c r="G117" s="567">
        <v>24963</v>
      </c>
      <c r="H117" s="570">
        <v>65</v>
      </c>
      <c r="I117" s="584">
        <v>113.884</v>
      </c>
      <c r="K117" s="124">
        <v>108.1</v>
      </c>
      <c r="L117" s="27">
        <v>49.4</v>
      </c>
      <c r="M117" s="28">
        <v>5465</v>
      </c>
      <c r="N117" s="28">
        <v>12358</v>
      </c>
      <c r="O117" s="28">
        <v>15004</v>
      </c>
      <c r="P117" s="28">
        <v>65</v>
      </c>
      <c r="Q117" s="125">
        <v>90.2</v>
      </c>
    </row>
    <row r="118" spans="1:17">
      <c r="A118" s="112"/>
      <c r="B118" s="120" t="s">
        <v>6</v>
      </c>
      <c r="C118" s="582">
        <v>104.6</v>
      </c>
      <c r="D118" s="594">
        <v>51</v>
      </c>
      <c r="E118" s="567">
        <v>5234</v>
      </c>
      <c r="F118" s="567">
        <v>11412</v>
      </c>
      <c r="G118" s="567">
        <v>12090</v>
      </c>
      <c r="H118" s="570">
        <v>69</v>
      </c>
      <c r="I118" s="584">
        <v>112.482</v>
      </c>
      <c r="K118" s="124">
        <v>104.6</v>
      </c>
      <c r="L118" s="27">
        <v>51</v>
      </c>
      <c r="M118" s="28">
        <v>5209</v>
      </c>
      <c r="N118" s="28">
        <v>11214</v>
      </c>
      <c r="O118" s="28">
        <v>14274</v>
      </c>
      <c r="P118" s="28">
        <v>69</v>
      </c>
      <c r="Q118" s="125">
        <v>89.8</v>
      </c>
    </row>
    <row r="119" spans="1:17">
      <c r="A119" s="112"/>
      <c r="B119" s="120" t="s">
        <v>7</v>
      </c>
      <c r="C119" s="582">
        <v>106.5</v>
      </c>
      <c r="D119" s="594">
        <v>49.2</v>
      </c>
      <c r="E119" s="567">
        <v>4374</v>
      </c>
      <c r="F119" s="567">
        <v>9552</v>
      </c>
      <c r="G119" s="567">
        <v>11296</v>
      </c>
      <c r="H119" s="570">
        <v>71</v>
      </c>
      <c r="I119" s="584">
        <v>111.96599999999999</v>
      </c>
      <c r="K119" s="124">
        <v>106.5</v>
      </c>
      <c r="L119" s="27">
        <v>49.2</v>
      </c>
      <c r="M119" s="28">
        <v>4578</v>
      </c>
      <c r="N119" s="28">
        <v>10870</v>
      </c>
      <c r="O119" s="28">
        <v>14348</v>
      </c>
      <c r="P119" s="28">
        <v>69</v>
      </c>
      <c r="Q119" s="125">
        <v>90.2</v>
      </c>
    </row>
    <row r="120" spans="1:17">
      <c r="A120" s="112"/>
      <c r="B120" s="120" t="s">
        <v>8</v>
      </c>
      <c r="C120" s="582">
        <v>109.4</v>
      </c>
      <c r="D120" s="594">
        <v>48.8</v>
      </c>
      <c r="E120" s="567">
        <v>4942</v>
      </c>
      <c r="F120" s="567">
        <v>11274</v>
      </c>
      <c r="G120" s="567">
        <v>15223</v>
      </c>
      <c r="H120" s="570">
        <v>71</v>
      </c>
      <c r="I120" s="584">
        <v>111.029</v>
      </c>
      <c r="K120" s="124">
        <v>109.4</v>
      </c>
      <c r="L120" s="27">
        <v>48.8</v>
      </c>
      <c r="M120" s="28">
        <v>4550</v>
      </c>
      <c r="N120" s="28">
        <v>11230</v>
      </c>
      <c r="O120" s="28">
        <v>14218</v>
      </c>
      <c r="P120" s="28">
        <v>75</v>
      </c>
      <c r="Q120" s="125">
        <v>91</v>
      </c>
    </row>
    <row r="121" spans="1:17">
      <c r="A121" s="112"/>
      <c r="B121" s="120" t="s">
        <v>9</v>
      </c>
      <c r="C121" s="582">
        <v>104.2</v>
      </c>
      <c r="D121" s="594">
        <v>50.2</v>
      </c>
      <c r="E121" s="567">
        <v>5215</v>
      </c>
      <c r="F121" s="567">
        <v>11348</v>
      </c>
      <c r="G121" s="567">
        <v>17153</v>
      </c>
      <c r="H121" s="570">
        <v>88</v>
      </c>
      <c r="I121" s="584">
        <v>110.97</v>
      </c>
      <c r="K121" s="124">
        <v>104.2</v>
      </c>
      <c r="L121" s="27">
        <v>50.2</v>
      </c>
      <c r="M121" s="28">
        <v>4774</v>
      </c>
      <c r="N121" s="28">
        <v>10719</v>
      </c>
      <c r="O121" s="28">
        <v>14472</v>
      </c>
      <c r="P121" s="28">
        <v>80</v>
      </c>
      <c r="Q121" s="125">
        <v>90.9</v>
      </c>
    </row>
    <row r="122" spans="1:17">
      <c r="A122" s="112"/>
      <c r="B122" s="120" t="s">
        <v>10</v>
      </c>
      <c r="C122" s="582">
        <v>104.6</v>
      </c>
      <c r="D122" s="594">
        <v>51.6</v>
      </c>
      <c r="E122" s="567">
        <v>4337</v>
      </c>
      <c r="F122" s="567">
        <v>10031</v>
      </c>
      <c r="G122" s="567">
        <v>8877</v>
      </c>
      <c r="H122" s="570">
        <v>77</v>
      </c>
      <c r="I122" s="584">
        <v>109.825</v>
      </c>
      <c r="K122" s="124">
        <v>104.6</v>
      </c>
      <c r="L122" s="27">
        <v>51.6</v>
      </c>
      <c r="M122" s="28">
        <v>4629</v>
      </c>
      <c r="N122" s="28">
        <v>10609</v>
      </c>
      <c r="O122" s="28">
        <v>13550</v>
      </c>
      <c r="P122" s="28">
        <v>70</v>
      </c>
      <c r="Q122" s="125">
        <v>90.4</v>
      </c>
    </row>
    <row r="123" spans="1:17">
      <c r="A123" s="112"/>
      <c r="B123" s="120" t="s">
        <v>11</v>
      </c>
      <c r="C123" s="582">
        <v>103.9</v>
      </c>
      <c r="D123" s="594">
        <v>48.4</v>
      </c>
      <c r="E123" s="567">
        <v>4403</v>
      </c>
      <c r="F123" s="567">
        <v>10821</v>
      </c>
      <c r="G123" s="567">
        <v>16626</v>
      </c>
      <c r="H123" s="570">
        <v>67</v>
      </c>
      <c r="I123" s="584">
        <v>107.895</v>
      </c>
      <c r="K123" s="124">
        <v>103.9</v>
      </c>
      <c r="L123" s="27">
        <v>48.4</v>
      </c>
      <c r="M123" s="28">
        <v>4229</v>
      </c>
      <c r="N123" s="28">
        <v>10231</v>
      </c>
      <c r="O123" s="28">
        <v>14745</v>
      </c>
      <c r="P123" s="28">
        <v>66</v>
      </c>
      <c r="Q123" s="125">
        <v>88.5</v>
      </c>
    </row>
    <row r="124" spans="1:17">
      <c r="A124" s="112"/>
      <c r="B124" s="120" t="s">
        <v>12</v>
      </c>
      <c r="C124" s="582">
        <v>100.4</v>
      </c>
      <c r="D124" s="594">
        <v>51.1</v>
      </c>
      <c r="E124" s="567">
        <v>4142</v>
      </c>
      <c r="F124" s="567">
        <v>12375</v>
      </c>
      <c r="G124" s="567">
        <v>12827</v>
      </c>
      <c r="H124" s="570">
        <v>60</v>
      </c>
      <c r="I124" s="584">
        <v>103.93300000000001</v>
      </c>
      <c r="K124" s="124">
        <v>100.4</v>
      </c>
      <c r="L124" s="27">
        <v>51.1</v>
      </c>
      <c r="M124" s="28">
        <v>4175</v>
      </c>
      <c r="N124" s="28">
        <v>11014</v>
      </c>
      <c r="O124" s="28">
        <v>13221</v>
      </c>
      <c r="P124" s="28">
        <v>57</v>
      </c>
      <c r="Q124" s="125">
        <v>87.4</v>
      </c>
    </row>
    <row r="125" spans="1:17">
      <c r="A125" s="112"/>
      <c r="B125" s="120" t="s">
        <v>13</v>
      </c>
      <c r="C125" s="582">
        <v>100.7</v>
      </c>
      <c r="D125" s="594">
        <v>49.9</v>
      </c>
      <c r="E125" s="567">
        <v>4162</v>
      </c>
      <c r="F125" s="567">
        <v>9471</v>
      </c>
      <c r="G125" s="567">
        <v>12787</v>
      </c>
      <c r="H125" s="570">
        <v>65</v>
      </c>
      <c r="I125" s="584">
        <v>103.693</v>
      </c>
      <c r="K125" s="124">
        <v>100.7</v>
      </c>
      <c r="L125" s="27">
        <v>49.9</v>
      </c>
      <c r="M125" s="28">
        <v>4048</v>
      </c>
      <c r="N125" s="28">
        <v>10455</v>
      </c>
      <c r="O125" s="28">
        <v>13056</v>
      </c>
      <c r="P125" s="28">
        <v>71</v>
      </c>
      <c r="Q125" s="125">
        <v>87.2</v>
      </c>
    </row>
    <row r="126" spans="1:17">
      <c r="A126" s="112"/>
      <c r="B126" s="121" t="s">
        <v>14</v>
      </c>
      <c r="C126" s="583">
        <v>100.6</v>
      </c>
      <c r="D126" s="595">
        <v>49.8</v>
      </c>
      <c r="E126" s="568">
        <v>4784</v>
      </c>
      <c r="F126" s="568">
        <v>8381</v>
      </c>
      <c r="G126" s="568">
        <v>11838</v>
      </c>
      <c r="H126" s="571">
        <v>41</v>
      </c>
      <c r="I126" s="585">
        <v>101.971</v>
      </c>
      <c r="K126" s="126">
        <v>100.6</v>
      </c>
      <c r="L126" s="29">
        <v>49.8</v>
      </c>
      <c r="M126" s="30">
        <v>4551</v>
      </c>
      <c r="N126" s="30">
        <v>10174</v>
      </c>
      <c r="O126" s="30">
        <v>12999</v>
      </c>
      <c r="P126" s="30">
        <v>38</v>
      </c>
      <c r="Q126" s="127">
        <v>86.6</v>
      </c>
    </row>
    <row r="127" spans="1:17">
      <c r="A127" s="111" t="s">
        <v>18</v>
      </c>
      <c r="B127" s="120" t="s">
        <v>3</v>
      </c>
      <c r="C127" s="582">
        <v>101.3</v>
      </c>
      <c r="D127" s="594">
        <v>48.4</v>
      </c>
      <c r="E127" s="567">
        <v>4183</v>
      </c>
      <c r="F127" s="567">
        <v>11850</v>
      </c>
      <c r="G127" s="567">
        <v>9187</v>
      </c>
      <c r="H127" s="570">
        <v>43</v>
      </c>
      <c r="I127" s="584">
        <v>101.202</v>
      </c>
      <c r="K127" s="124">
        <v>101.3</v>
      </c>
      <c r="L127" s="27">
        <v>48.4</v>
      </c>
      <c r="M127" s="28">
        <v>4517</v>
      </c>
      <c r="N127" s="28">
        <v>10783</v>
      </c>
      <c r="O127" s="28">
        <v>12944</v>
      </c>
      <c r="P127" s="28">
        <v>50</v>
      </c>
      <c r="Q127" s="125">
        <v>86.5</v>
      </c>
    </row>
    <row r="128" spans="1:17">
      <c r="A128" s="112">
        <v>1999</v>
      </c>
      <c r="B128" s="120" t="s">
        <v>4</v>
      </c>
      <c r="C128" s="582">
        <v>101.1</v>
      </c>
      <c r="D128" s="594">
        <v>49.4</v>
      </c>
      <c r="E128" s="567">
        <v>4484</v>
      </c>
      <c r="F128" s="567">
        <v>9761</v>
      </c>
      <c r="G128" s="567">
        <v>13968</v>
      </c>
      <c r="H128" s="570">
        <v>37</v>
      </c>
      <c r="I128" s="584">
        <v>100.378</v>
      </c>
      <c r="K128" s="124">
        <v>101.1</v>
      </c>
      <c r="L128" s="27">
        <v>49.4</v>
      </c>
      <c r="M128" s="28">
        <v>4954</v>
      </c>
      <c r="N128" s="28">
        <v>9428</v>
      </c>
      <c r="O128" s="28">
        <v>12870</v>
      </c>
      <c r="P128" s="28">
        <v>42</v>
      </c>
      <c r="Q128" s="125">
        <v>87.7</v>
      </c>
    </row>
    <row r="129" spans="1:17">
      <c r="A129" s="112"/>
      <c r="B129" s="120" t="s">
        <v>5</v>
      </c>
      <c r="C129" s="582">
        <v>111.5</v>
      </c>
      <c r="D129" s="594">
        <v>49.5</v>
      </c>
      <c r="E129" s="567">
        <v>4327</v>
      </c>
      <c r="F129" s="567">
        <v>10694</v>
      </c>
      <c r="G129" s="567">
        <v>22408</v>
      </c>
      <c r="H129" s="570">
        <v>47</v>
      </c>
      <c r="I129" s="584">
        <v>99.902000000000001</v>
      </c>
      <c r="K129" s="124">
        <v>111.5</v>
      </c>
      <c r="L129" s="27">
        <v>49.5</v>
      </c>
      <c r="M129" s="28">
        <v>4412</v>
      </c>
      <c r="N129" s="28">
        <v>10058</v>
      </c>
      <c r="O129" s="28">
        <v>13144</v>
      </c>
      <c r="P129" s="28">
        <v>46</v>
      </c>
      <c r="Q129" s="125">
        <v>87.7</v>
      </c>
    </row>
    <row r="130" spans="1:17">
      <c r="A130" s="112"/>
      <c r="B130" s="120" t="s">
        <v>6</v>
      </c>
      <c r="C130" s="582">
        <v>103.4</v>
      </c>
      <c r="D130" s="594">
        <v>48.2</v>
      </c>
      <c r="E130" s="567">
        <v>4035</v>
      </c>
      <c r="F130" s="567">
        <v>11722</v>
      </c>
      <c r="G130" s="567">
        <v>10873</v>
      </c>
      <c r="H130" s="570">
        <v>45</v>
      </c>
      <c r="I130" s="584">
        <v>100.306</v>
      </c>
      <c r="K130" s="124">
        <v>103.4</v>
      </c>
      <c r="L130" s="27">
        <v>48.2</v>
      </c>
      <c r="M130" s="28">
        <v>3980</v>
      </c>
      <c r="N130" s="28">
        <v>11489</v>
      </c>
      <c r="O130" s="28">
        <v>12791</v>
      </c>
      <c r="P130" s="28">
        <v>45</v>
      </c>
      <c r="Q130" s="125">
        <v>89.2</v>
      </c>
    </row>
    <row r="131" spans="1:17">
      <c r="A131" s="95"/>
      <c r="B131" s="120" t="s">
        <v>7</v>
      </c>
      <c r="C131" s="582">
        <v>103.3</v>
      </c>
      <c r="D131" s="594">
        <v>49.7</v>
      </c>
      <c r="E131" s="567">
        <v>4513</v>
      </c>
      <c r="F131" s="567">
        <v>7659</v>
      </c>
      <c r="G131" s="567">
        <v>10155</v>
      </c>
      <c r="H131" s="570">
        <v>58</v>
      </c>
      <c r="I131" s="584">
        <v>101.14</v>
      </c>
      <c r="K131" s="124">
        <v>103.3</v>
      </c>
      <c r="L131" s="27">
        <v>49.7</v>
      </c>
      <c r="M131" s="28">
        <v>4655</v>
      </c>
      <c r="N131" s="28">
        <v>8786</v>
      </c>
      <c r="O131" s="28">
        <v>12794</v>
      </c>
      <c r="P131" s="28">
        <v>57</v>
      </c>
      <c r="Q131" s="125">
        <v>90.3</v>
      </c>
    </row>
    <row r="132" spans="1:17">
      <c r="A132" s="112"/>
      <c r="B132" s="120" t="s">
        <v>8</v>
      </c>
      <c r="C132" s="582">
        <v>100.7</v>
      </c>
      <c r="D132" s="594">
        <v>49</v>
      </c>
      <c r="E132" s="567">
        <v>5001</v>
      </c>
      <c r="F132" s="567">
        <v>9816</v>
      </c>
      <c r="G132" s="570">
        <v>13289</v>
      </c>
      <c r="H132" s="570">
        <v>43</v>
      </c>
      <c r="I132" s="584">
        <v>102.37</v>
      </c>
      <c r="K132" s="124">
        <v>100.7</v>
      </c>
      <c r="L132" s="27">
        <v>49</v>
      </c>
      <c r="M132" s="28">
        <v>4571</v>
      </c>
      <c r="N132" s="28">
        <v>9836</v>
      </c>
      <c r="O132" s="28">
        <v>12587</v>
      </c>
      <c r="P132" s="28">
        <v>45</v>
      </c>
      <c r="Q132" s="125">
        <v>92.2</v>
      </c>
    </row>
    <row r="133" spans="1:17">
      <c r="A133" s="112"/>
      <c r="B133" s="120" t="s">
        <v>9</v>
      </c>
      <c r="C133" s="582">
        <v>104.1</v>
      </c>
      <c r="D133" s="594">
        <v>48.1</v>
      </c>
      <c r="E133" s="570">
        <v>4422</v>
      </c>
      <c r="F133" s="570">
        <v>11148</v>
      </c>
      <c r="G133" s="570">
        <v>14824</v>
      </c>
      <c r="H133" s="570">
        <v>58</v>
      </c>
      <c r="I133" s="584">
        <v>102.062</v>
      </c>
      <c r="K133" s="124">
        <v>104.1</v>
      </c>
      <c r="L133" s="27">
        <v>48.1</v>
      </c>
      <c r="M133" s="28">
        <v>4117</v>
      </c>
      <c r="N133" s="28">
        <v>10672</v>
      </c>
      <c r="O133" s="28">
        <v>12752</v>
      </c>
      <c r="P133" s="28">
        <v>52</v>
      </c>
      <c r="Q133" s="125">
        <v>92</v>
      </c>
    </row>
    <row r="134" spans="1:17">
      <c r="A134" s="112"/>
      <c r="B134" s="120" t="s">
        <v>10</v>
      </c>
      <c r="C134" s="582">
        <v>105.8</v>
      </c>
      <c r="D134" s="594">
        <v>48.5</v>
      </c>
      <c r="E134" s="570">
        <v>4188</v>
      </c>
      <c r="F134" s="570">
        <v>9825</v>
      </c>
      <c r="G134" s="570">
        <v>8615</v>
      </c>
      <c r="H134" s="570">
        <v>60</v>
      </c>
      <c r="I134" s="584">
        <v>102.05800000000001</v>
      </c>
      <c r="K134" s="124">
        <v>105.8</v>
      </c>
      <c r="L134" s="27">
        <v>48.5</v>
      </c>
      <c r="M134" s="28">
        <v>4540</v>
      </c>
      <c r="N134" s="28">
        <v>10183</v>
      </c>
      <c r="O134" s="28">
        <v>12795</v>
      </c>
      <c r="P134" s="28">
        <v>55</v>
      </c>
      <c r="Q134" s="125">
        <v>92.9</v>
      </c>
    </row>
    <row r="135" spans="1:17">
      <c r="A135" s="112"/>
      <c r="B135" s="120" t="s">
        <v>11</v>
      </c>
      <c r="C135" s="582">
        <v>113.3</v>
      </c>
      <c r="D135" s="594">
        <v>48</v>
      </c>
      <c r="E135" s="570">
        <v>4776</v>
      </c>
      <c r="F135" s="570">
        <v>10653</v>
      </c>
      <c r="G135" s="570">
        <v>15138</v>
      </c>
      <c r="H135" s="570">
        <v>47</v>
      </c>
      <c r="I135" s="584">
        <v>102.3</v>
      </c>
      <c r="K135" s="124">
        <v>113.3</v>
      </c>
      <c r="L135" s="27">
        <v>48</v>
      </c>
      <c r="M135" s="28">
        <v>4666</v>
      </c>
      <c r="N135" s="28">
        <v>10203</v>
      </c>
      <c r="O135" s="28">
        <v>13347</v>
      </c>
      <c r="P135" s="28">
        <v>48</v>
      </c>
      <c r="Q135" s="125">
        <v>94.8</v>
      </c>
    </row>
    <row r="136" spans="1:17">
      <c r="A136" s="112"/>
      <c r="B136" s="120" t="s">
        <v>12</v>
      </c>
      <c r="C136" s="582">
        <v>107.1</v>
      </c>
      <c r="D136" s="594">
        <v>51.3</v>
      </c>
      <c r="E136" s="570">
        <v>4281</v>
      </c>
      <c r="F136" s="570">
        <v>12053</v>
      </c>
      <c r="G136" s="570">
        <v>11702</v>
      </c>
      <c r="H136" s="570">
        <v>64</v>
      </c>
      <c r="I136" s="584">
        <v>102.87</v>
      </c>
      <c r="K136" s="124">
        <v>107.1</v>
      </c>
      <c r="L136" s="27">
        <v>51.3</v>
      </c>
      <c r="M136" s="28">
        <v>4326</v>
      </c>
      <c r="N136" s="28">
        <v>10999</v>
      </c>
      <c r="O136" s="28">
        <v>12655</v>
      </c>
      <c r="P136" s="28">
        <v>61</v>
      </c>
      <c r="Q136" s="125">
        <v>99</v>
      </c>
    </row>
    <row r="137" spans="1:17">
      <c r="A137" s="112"/>
      <c r="B137" s="120" t="s">
        <v>13</v>
      </c>
      <c r="C137" s="582">
        <v>108</v>
      </c>
      <c r="D137" s="594">
        <v>45.8</v>
      </c>
      <c r="E137" s="570">
        <v>4918</v>
      </c>
      <c r="F137" s="570">
        <v>10361</v>
      </c>
      <c r="G137" s="570">
        <v>12732</v>
      </c>
      <c r="H137" s="570">
        <v>54</v>
      </c>
      <c r="I137" s="584">
        <v>102.65</v>
      </c>
      <c r="K137" s="124">
        <v>108</v>
      </c>
      <c r="L137" s="27">
        <v>45.8</v>
      </c>
      <c r="M137" s="28">
        <v>4799</v>
      </c>
      <c r="N137" s="28">
        <v>10899</v>
      </c>
      <c r="O137" s="28">
        <v>12798</v>
      </c>
      <c r="P137" s="28">
        <v>57</v>
      </c>
      <c r="Q137" s="125">
        <v>99</v>
      </c>
    </row>
    <row r="138" spans="1:17">
      <c r="A138" s="113"/>
      <c r="B138" s="120" t="s">
        <v>14</v>
      </c>
      <c r="C138" s="582">
        <v>105.9</v>
      </c>
      <c r="D138" s="594">
        <v>46.8</v>
      </c>
      <c r="E138" s="570">
        <v>4537</v>
      </c>
      <c r="F138" s="570">
        <v>9033</v>
      </c>
      <c r="G138" s="570">
        <v>11525</v>
      </c>
      <c r="H138" s="570">
        <v>76</v>
      </c>
      <c r="I138" s="584">
        <v>103.233</v>
      </c>
      <c r="K138" s="124">
        <v>105.9</v>
      </c>
      <c r="L138" s="27">
        <v>46.8</v>
      </c>
      <c r="M138" s="28">
        <v>4272</v>
      </c>
      <c r="N138" s="28">
        <v>10982</v>
      </c>
      <c r="O138" s="28">
        <v>12501</v>
      </c>
      <c r="P138" s="28">
        <v>71</v>
      </c>
      <c r="Q138" s="125">
        <v>101.2</v>
      </c>
    </row>
    <row r="139" spans="1:17">
      <c r="A139" s="112" t="s">
        <v>48</v>
      </c>
      <c r="B139" s="119" t="s">
        <v>3</v>
      </c>
      <c r="C139" s="600">
        <v>108.6</v>
      </c>
      <c r="D139" s="596">
        <v>47.6</v>
      </c>
      <c r="E139" s="572">
        <v>5051</v>
      </c>
      <c r="F139" s="572">
        <v>12424</v>
      </c>
      <c r="G139" s="572">
        <v>9710</v>
      </c>
      <c r="H139" s="572">
        <v>61</v>
      </c>
      <c r="I139" s="604">
        <v>104.70099999999999</v>
      </c>
      <c r="K139" s="122">
        <v>108.6</v>
      </c>
      <c r="L139" s="25">
        <v>47.6</v>
      </c>
      <c r="M139" s="26">
        <v>5358</v>
      </c>
      <c r="N139" s="26">
        <v>11328</v>
      </c>
      <c r="O139" s="26">
        <v>13432</v>
      </c>
      <c r="P139" s="26">
        <v>69</v>
      </c>
      <c r="Q139" s="123">
        <v>103.5</v>
      </c>
    </row>
    <row r="140" spans="1:17">
      <c r="A140" s="112">
        <v>2000</v>
      </c>
      <c r="B140" s="120" t="s">
        <v>4</v>
      </c>
      <c r="C140" s="582">
        <v>109.8</v>
      </c>
      <c r="D140" s="594">
        <v>45.9</v>
      </c>
      <c r="E140" s="570">
        <v>3539</v>
      </c>
      <c r="F140" s="570">
        <v>11930</v>
      </c>
      <c r="G140" s="570">
        <v>14287</v>
      </c>
      <c r="H140" s="570">
        <v>48</v>
      </c>
      <c r="I140" s="584">
        <v>105.21899999999999</v>
      </c>
      <c r="K140" s="124">
        <v>109.8</v>
      </c>
      <c r="L140" s="27">
        <v>45.9</v>
      </c>
      <c r="M140" s="28">
        <v>3839</v>
      </c>
      <c r="N140" s="28">
        <v>11330</v>
      </c>
      <c r="O140" s="28">
        <v>12636</v>
      </c>
      <c r="P140" s="28">
        <v>55</v>
      </c>
      <c r="Q140" s="125">
        <v>104.8</v>
      </c>
    </row>
    <row r="141" spans="1:17">
      <c r="A141" s="112"/>
      <c r="B141" s="120" t="s">
        <v>5</v>
      </c>
      <c r="C141" s="582">
        <v>106.8</v>
      </c>
      <c r="D141" s="594">
        <v>45.8</v>
      </c>
      <c r="E141" s="570">
        <v>4042</v>
      </c>
      <c r="F141" s="570">
        <v>12301</v>
      </c>
      <c r="G141" s="570">
        <v>21971</v>
      </c>
      <c r="H141" s="570">
        <v>73</v>
      </c>
      <c r="I141" s="584">
        <v>103.76900000000001</v>
      </c>
      <c r="K141" s="124">
        <v>106.8</v>
      </c>
      <c r="L141" s="27">
        <v>45.8</v>
      </c>
      <c r="M141" s="28">
        <v>4213</v>
      </c>
      <c r="N141" s="28">
        <v>11653</v>
      </c>
      <c r="O141" s="28">
        <v>12844</v>
      </c>
      <c r="P141" s="28">
        <v>70</v>
      </c>
      <c r="Q141" s="125">
        <v>103.9</v>
      </c>
    </row>
    <row r="142" spans="1:17">
      <c r="A142" s="112"/>
      <c r="B142" s="120" t="s">
        <v>6</v>
      </c>
      <c r="C142" s="582">
        <v>111.6</v>
      </c>
      <c r="D142" s="594">
        <v>45.1</v>
      </c>
      <c r="E142" s="570">
        <v>5017</v>
      </c>
      <c r="F142" s="570">
        <v>11263</v>
      </c>
      <c r="G142" s="570">
        <v>10529</v>
      </c>
      <c r="H142" s="570">
        <v>60</v>
      </c>
      <c r="I142" s="584">
        <v>103.919</v>
      </c>
      <c r="K142" s="124">
        <v>111.6</v>
      </c>
      <c r="L142" s="27">
        <v>45.1</v>
      </c>
      <c r="M142" s="28">
        <v>4893</v>
      </c>
      <c r="N142" s="28">
        <v>11662</v>
      </c>
      <c r="O142" s="28">
        <v>13316</v>
      </c>
      <c r="P142" s="28">
        <v>59</v>
      </c>
      <c r="Q142" s="125">
        <v>103.6</v>
      </c>
    </row>
    <row r="143" spans="1:17">
      <c r="A143" s="112"/>
      <c r="B143" s="120" t="s">
        <v>7</v>
      </c>
      <c r="C143" s="582">
        <v>112.2</v>
      </c>
      <c r="D143" s="594">
        <v>45.3</v>
      </c>
      <c r="E143" s="570">
        <v>4581</v>
      </c>
      <c r="F143" s="570">
        <v>10864</v>
      </c>
      <c r="G143" s="570">
        <v>11023</v>
      </c>
      <c r="H143" s="570">
        <v>60</v>
      </c>
      <c r="I143" s="584">
        <v>104.31100000000001</v>
      </c>
      <c r="K143" s="124">
        <v>112.2</v>
      </c>
      <c r="L143" s="27">
        <v>45.3</v>
      </c>
      <c r="M143" s="28">
        <v>4730</v>
      </c>
      <c r="N143" s="28">
        <v>11829</v>
      </c>
      <c r="O143" s="28">
        <v>13201</v>
      </c>
      <c r="P143" s="28">
        <v>58</v>
      </c>
      <c r="Q143" s="125">
        <v>103.1</v>
      </c>
    </row>
    <row r="144" spans="1:17">
      <c r="A144" s="112"/>
      <c r="B144" s="120" t="s">
        <v>8</v>
      </c>
      <c r="C144" s="582">
        <v>112</v>
      </c>
      <c r="D144" s="594">
        <v>43.8</v>
      </c>
      <c r="E144" s="570">
        <v>4606</v>
      </c>
      <c r="F144" s="570">
        <v>11950</v>
      </c>
      <c r="G144" s="570">
        <v>14545</v>
      </c>
      <c r="H144" s="570">
        <v>68</v>
      </c>
      <c r="I144" s="584">
        <v>104.572</v>
      </c>
      <c r="K144" s="124">
        <v>112</v>
      </c>
      <c r="L144" s="27">
        <v>43.8</v>
      </c>
      <c r="M144" s="28">
        <v>4166</v>
      </c>
      <c r="N144" s="28">
        <v>12110</v>
      </c>
      <c r="O144" s="28">
        <v>13508</v>
      </c>
      <c r="P144" s="28">
        <v>72</v>
      </c>
      <c r="Q144" s="125">
        <v>102.2</v>
      </c>
    </row>
    <row r="145" spans="1:17">
      <c r="A145" s="95"/>
      <c r="B145" s="120" t="s">
        <v>9</v>
      </c>
      <c r="C145" s="582">
        <v>113.4</v>
      </c>
      <c r="D145" s="594">
        <v>45.7</v>
      </c>
      <c r="E145" s="570">
        <v>5177</v>
      </c>
      <c r="F145" s="570">
        <v>12314</v>
      </c>
      <c r="G145" s="570">
        <v>14096</v>
      </c>
      <c r="H145" s="570">
        <v>59</v>
      </c>
      <c r="I145" s="584">
        <v>105.646</v>
      </c>
      <c r="K145" s="124">
        <v>113.4</v>
      </c>
      <c r="L145" s="27">
        <v>45.7</v>
      </c>
      <c r="M145" s="28">
        <v>4909</v>
      </c>
      <c r="N145" s="28">
        <v>12295</v>
      </c>
      <c r="O145" s="28">
        <v>12691</v>
      </c>
      <c r="P145" s="28">
        <v>53</v>
      </c>
      <c r="Q145" s="125">
        <v>103.5</v>
      </c>
    </row>
    <row r="146" spans="1:17">
      <c r="A146" s="112"/>
      <c r="B146" s="120" t="s">
        <v>10</v>
      </c>
      <c r="C146" s="582">
        <v>113.8</v>
      </c>
      <c r="D146" s="594">
        <v>45.3</v>
      </c>
      <c r="E146" s="570">
        <v>3615</v>
      </c>
      <c r="F146" s="570">
        <v>12534</v>
      </c>
      <c r="G146" s="570">
        <v>9136</v>
      </c>
      <c r="H146" s="570">
        <v>63</v>
      </c>
      <c r="I146" s="584">
        <v>105.929</v>
      </c>
      <c r="K146" s="124">
        <v>113.8</v>
      </c>
      <c r="L146" s="27">
        <v>45.3</v>
      </c>
      <c r="M146" s="28">
        <v>3928</v>
      </c>
      <c r="N146" s="28">
        <v>12536</v>
      </c>
      <c r="O146" s="28">
        <v>13142</v>
      </c>
      <c r="P146" s="28">
        <v>59</v>
      </c>
      <c r="Q146" s="125">
        <v>103.8</v>
      </c>
    </row>
    <row r="147" spans="1:17">
      <c r="A147" s="112"/>
      <c r="B147" s="120" t="s">
        <v>11</v>
      </c>
      <c r="C147" s="582">
        <v>113.5</v>
      </c>
      <c r="D147" s="594">
        <v>47.1</v>
      </c>
      <c r="E147" s="570">
        <v>3820</v>
      </c>
      <c r="F147" s="570">
        <v>13237</v>
      </c>
      <c r="G147" s="570">
        <v>14672</v>
      </c>
      <c r="H147" s="570">
        <v>62</v>
      </c>
      <c r="I147" s="584">
        <v>107.467</v>
      </c>
      <c r="K147" s="124">
        <v>113.5</v>
      </c>
      <c r="L147" s="27">
        <v>47.1</v>
      </c>
      <c r="M147" s="28">
        <v>3766</v>
      </c>
      <c r="N147" s="28">
        <v>12685</v>
      </c>
      <c r="O147" s="28">
        <v>12795</v>
      </c>
      <c r="P147" s="28">
        <v>64</v>
      </c>
      <c r="Q147" s="125">
        <v>105.1</v>
      </c>
    </row>
    <row r="148" spans="1:17">
      <c r="A148" s="112"/>
      <c r="B148" s="120" t="s">
        <v>12</v>
      </c>
      <c r="C148" s="582">
        <v>114.6</v>
      </c>
      <c r="D148" s="594">
        <v>45.7</v>
      </c>
      <c r="E148" s="570">
        <v>4169</v>
      </c>
      <c r="F148" s="570">
        <v>14380</v>
      </c>
      <c r="G148" s="570">
        <v>12121</v>
      </c>
      <c r="H148" s="570">
        <v>70</v>
      </c>
      <c r="I148" s="584">
        <v>107.015</v>
      </c>
      <c r="K148" s="124">
        <v>114.6</v>
      </c>
      <c r="L148" s="27">
        <v>45.7</v>
      </c>
      <c r="M148" s="28">
        <v>4227</v>
      </c>
      <c r="N148" s="28">
        <v>13009</v>
      </c>
      <c r="O148" s="28">
        <v>13221</v>
      </c>
      <c r="P148" s="28">
        <v>67</v>
      </c>
      <c r="Q148" s="125">
        <v>104</v>
      </c>
    </row>
    <row r="149" spans="1:17">
      <c r="A149" s="112"/>
      <c r="B149" s="120" t="s">
        <v>13</v>
      </c>
      <c r="C149" s="582">
        <v>114.5</v>
      </c>
      <c r="D149" s="594">
        <v>47.3</v>
      </c>
      <c r="E149" s="570">
        <v>3937</v>
      </c>
      <c r="F149" s="570">
        <v>11947</v>
      </c>
      <c r="G149" s="570">
        <v>12848</v>
      </c>
      <c r="H149" s="570">
        <v>70</v>
      </c>
      <c r="I149" s="584">
        <v>107.155</v>
      </c>
      <c r="K149" s="124">
        <v>114.5</v>
      </c>
      <c r="L149" s="27">
        <v>47.3</v>
      </c>
      <c r="M149" s="28">
        <v>3814</v>
      </c>
      <c r="N149" s="28">
        <v>12548</v>
      </c>
      <c r="O149" s="28">
        <v>13329</v>
      </c>
      <c r="P149" s="28">
        <v>74</v>
      </c>
      <c r="Q149" s="125">
        <v>104.4</v>
      </c>
    </row>
    <row r="150" spans="1:17">
      <c r="A150" s="112"/>
      <c r="B150" s="121" t="s">
        <v>14</v>
      </c>
      <c r="C150" s="583">
        <v>117.8</v>
      </c>
      <c r="D150" s="595">
        <v>50.7</v>
      </c>
      <c r="E150" s="571">
        <v>4081</v>
      </c>
      <c r="F150" s="571">
        <v>11131</v>
      </c>
      <c r="G150" s="571">
        <v>12576</v>
      </c>
      <c r="H150" s="571">
        <v>61</v>
      </c>
      <c r="I150" s="585">
        <v>106.77800000000001</v>
      </c>
      <c r="K150" s="126">
        <v>117.8</v>
      </c>
      <c r="L150" s="29">
        <v>50.7</v>
      </c>
      <c r="M150" s="30">
        <v>3828</v>
      </c>
      <c r="N150" s="30">
        <v>14058</v>
      </c>
      <c r="O150" s="30">
        <v>14153</v>
      </c>
      <c r="P150" s="30">
        <v>58</v>
      </c>
      <c r="Q150" s="127">
        <v>103.4</v>
      </c>
    </row>
    <row r="151" spans="1:17">
      <c r="A151" s="114" t="s">
        <v>49</v>
      </c>
      <c r="B151" s="120" t="s">
        <v>3</v>
      </c>
      <c r="C151" s="582">
        <v>114.3</v>
      </c>
      <c r="D151" s="594">
        <v>50.2</v>
      </c>
      <c r="E151" s="570">
        <v>3549</v>
      </c>
      <c r="F151" s="570">
        <v>14682</v>
      </c>
      <c r="G151" s="570">
        <v>10222</v>
      </c>
      <c r="H151" s="570">
        <v>52</v>
      </c>
      <c r="I151" s="584">
        <v>105.809</v>
      </c>
      <c r="K151" s="124">
        <v>114.3</v>
      </c>
      <c r="L151" s="27">
        <v>50.2</v>
      </c>
      <c r="M151" s="28">
        <v>3726</v>
      </c>
      <c r="N151" s="28">
        <v>12740</v>
      </c>
      <c r="O151" s="28">
        <v>13297</v>
      </c>
      <c r="P151" s="28">
        <v>58</v>
      </c>
      <c r="Q151" s="125">
        <v>101.1</v>
      </c>
    </row>
    <row r="152" spans="1:17">
      <c r="A152" s="112">
        <v>2001</v>
      </c>
      <c r="B152" s="120" t="s">
        <v>4</v>
      </c>
      <c r="C152" s="582">
        <v>112.4</v>
      </c>
      <c r="D152" s="594">
        <v>48.7</v>
      </c>
      <c r="E152" s="570">
        <v>3260</v>
      </c>
      <c r="F152" s="570">
        <v>13382</v>
      </c>
      <c r="G152" s="570">
        <v>15273</v>
      </c>
      <c r="H152" s="570">
        <v>51</v>
      </c>
      <c r="I152" s="584">
        <v>105.453</v>
      </c>
      <c r="K152" s="124">
        <v>112.4</v>
      </c>
      <c r="L152" s="27">
        <v>48.7</v>
      </c>
      <c r="M152" s="28">
        <v>3484</v>
      </c>
      <c r="N152" s="28">
        <v>12799</v>
      </c>
      <c r="O152" s="28">
        <v>13735</v>
      </c>
      <c r="P152" s="28">
        <v>58</v>
      </c>
      <c r="Q152" s="125">
        <v>100.2</v>
      </c>
    </row>
    <row r="153" spans="1:17">
      <c r="A153" s="112"/>
      <c r="B153" s="120" t="s">
        <v>5</v>
      </c>
      <c r="C153" s="582">
        <v>106.4</v>
      </c>
      <c r="D153" s="594">
        <v>49.7</v>
      </c>
      <c r="E153" s="570">
        <v>3759</v>
      </c>
      <c r="F153" s="570">
        <v>13685</v>
      </c>
      <c r="G153" s="570">
        <v>22434</v>
      </c>
      <c r="H153" s="570">
        <v>87</v>
      </c>
      <c r="I153" s="584">
        <v>106.399</v>
      </c>
      <c r="K153" s="124">
        <v>106.4</v>
      </c>
      <c r="L153" s="27">
        <v>49.7</v>
      </c>
      <c r="M153" s="28">
        <v>4029</v>
      </c>
      <c r="N153" s="28">
        <v>13155</v>
      </c>
      <c r="O153" s="28">
        <v>13209</v>
      </c>
      <c r="P153" s="28">
        <v>83</v>
      </c>
      <c r="Q153" s="125">
        <v>102.5</v>
      </c>
    </row>
    <row r="154" spans="1:17">
      <c r="A154" s="112"/>
      <c r="B154" s="120" t="s">
        <v>6</v>
      </c>
      <c r="C154" s="582">
        <v>109.7</v>
      </c>
      <c r="D154" s="594">
        <v>51.9</v>
      </c>
      <c r="E154" s="570">
        <v>3927</v>
      </c>
      <c r="F154" s="570">
        <v>12661</v>
      </c>
      <c r="G154" s="570">
        <v>10513</v>
      </c>
      <c r="H154" s="570">
        <v>75</v>
      </c>
      <c r="I154" s="584">
        <v>106.495</v>
      </c>
      <c r="K154" s="124">
        <v>109.7</v>
      </c>
      <c r="L154" s="27">
        <v>51.9</v>
      </c>
      <c r="M154" s="28">
        <v>3815</v>
      </c>
      <c r="N154" s="28">
        <v>13117</v>
      </c>
      <c r="O154" s="28">
        <v>13181</v>
      </c>
      <c r="P154" s="28">
        <v>74</v>
      </c>
      <c r="Q154" s="125">
        <v>102.5</v>
      </c>
    </row>
    <row r="155" spans="1:17">
      <c r="A155" s="112"/>
      <c r="B155" s="120" t="s">
        <v>7</v>
      </c>
      <c r="C155" s="582">
        <v>106.4</v>
      </c>
      <c r="D155" s="594">
        <v>54.3</v>
      </c>
      <c r="E155" s="570">
        <v>3870</v>
      </c>
      <c r="F155" s="570">
        <v>11475</v>
      </c>
      <c r="G155" s="570">
        <v>11074</v>
      </c>
      <c r="H155" s="570">
        <v>65</v>
      </c>
      <c r="I155" s="584">
        <v>105.592</v>
      </c>
      <c r="K155" s="124">
        <v>106.4</v>
      </c>
      <c r="L155" s="27">
        <v>54.3</v>
      </c>
      <c r="M155" s="28">
        <v>4067</v>
      </c>
      <c r="N155" s="28">
        <v>12386</v>
      </c>
      <c r="O155" s="28">
        <v>13218</v>
      </c>
      <c r="P155" s="28">
        <v>64</v>
      </c>
      <c r="Q155" s="125">
        <v>101.2</v>
      </c>
    </row>
    <row r="156" spans="1:17">
      <c r="A156" s="112"/>
      <c r="B156" s="120" t="s">
        <v>8</v>
      </c>
      <c r="C156" s="582">
        <v>105.8</v>
      </c>
      <c r="D156" s="594">
        <v>54.9</v>
      </c>
      <c r="E156" s="570">
        <v>4444</v>
      </c>
      <c r="F156" s="570">
        <v>12301</v>
      </c>
      <c r="G156" s="570">
        <v>14300</v>
      </c>
      <c r="H156" s="570">
        <v>54</v>
      </c>
      <c r="I156" s="584">
        <v>105.062</v>
      </c>
      <c r="K156" s="124">
        <v>105.8</v>
      </c>
      <c r="L156" s="27">
        <v>54.9</v>
      </c>
      <c r="M156" s="28">
        <v>3985</v>
      </c>
      <c r="N156" s="28">
        <v>12655</v>
      </c>
      <c r="O156" s="28">
        <v>13472</v>
      </c>
      <c r="P156" s="28">
        <v>57</v>
      </c>
      <c r="Q156" s="125">
        <v>100.5</v>
      </c>
    </row>
    <row r="157" spans="1:17">
      <c r="A157" s="112"/>
      <c r="B157" s="120" t="s">
        <v>9</v>
      </c>
      <c r="C157" s="582">
        <v>104.4</v>
      </c>
      <c r="D157" s="594">
        <v>55</v>
      </c>
      <c r="E157" s="570">
        <v>4309</v>
      </c>
      <c r="F157" s="570">
        <v>12389</v>
      </c>
      <c r="G157" s="570">
        <v>15215</v>
      </c>
      <c r="H157" s="570">
        <v>51</v>
      </c>
      <c r="I157" s="584">
        <v>103.05200000000001</v>
      </c>
      <c r="K157" s="124">
        <v>104.4</v>
      </c>
      <c r="L157" s="27">
        <v>55</v>
      </c>
      <c r="M157" s="28">
        <v>4085</v>
      </c>
      <c r="N157" s="28">
        <v>12204</v>
      </c>
      <c r="O157" s="28">
        <v>13708</v>
      </c>
      <c r="P157" s="28">
        <v>47</v>
      </c>
      <c r="Q157" s="125">
        <v>97.5</v>
      </c>
    </row>
    <row r="158" spans="1:17">
      <c r="A158" s="112"/>
      <c r="B158" s="120" t="s">
        <v>10</v>
      </c>
      <c r="C158" s="582">
        <v>97.6</v>
      </c>
      <c r="D158" s="594">
        <v>53.9</v>
      </c>
      <c r="E158" s="570">
        <v>3545</v>
      </c>
      <c r="F158" s="570">
        <v>12403</v>
      </c>
      <c r="G158" s="570">
        <v>9662</v>
      </c>
      <c r="H158" s="570">
        <v>91</v>
      </c>
      <c r="I158" s="584">
        <v>102.176</v>
      </c>
      <c r="K158" s="124">
        <v>97.6</v>
      </c>
      <c r="L158" s="27">
        <v>53.9</v>
      </c>
      <c r="M158" s="28">
        <v>3782</v>
      </c>
      <c r="N158" s="28">
        <v>12348</v>
      </c>
      <c r="O158" s="28">
        <v>13496</v>
      </c>
      <c r="P158" s="28">
        <v>86</v>
      </c>
      <c r="Q158" s="125">
        <v>96.5</v>
      </c>
    </row>
    <row r="159" spans="1:17">
      <c r="A159" s="112"/>
      <c r="B159" s="120" t="s">
        <v>11</v>
      </c>
      <c r="C159" s="582">
        <v>102.7</v>
      </c>
      <c r="D159" s="594">
        <v>55</v>
      </c>
      <c r="E159" s="570">
        <v>4195</v>
      </c>
      <c r="F159" s="570">
        <v>12758</v>
      </c>
      <c r="G159" s="570">
        <v>14104</v>
      </c>
      <c r="H159" s="570">
        <v>62</v>
      </c>
      <c r="I159" s="584">
        <v>100.376</v>
      </c>
      <c r="K159" s="124">
        <v>102.7</v>
      </c>
      <c r="L159" s="27">
        <v>55</v>
      </c>
      <c r="M159" s="28">
        <v>4142</v>
      </c>
      <c r="N159" s="28">
        <v>12694</v>
      </c>
      <c r="O159" s="28">
        <v>12825</v>
      </c>
      <c r="P159" s="28">
        <v>63</v>
      </c>
      <c r="Q159" s="125">
        <v>93.4</v>
      </c>
    </row>
    <row r="160" spans="1:17">
      <c r="A160" s="112"/>
      <c r="B160" s="120" t="s">
        <v>12</v>
      </c>
      <c r="C160" s="582">
        <v>105.1</v>
      </c>
      <c r="D160" s="594">
        <v>55.8</v>
      </c>
      <c r="E160" s="570">
        <v>4004</v>
      </c>
      <c r="F160" s="570">
        <v>12893</v>
      </c>
      <c r="G160" s="570">
        <v>11852</v>
      </c>
      <c r="H160" s="570">
        <v>95</v>
      </c>
      <c r="I160" s="584">
        <v>100.179</v>
      </c>
      <c r="K160" s="124">
        <v>105.1</v>
      </c>
      <c r="L160" s="27">
        <v>55.8</v>
      </c>
      <c r="M160" s="28">
        <v>4019</v>
      </c>
      <c r="N160" s="28">
        <v>11414</v>
      </c>
      <c r="O160" s="28">
        <v>12809</v>
      </c>
      <c r="P160" s="28">
        <v>91</v>
      </c>
      <c r="Q160" s="125">
        <v>93.6</v>
      </c>
    </row>
    <row r="161" spans="1:17">
      <c r="A161" s="112"/>
      <c r="B161" s="120" t="s">
        <v>13</v>
      </c>
      <c r="C161" s="582">
        <v>102.7</v>
      </c>
      <c r="D161" s="594">
        <v>59.4</v>
      </c>
      <c r="E161" s="567">
        <v>4398</v>
      </c>
      <c r="F161" s="570">
        <v>11491</v>
      </c>
      <c r="G161" s="567">
        <v>12177</v>
      </c>
      <c r="H161" s="570">
        <v>60</v>
      </c>
      <c r="I161" s="584">
        <v>99.203000000000003</v>
      </c>
      <c r="K161" s="124">
        <v>102.7</v>
      </c>
      <c r="L161" s="27">
        <v>59.4</v>
      </c>
      <c r="M161" s="28">
        <v>4272</v>
      </c>
      <c r="N161" s="28">
        <v>11804</v>
      </c>
      <c r="O161" s="28">
        <v>12480</v>
      </c>
      <c r="P161" s="28">
        <v>62</v>
      </c>
      <c r="Q161" s="125">
        <v>92.6</v>
      </c>
    </row>
    <row r="162" spans="1:17">
      <c r="A162" s="100"/>
      <c r="B162" s="120" t="s">
        <v>14</v>
      </c>
      <c r="C162" s="582">
        <v>101.8</v>
      </c>
      <c r="D162" s="594">
        <v>54.7</v>
      </c>
      <c r="E162" s="570">
        <v>4727</v>
      </c>
      <c r="F162" s="570">
        <v>9619</v>
      </c>
      <c r="G162" s="570">
        <v>11507</v>
      </c>
      <c r="H162" s="570">
        <v>72</v>
      </c>
      <c r="I162" s="584">
        <v>100.218</v>
      </c>
      <c r="K162" s="124">
        <v>101.8</v>
      </c>
      <c r="L162" s="27">
        <v>54.7</v>
      </c>
      <c r="M162" s="28">
        <v>4447</v>
      </c>
      <c r="N162" s="28">
        <v>12279</v>
      </c>
      <c r="O162" s="28">
        <v>13032</v>
      </c>
      <c r="P162" s="28">
        <v>71</v>
      </c>
      <c r="Q162" s="125">
        <v>93.9</v>
      </c>
    </row>
    <row r="163" spans="1:17">
      <c r="A163" s="115" t="s">
        <v>50</v>
      </c>
      <c r="B163" s="119" t="s">
        <v>3</v>
      </c>
      <c r="C163" s="600">
        <v>100.4</v>
      </c>
      <c r="D163" s="596">
        <v>52.4</v>
      </c>
      <c r="E163" s="572">
        <v>3924</v>
      </c>
      <c r="F163" s="572">
        <v>11890</v>
      </c>
      <c r="G163" s="572">
        <v>10004</v>
      </c>
      <c r="H163" s="572">
        <v>57</v>
      </c>
      <c r="I163" s="604">
        <v>100.928</v>
      </c>
      <c r="K163" s="122">
        <v>100.4</v>
      </c>
      <c r="L163" s="25">
        <v>52.4</v>
      </c>
      <c r="M163" s="26">
        <v>4153</v>
      </c>
      <c r="N163" s="26">
        <v>10334</v>
      </c>
      <c r="O163" s="26">
        <v>12829</v>
      </c>
      <c r="P163" s="26">
        <v>62</v>
      </c>
      <c r="Q163" s="123">
        <v>95.4</v>
      </c>
    </row>
    <row r="164" spans="1:17">
      <c r="A164" s="112">
        <v>2002</v>
      </c>
      <c r="B164" s="120" t="s">
        <v>4</v>
      </c>
      <c r="C164" s="582">
        <v>104.7</v>
      </c>
      <c r="D164" s="594">
        <v>55.3</v>
      </c>
      <c r="E164" s="570">
        <v>3791</v>
      </c>
      <c r="F164" s="570">
        <v>12216</v>
      </c>
      <c r="G164" s="570">
        <v>14040</v>
      </c>
      <c r="H164" s="570">
        <v>62</v>
      </c>
      <c r="I164" s="584">
        <v>100.776</v>
      </c>
      <c r="K164" s="124">
        <v>104.7</v>
      </c>
      <c r="L164" s="27">
        <v>55.3</v>
      </c>
      <c r="M164" s="28">
        <v>4010</v>
      </c>
      <c r="N164" s="28">
        <v>11600</v>
      </c>
      <c r="O164" s="28">
        <v>12463</v>
      </c>
      <c r="P164" s="28">
        <v>68</v>
      </c>
      <c r="Q164" s="125">
        <v>95.6</v>
      </c>
    </row>
    <row r="165" spans="1:17">
      <c r="A165" s="112"/>
      <c r="B165" s="120" t="s">
        <v>5</v>
      </c>
      <c r="C165" s="582">
        <v>106</v>
      </c>
      <c r="D165" s="594">
        <v>53</v>
      </c>
      <c r="E165" s="570">
        <v>3360</v>
      </c>
      <c r="F165" s="570">
        <v>11496</v>
      </c>
      <c r="G165" s="570">
        <v>20274</v>
      </c>
      <c r="H165" s="570">
        <v>69</v>
      </c>
      <c r="I165" s="584">
        <v>101.155</v>
      </c>
      <c r="K165" s="124">
        <v>106</v>
      </c>
      <c r="L165" s="27">
        <v>53</v>
      </c>
      <c r="M165" s="28">
        <v>3701</v>
      </c>
      <c r="N165" s="28">
        <v>11426</v>
      </c>
      <c r="O165" s="28">
        <v>12301</v>
      </c>
      <c r="P165" s="28">
        <v>66</v>
      </c>
      <c r="Q165" s="125">
        <v>95.1</v>
      </c>
    </row>
    <row r="166" spans="1:17">
      <c r="A166" s="112"/>
      <c r="B166" s="120" t="s">
        <v>6</v>
      </c>
      <c r="C166" s="582">
        <v>107.7</v>
      </c>
      <c r="D166" s="594">
        <v>51.9</v>
      </c>
      <c r="E166" s="570">
        <v>4040</v>
      </c>
      <c r="F166" s="570">
        <v>11401</v>
      </c>
      <c r="G166" s="570">
        <v>10238</v>
      </c>
      <c r="H166" s="570">
        <v>59</v>
      </c>
      <c r="I166" s="584">
        <v>101.649</v>
      </c>
      <c r="K166" s="124">
        <v>107.7</v>
      </c>
      <c r="L166" s="27">
        <v>51.9</v>
      </c>
      <c r="M166" s="28">
        <v>3985</v>
      </c>
      <c r="N166" s="28">
        <v>11432</v>
      </c>
      <c r="O166" s="28">
        <v>12611</v>
      </c>
      <c r="P166" s="28">
        <v>58</v>
      </c>
      <c r="Q166" s="125">
        <v>95.4</v>
      </c>
    </row>
    <row r="167" spans="1:17">
      <c r="A167" s="112"/>
      <c r="B167" s="120" t="s">
        <v>7</v>
      </c>
      <c r="C167" s="582">
        <v>110</v>
      </c>
      <c r="D167" s="594">
        <v>49.5</v>
      </c>
      <c r="E167" s="570">
        <v>2929</v>
      </c>
      <c r="F167" s="570">
        <v>11318</v>
      </c>
      <c r="G167" s="570">
        <v>11098</v>
      </c>
      <c r="H167" s="570">
        <v>61</v>
      </c>
      <c r="I167" s="584">
        <v>102.619</v>
      </c>
      <c r="K167" s="124">
        <v>110</v>
      </c>
      <c r="L167" s="27">
        <v>49.5</v>
      </c>
      <c r="M167" s="28">
        <v>3113</v>
      </c>
      <c r="N167" s="28">
        <v>12147</v>
      </c>
      <c r="O167" s="28">
        <v>13010</v>
      </c>
      <c r="P167" s="28">
        <v>60</v>
      </c>
      <c r="Q167" s="125">
        <v>97.2</v>
      </c>
    </row>
    <row r="168" spans="1:17">
      <c r="A168" s="112"/>
      <c r="B168" s="120" t="s">
        <v>8</v>
      </c>
      <c r="C168" s="582">
        <v>111.8</v>
      </c>
      <c r="D168" s="594">
        <v>50.8</v>
      </c>
      <c r="E168" s="570">
        <v>4052</v>
      </c>
      <c r="F168" s="570">
        <v>11248</v>
      </c>
      <c r="G168" s="570">
        <v>13019</v>
      </c>
      <c r="H168" s="570">
        <v>61</v>
      </c>
      <c r="I168" s="584">
        <v>103.917</v>
      </c>
      <c r="K168" s="124">
        <v>111.8</v>
      </c>
      <c r="L168" s="27">
        <v>50.8</v>
      </c>
      <c r="M168" s="28">
        <v>3556</v>
      </c>
      <c r="N168" s="28">
        <v>12008</v>
      </c>
      <c r="O168" s="28">
        <v>12875</v>
      </c>
      <c r="P168" s="28">
        <v>64</v>
      </c>
      <c r="Q168" s="125">
        <v>98.9</v>
      </c>
    </row>
    <row r="169" spans="1:17">
      <c r="A169" s="112"/>
      <c r="B169" s="120" t="s">
        <v>9</v>
      </c>
      <c r="C169" s="582">
        <v>112.3</v>
      </c>
      <c r="D169" s="594">
        <v>48.6</v>
      </c>
      <c r="E169" s="570">
        <v>3434</v>
      </c>
      <c r="F169" s="570">
        <v>12550</v>
      </c>
      <c r="G169" s="570">
        <v>14316</v>
      </c>
      <c r="H169" s="570">
        <v>70</v>
      </c>
      <c r="I169" s="584">
        <v>101.53</v>
      </c>
      <c r="K169" s="124">
        <v>112.3</v>
      </c>
      <c r="L169" s="27">
        <v>48.6</v>
      </c>
      <c r="M169" s="28">
        <v>3246</v>
      </c>
      <c r="N169" s="28">
        <v>12086</v>
      </c>
      <c r="O169" s="28">
        <v>12798</v>
      </c>
      <c r="P169" s="28">
        <v>65</v>
      </c>
      <c r="Q169" s="125">
        <v>98.5</v>
      </c>
    </row>
    <row r="170" spans="1:17">
      <c r="A170" s="112"/>
      <c r="B170" s="120" t="s">
        <v>10</v>
      </c>
      <c r="C170" s="582">
        <v>113.8</v>
      </c>
      <c r="D170" s="594">
        <v>48</v>
      </c>
      <c r="E170" s="570">
        <v>3433</v>
      </c>
      <c r="F170" s="570">
        <v>12563</v>
      </c>
      <c r="G170" s="570">
        <v>9365</v>
      </c>
      <c r="H170" s="570">
        <v>66</v>
      </c>
      <c r="I170" s="584">
        <v>102.277</v>
      </c>
      <c r="K170" s="124">
        <v>113.8</v>
      </c>
      <c r="L170" s="27">
        <v>48</v>
      </c>
      <c r="M170" s="28">
        <v>3556</v>
      </c>
      <c r="N170" s="28">
        <v>12544</v>
      </c>
      <c r="O170" s="28">
        <v>12941</v>
      </c>
      <c r="P170" s="28">
        <v>64</v>
      </c>
      <c r="Q170" s="125">
        <v>100.1</v>
      </c>
    </row>
    <row r="171" spans="1:17">
      <c r="A171" s="112"/>
      <c r="B171" s="120" t="s">
        <v>11</v>
      </c>
      <c r="C171" s="582">
        <v>115.2</v>
      </c>
      <c r="D171" s="594">
        <v>48.5</v>
      </c>
      <c r="E171" s="570">
        <v>3605</v>
      </c>
      <c r="F171" s="570">
        <v>12882</v>
      </c>
      <c r="G171" s="570">
        <v>15058</v>
      </c>
      <c r="H171" s="570">
        <v>67</v>
      </c>
      <c r="I171" s="584">
        <v>102.306</v>
      </c>
      <c r="K171" s="124">
        <v>115.2</v>
      </c>
      <c r="L171" s="27">
        <v>48.5</v>
      </c>
      <c r="M171" s="28">
        <v>3555</v>
      </c>
      <c r="N171" s="28">
        <v>12726</v>
      </c>
      <c r="O171" s="28">
        <v>13373</v>
      </c>
      <c r="P171" s="28">
        <v>67</v>
      </c>
      <c r="Q171" s="125">
        <v>101.9</v>
      </c>
    </row>
    <row r="172" spans="1:17">
      <c r="A172" s="112"/>
      <c r="B172" s="120" t="s">
        <v>12</v>
      </c>
      <c r="C172" s="582">
        <v>119.6</v>
      </c>
      <c r="D172" s="594">
        <v>47.4</v>
      </c>
      <c r="E172" s="570">
        <v>3479</v>
      </c>
      <c r="F172" s="570">
        <v>13987</v>
      </c>
      <c r="G172" s="570">
        <v>11903</v>
      </c>
      <c r="H172" s="570">
        <v>59</v>
      </c>
      <c r="I172" s="584">
        <v>104.02800000000001</v>
      </c>
      <c r="K172" s="124">
        <v>119.6</v>
      </c>
      <c r="L172" s="27">
        <v>47.4</v>
      </c>
      <c r="M172" s="28">
        <v>3479</v>
      </c>
      <c r="N172" s="28">
        <v>12521</v>
      </c>
      <c r="O172" s="28">
        <v>13095</v>
      </c>
      <c r="P172" s="28">
        <v>56</v>
      </c>
      <c r="Q172" s="125">
        <v>103.8</v>
      </c>
    </row>
    <row r="173" spans="1:17">
      <c r="A173" s="112"/>
      <c r="B173" s="120" t="s">
        <v>13</v>
      </c>
      <c r="C173" s="582">
        <v>119.9</v>
      </c>
      <c r="D173" s="594">
        <v>49</v>
      </c>
      <c r="E173" s="570">
        <v>3587</v>
      </c>
      <c r="F173" s="570">
        <v>11567</v>
      </c>
      <c r="G173" s="570">
        <v>12622</v>
      </c>
      <c r="H173" s="570">
        <v>62</v>
      </c>
      <c r="I173" s="584">
        <v>104.953</v>
      </c>
      <c r="K173" s="124">
        <v>119.9</v>
      </c>
      <c r="L173" s="27">
        <v>49</v>
      </c>
      <c r="M173" s="28">
        <v>3476</v>
      </c>
      <c r="N173" s="28">
        <v>11800</v>
      </c>
      <c r="O173" s="28">
        <v>13163</v>
      </c>
      <c r="P173" s="28">
        <v>64</v>
      </c>
      <c r="Q173" s="125">
        <v>105.8</v>
      </c>
    </row>
    <row r="174" spans="1:17">
      <c r="A174" s="112"/>
      <c r="B174" s="121" t="s">
        <v>14</v>
      </c>
      <c r="C174" s="583">
        <v>121.5</v>
      </c>
      <c r="D174" s="595">
        <v>49.5</v>
      </c>
      <c r="E174" s="571">
        <v>3891</v>
      </c>
      <c r="F174" s="571">
        <v>10297</v>
      </c>
      <c r="G174" s="571">
        <v>11422</v>
      </c>
      <c r="H174" s="571">
        <v>54</v>
      </c>
      <c r="I174" s="585">
        <v>105.515</v>
      </c>
      <c r="K174" s="126">
        <v>121.5</v>
      </c>
      <c r="L174" s="29">
        <v>49.5</v>
      </c>
      <c r="M174" s="30">
        <v>3706</v>
      </c>
      <c r="N174" s="30">
        <v>12942</v>
      </c>
      <c r="O174" s="30">
        <v>12802</v>
      </c>
      <c r="P174" s="30">
        <v>54</v>
      </c>
      <c r="Q174" s="127">
        <v>105.3</v>
      </c>
    </row>
    <row r="175" spans="1:17">
      <c r="A175" s="114" t="s">
        <v>51</v>
      </c>
      <c r="B175" s="120" t="s">
        <v>3</v>
      </c>
      <c r="C175" s="582">
        <v>108.8</v>
      </c>
      <c r="D175" s="594">
        <v>48.7</v>
      </c>
      <c r="E175" s="570">
        <v>3381</v>
      </c>
      <c r="F175" s="570">
        <v>14973</v>
      </c>
      <c r="G175" s="570">
        <v>10242</v>
      </c>
      <c r="H175" s="570">
        <v>58</v>
      </c>
      <c r="I175" s="584">
        <v>106.752</v>
      </c>
      <c r="K175" s="124">
        <v>108.8</v>
      </c>
      <c r="L175" s="27">
        <v>48.7</v>
      </c>
      <c r="M175" s="28">
        <v>3627</v>
      </c>
      <c r="N175" s="28">
        <v>13096</v>
      </c>
      <c r="O175" s="28">
        <v>12661</v>
      </c>
      <c r="P175" s="28">
        <v>62</v>
      </c>
      <c r="Q175" s="125">
        <v>105.8</v>
      </c>
    </row>
    <row r="176" spans="1:17">
      <c r="A176" s="112">
        <v>2003</v>
      </c>
      <c r="B176" s="120" t="s">
        <v>4</v>
      </c>
      <c r="C176" s="582">
        <v>108.9</v>
      </c>
      <c r="D176" s="594">
        <v>47.8</v>
      </c>
      <c r="E176" s="570">
        <v>3832</v>
      </c>
      <c r="F176" s="570">
        <v>14314</v>
      </c>
      <c r="G176" s="570">
        <v>15032</v>
      </c>
      <c r="H176" s="570">
        <v>59</v>
      </c>
      <c r="I176" s="584">
        <v>108.276</v>
      </c>
      <c r="K176" s="124">
        <v>108.9</v>
      </c>
      <c r="L176" s="27">
        <v>47.8</v>
      </c>
      <c r="M176" s="28">
        <v>3967</v>
      </c>
      <c r="N176" s="28">
        <v>13550</v>
      </c>
      <c r="O176" s="28">
        <v>13233</v>
      </c>
      <c r="P176" s="28">
        <v>62</v>
      </c>
      <c r="Q176" s="125">
        <v>107.4</v>
      </c>
    </row>
    <row r="177" spans="1:17">
      <c r="A177" s="112"/>
      <c r="B177" s="120" t="s">
        <v>5</v>
      </c>
      <c r="C177" s="582">
        <v>115.3</v>
      </c>
      <c r="D177" s="594">
        <v>48.3</v>
      </c>
      <c r="E177" s="570">
        <v>3325</v>
      </c>
      <c r="F177" s="570">
        <v>13161</v>
      </c>
      <c r="G177" s="570">
        <v>22005</v>
      </c>
      <c r="H177" s="570">
        <v>55</v>
      </c>
      <c r="I177" s="584">
        <v>108.91800000000001</v>
      </c>
      <c r="K177" s="124">
        <v>115.3</v>
      </c>
      <c r="L177" s="27">
        <v>48.3</v>
      </c>
      <c r="M177" s="28">
        <v>3780</v>
      </c>
      <c r="N177" s="28">
        <v>13212</v>
      </c>
      <c r="O177" s="28">
        <v>13383</v>
      </c>
      <c r="P177" s="28">
        <v>54</v>
      </c>
      <c r="Q177" s="125">
        <v>107.7</v>
      </c>
    </row>
    <row r="178" spans="1:17">
      <c r="A178" s="112"/>
      <c r="B178" s="120" t="s">
        <v>6</v>
      </c>
      <c r="C178" s="582">
        <v>109.1</v>
      </c>
      <c r="D178" s="594">
        <v>47.9</v>
      </c>
      <c r="E178" s="570">
        <v>3677</v>
      </c>
      <c r="F178" s="570">
        <v>12926</v>
      </c>
      <c r="G178" s="570">
        <v>9521</v>
      </c>
      <c r="H178" s="570">
        <v>61</v>
      </c>
      <c r="I178" s="584">
        <v>108.065</v>
      </c>
      <c r="K178" s="124">
        <v>109.1</v>
      </c>
      <c r="L178" s="27">
        <v>47.9</v>
      </c>
      <c r="M178" s="28">
        <v>3708</v>
      </c>
      <c r="N178" s="28">
        <v>13025</v>
      </c>
      <c r="O178" s="28">
        <v>12065</v>
      </c>
      <c r="P178" s="28">
        <v>61</v>
      </c>
      <c r="Q178" s="125">
        <v>106.3</v>
      </c>
    </row>
    <row r="179" spans="1:17">
      <c r="A179" s="112"/>
      <c r="B179" s="120" t="s">
        <v>7</v>
      </c>
      <c r="C179" s="582">
        <v>109.4</v>
      </c>
      <c r="D179" s="594">
        <v>45.8</v>
      </c>
      <c r="E179" s="570">
        <v>3254</v>
      </c>
      <c r="F179" s="570">
        <v>13424</v>
      </c>
      <c r="G179" s="570">
        <v>11138</v>
      </c>
      <c r="H179" s="570">
        <v>64</v>
      </c>
      <c r="I179" s="584">
        <v>107.14700000000001</v>
      </c>
      <c r="K179" s="124">
        <v>109.4</v>
      </c>
      <c r="L179" s="27">
        <v>45.8</v>
      </c>
      <c r="M179" s="28">
        <v>3517</v>
      </c>
      <c r="N179" s="28">
        <v>14389</v>
      </c>
      <c r="O179" s="28">
        <v>13134</v>
      </c>
      <c r="P179" s="28">
        <v>64</v>
      </c>
      <c r="Q179" s="125">
        <v>104.4</v>
      </c>
    </row>
    <row r="180" spans="1:17">
      <c r="A180" s="112"/>
      <c r="B180" s="120" t="s">
        <v>8</v>
      </c>
      <c r="C180" s="582">
        <v>108.6</v>
      </c>
      <c r="D180" s="594">
        <v>46.4</v>
      </c>
      <c r="E180" s="570">
        <v>4182</v>
      </c>
      <c r="F180" s="570">
        <v>12609</v>
      </c>
      <c r="G180" s="570">
        <v>13105</v>
      </c>
      <c r="H180" s="570">
        <v>53</v>
      </c>
      <c r="I180" s="584">
        <v>107.54300000000001</v>
      </c>
      <c r="K180" s="124">
        <v>108.6</v>
      </c>
      <c r="L180" s="27">
        <v>46.4</v>
      </c>
      <c r="M180" s="28">
        <v>3597</v>
      </c>
      <c r="N180" s="28">
        <v>13277</v>
      </c>
      <c r="O180" s="28">
        <v>12758</v>
      </c>
      <c r="P180" s="28">
        <v>54</v>
      </c>
      <c r="Q180" s="125">
        <v>103.5</v>
      </c>
    </row>
    <row r="181" spans="1:17">
      <c r="A181" s="112"/>
      <c r="B181" s="120" t="s">
        <v>9</v>
      </c>
      <c r="C181" s="582">
        <v>109.5</v>
      </c>
      <c r="D181" s="594">
        <v>44.8</v>
      </c>
      <c r="E181" s="570">
        <v>3757</v>
      </c>
      <c r="F181" s="570">
        <v>14545</v>
      </c>
      <c r="G181" s="570">
        <v>14143</v>
      </c>
      <c r="H181" s="570">
        <v>62</v>
      </c>
      <c r="I181" s="584">
        <v>108.985</v>
      </c>
      <c r="K181" s="124">
        <v>109.5</v>
      </c>
      <c r="L181" s="27">
        <v>44.8</v>
      </c>
      <c r="M181" s="28">
        <v>3544</v>
      </c>
      <c r="N181" s="28">
        <v>14081</v>
      </c>
      <c r="O181" s="28">
        <v>12976</v>
      </c>
      <c r="P181" s="28">
        <v>59</v>
      </c>
      <c r="Q181" s="125">
        <v>107.3</v>
      </c>
    </row>
    <row r="182" spans="1:17">
      <c r="A182" s="112"/>
      <c r="B182" s="120" t="s">
        <v>10</v>
      </c>
      <c r="C182" s="582">
        <v>109.3</v>
      </c>
      <c r="D182" s="594">
        <v>48.3</v>
      </c>
      <c r="E182" s="570">
        <v>3299</v>
      </c>
      <c r="F182" s="570">
        <v>13897</v>
      </c>
      <c r="G182" s="570">
        <v>8718</v>
      </c>
      <c r="H182" s="570">
        <v>55</v>
      </c>
      <c r="I182" s="584">
        <v>108.262</v>
      </c>
      <c r="K182" s="124">
        <v>109.3</v>
      </c>
      <c r="L182" s="27">
        <v>48.3</v>
      </c>
      <c r="M182" s="28">
        <v>3293</v>
      </c>
      <c r="N182" s="28">
        <v>14212</v>
      </c>
      <c r="O182" s="28">
        <v>12225</v>
      </c>
      <c r="P182" s="28">
        <v>55</v>
      </c>
      <c r="Q182" s="125">
        <v>105.9</v>
      </c>
    </row>
    <row r="183" spans="1:17">
      <c r="A183" s="112"/>
      <c r="B183" s="120" t="s">
        <v>11</v>
      </c>
      <c r="C183" s="582">
        <v>110.3</v>
      </c>
      <c r="D183" s="594">
        <v>46.4</v>
      </c>
      <c r="E183" s="570">
        <v>3352</v>
      </c>
      <c r="F183" s="570">
        <v>15233</v>
      </c>
      <c r="G183" s="570">
        <v>14862</v>
      </c>
      <c r="H183" s="570">
        <v>54</v>
      </c>
      <c r="I183" s="584">
        <v>108.282</v>
      </c>
      <c r="K183" s="124">
        <v>110.3</v>
      </c>
      <c r="L183" s="27">
        <v>46.4</v>
      </c>
      <c r="M183" s="28">
        <v>3281</v>
      </c>
      <c r="N183" s="28">
        <v>14553</v>
      </c>
      <c r="O183" s="28">
        <v>12723</v>
      </c>
      <c r="P183" s="28">
        <v>54</v>
      </c>
      <c r="Q183" s="125">
        <v>105.8</v>
      </c>
    </row>
    <row r="184" spans="1:17">
      <c r="A184" s="112"/>
      <c r="B184" s="120" t="s">
        <v>12</v>
      </c>
      <c r="C184" s="582">
        <v>113.9</v>
      </c>
      <c r="D184" s="594">
        <v>42.6</v>
      </c>
      <c r="E184" s="570">
        <v>4191</v>
      </c>
      <c r="F184" s="570">
        <v>16378</v>
      </c>
      <c r="G184" s="570">
        <v>11622</v>
      </c>
      <c r="H184" s="570">
        <v>52</v>
      </c>
      <c r="I184" s="584">
        <v>111.27500000000001</v>
      </c>
      <c r="K184" s="124">
        <v>113.9</v>
      </c>
      <c r="L184" s="27">
        <v>42.6</v>
      </c>
      <c r="M184" s="28">
        <v>4168</v>
      </c>
      <c r="N184" s="28">
        <v>14835</v>
      </c>
      <c r="O184" s="28">
        <v>12708</v>
      </c>
      <c r="P184" s="28">
        <v>49</v>
      </c>
      <c r="Q184" s="125">
        <v>107</v>
      </c>
    </row>
    <row r="185" spans="1:17">
      <c r="A185" s="112"/>
      <c r="B185" s="120" t="s">
        <v>13</v>
      </c>
      <c r="C185" s="582">
        <v>114.7</v>
      </c>
      <c r="D185" s="594">
        <v>43.8</v>
      </c>
      <c r="E185" s="570">
        <v>2868</v>
      </c>
      <c r="F185" s="570">
        <v>14708</v>
      </c>
      <c r="G185" s="570">
        <v>11598</v>
      </c>
      <c r="H185" s="570">
        <v>49</v>
      </c>
      <c r="I185" s="584">
        <v>110.46</v>
      </c>
      <c r="K185" s="124">
        <v>114.7</v>
      </c>
      <c r="L185" s="27">
        <v>43.8</v>
      </c>
      <c r="M185" s="28">
        <v>2762</v>
      </c>
      <c r="N185" s="28">
        <v>15391</v>
      </c>
      <c r="O185" s="28">
        <v>12599</v>
      </c>
      <c r="P185" s="28">
        <v>50</v>
      </c>
      <c r="Q185" s="125">
        <v>105.2</v>
      </c>
    </row>
    <row r="186" spans="1:17">
      <c r="A186" s="113"/>
      <c r="B186" s="120" t="s">
        <v>14</v>
      </c>
      <c r="C186" s="582">
        <v>122</v>
      </c>
      <c r="D186" s="594">
        <v>42.3</v>
      </c>
      <c r="E186" s="570">
        <v>3142</v>
      </c>
      <c r="F186" s="570">
        <v>12204</v>
      </c>
      <c r="G186" s="570">
        <v>11802</v>
      </c>
      <c r="H186" s="570">
        <v>56</v>
      </c>
      <c r="I186" s="584">
        <v>111.26</v>
      </c>
      <c r="K186" s="124">
        <v>122</v>
      </c>
      <c r="L186" s="27">
        <v>42.3</v>
      </c>
      <c r="M186" s="28">
        <v>3049</v>
      </c>
      <c r="N186" s="28">
        <v>14935</v>
      </c>
      <c r="O186" s="28">
        <v>13029</v>
      </c>
      <c r="P186" s="28">
        <v>57</v>
      </c>
      <c r="Q186" s="125">
        <v>105.4</v>
      </c>
    </row>
    <row r="187" spans="1:17">
      <c r="A187" s="115" t="s">
        <v>52</v>
      </c>
      <c r="B187" s="119" t="s">
        <v>3</v>
      </c>
      <c r="C187" s="600">
        <v>117.4</v>
      </c>
      <c r="D187" s="596">
        <v>43</v>
      </c>
      <c r="E187" s="572">
        <v>3271</v>
      </c>
      <c r="F187" s="572">
        <v>17644</v>
      </c>
      <c r="G187" s="572">
        <v>10841</v>
      </c>
      <c r="H187" s="572">
        <v>56</v>
      </c>
      <c r="I187" s="604">
        <v>113.551</v>
      </c>
      <c r="K187" s="122">
        <v>117.4</v>
      </c>
      <c r="L187" s="25">
        <v>43</v>
      </c>
      <c r="M187" s="26">
        <v>3625</v>
      </c>
      <c r="N187" s="26">
        <v>15631</v>
      </c>
      <c r="O187" s="26">
        <v>13210</v>
      </c>
      <c r="P187" s="26">
        <v>60</v>
      </c>
      <c r="Q187" s="123">
        <v>106.4</v>
      </c>
    </row>
    <row r="188" spans="1:17">
      <c r="A188" s="112">
        <v>2004</v>
      </c>
      <c r="B188" s="120" t="s">
        <v>4</v>
      </c>
      <c r="C188" s="582">
        <v>113.2</v>
      </c>
      <c r="D188" s="594">
        <v>43.8</v>
      </c>
      <c r="E188" s="570">
        <v>3068</v>
      </c>
      <c r="F188" s="570">
        <v>16017</v>
      </c>
      <c r="G188" s="570">
        <v>15134</v>
      </c>
      <c r="H188" s="570">
        <v>56</v>
      </c>
      <c r="I188" s="584">
        <v>116.821</v>
      </c>
      <c r="K188" s="124">
        <v>113.2</v>
      </c>
      <c r="L188" s="27">
        <v>43.8</v>
      </c>
      <c r="M188" s="28">
        <v>3065</v>
      </c>
      <c r="N188" s="28">
        <v>15518</v>
      </c>
      <c r="O188" s="28">
        <v>13285</v>
      </c>
      <c r="P188" s="28">
        <v>57</v>
      </c>
      <c r="Q188" s="125">
        <v>107.9</v>
      </c>
    </row>
    <row r="189" spans="1:17">
      <c r="A189" s="112"/>
      <c r="B189" s="120" t="s">
        <v>5</v>
      </c>
      <c r="C189" s="582">
        <v>113.7</v>
      </c>
      <c r="D189" s="594">
        <v>43.5</v>
      </c>
      <c r="E189" s="570">
        <v>3522</v>
      </c>
      <c r="F189" s="570">
        <v>16062</v>
      </c>
      <c r="G189" s="570">
        <v>22699</v>
      </c>
      <c r="H189" s="570">
        <v>48</v>
      </c>
      <c r="I189" s="584">
        <v>119.73099999999999</v>
      </c>
      <c r="K189" s="124">
        <v>113.7</v>
      </c>
      <c r="L189" s="27">
        <v>43.5</v>
      </c>
      <c r="M189" s="28">
        <v>4117</v>
      </c>
      <c r="N189" s="28">
        <v>15394</v>
      </c>
      <c r="O189" s="28">
        <v>13264</v>
      </c>
      <c r="P189" s="28">
        <v>47</v>
      </c>
      <c r="Q189" s="125">
        <v>109.9</v>
      </c>
    </row>
    <row r="190" spans="1:17">
      <c r="A190" s="112"/>
      <c r="B190" s="120" t="s">
        <v>6</v>
      </c>
      <c r="C190" s="582">
        <v>117</v>
      </c>
      <c r="D190" s="594">
        <v>42.2</v>
      </c>
      <c r="E190" s="570">
        <v>3235</v>
      </c>
      <c r="F190" s="570">
        <v>16161</v>
      </c>
      <c r="G190" s="570">
        <v>9518</v>
      </c>
      <c r="H190" s="570">
        <v>62</v>
      </c>
      <c r="I190" s="584">
        <v>119.795</v>
      </c>
      <c r="K190" s="124">
        <v>117</v>
      </c>
      <c r="L190" s="27">
        <v>42.2</v>
      </c>
      <c r="M190" s="28">
        <v>3361</v>
      </c>
      <c r="N190" s="28">
        <v>16388</v>
      </c>
      <c r="O190" s="28">
        <v>11987</v>
      </c>
      <c r="P190" s="28">
        <v>62</v>
      </c>
      <c r="Q190" s="125">
        <v>110.9</v>
      </c>
    </row>
    <row r="191" spans="1:17">
      <c r="A191" s="112"/>
      <c r="B191" s="120" t="s">
        <v>7</v>
      </c>
      <c r="C191" s="582">
        <v>119.7</v>
      </c>
      <c r="D191" s="594">
        <v>43.2</v>
      </c>
      <c r="E191" s="570">
        <v>3446</v>
      </c>
      <c r="F191" s="570">
        <v>14501</v>
      </c>
      <c r="G191" s="570">
        <v>10423</v>
      </c>
      <c r="H191" s="570">
        <v>50</v>
      </c>
      <c r="I191" s="584">
        <v>122.794</v>
      </c>
      <c r="K191" s="124">
        <v>119.7</v>
      </c>
      <c r="L191" s="27">
        <v>43.2</v>
      </c>
      <c r="M191" s="28">
        <v>3732</v>
      </c>
      <c r="N191" s="28">
        <v>16008</v>
      </c>
      <c r="O191" s="28">
        <v>12757</v>
      </c>
      <c r="P191" s="28">
        <v>49</v>
      </c>
      <c r="Q191" s="125">
        <v>114.6</v>
      </c>
    </row>
    <row r="192" spans="1:17">
      <c r="A192" s="112"/>
      <c r="B192" s="120" t="s">
        <v>8</v>
      </c>
      <c r="C192" s="582">
        <v>117.5</v>
      </c>
      <c r="D192" s="594">
        <v>41.3</v>
      </c>
      <c r="E192" s="570">
        <v>4268</v>
      </c>
      <c r="F192" s="570">
        <v>16837</v>
      </c>
      <c r="G192" s="570">
        <v>13149</v>
      </c>
      <c r="H192" s="570">
        <v>45</v>
      </c>
      <c r="I192" s="584">
        <v>122.926</v>
      </c>
      <c r="K192" s="124">
        <v>117.5</v>
      </c>
      <c r="L192" s="27">
        <v>41.3</v>
      </c>
      <c r="M192" s="28">
        <v>3607</v>
      </c>
      <c r="N192" s="28">
        <v>17022</v>
      </c>
      <c r="O192" s="28">
        <v>12682</v>
      </c>
      <c r="P192" s="28">
        <v>45</v>
      </c>
      <c r="Q192" s="125">
        <v>114.3</v>
      </c>
    </row>
    <row r="193" spans="1:17">
      <c r="A193" s="112"/>
      <c r="B193" s="120" t="s">
        <v>9</v>
      </c>
      <c r="C193" s="582">
        <v>117.9</v>
      </c>
      <c r="D193" s="594">
        <v>42.1</v>
      </c>
      <c r="E193" s="570">
        <v>4455</v>
      </c>
      <c r="F193" s="570">
        <v>15899</v>
      </c>
      <c r="G193" s="570">
        <v>14151</v>
      </c>
      <c r="H193" s="570">
        <v>58</v>
      </c>
      <c r="I193" s="584">
        <v>123.54300000000001</v>
      </c>
      <c r="K193" s="124">
        <v>117.9</v>
      </c>
      <c r="L193" s="27">
        <v>42.1</v>
      </c>
      <c r="M193" s="28">
        <v>4236</v>
      </c>
      <c r="N193" s="28">
        <v>15551</v>
      </c>
      <c r="O193" s="28">
        <v>13124</v>
      </c>
      <c r="P193" s="28">
        <v>57</v>
      </c>
      <c r="Q193" s="125">
        <v>113.4</v>
      </c>
    </row>
    <row r="194" spans="1:17">
      <c r="A194" s="112"/>
      <c r="B194" s="120" t="s">
        <v>10</v>
      </c>
      <c r="C194" s="582">
        <v>118.1</v>
      </c>
      <c r="D194" s="594">
        <v>43.6</v>
      </c>
      <c r="E194" s="570">
        <v>4386</v>
      </c>
      <c r="F194" s="570">
        <v>16556</v>
      </c>
      <c r="G194" s="570">
        <v>10022</v>
      </c>
      <c r="H194" s="570">
        <v>75</v>
      </c>
      <c r="I194" s="584">
        <v>125.081</v>
      </c>
      <c r="K194" s="124">
        <v>118.1</v>
      </c>
      <c r="L194" s="27">
        <v>43.6</v>
      </c>
      <c r="M194" s="28">
        <v>4233</v>
      </c>
      <c r="N194" s="28">
        <v>16609</v>
      </c>
      <c r="O194" s="28">
        <v>13736</v>
      </c>
      <c r="P194" s="28">
        <v>77</v>
      </c>
      <c r="Q194" s="125">
        <v>115.5</v>
      </c>
    </row>
    <row r="195" spans="1:17">
      <c r="A195" s="112"/>
      <c r="B195" s="120" t="s">
        <v>11</v>
      </c>
      <c r="C195" s="582">
        <v>115.2</v>
      </c>
      <c r="D195" s="594">
        <v>41.6</v>
      </c>
      <c r="E195" s="570">
        <v>4890</v>
      </c>
      <c r="F195" s="570">
        <v>17017</v>
      </c>
      <c r="G195" s="570">
        <v>15570</v>
      </c>
      <c r="H195" s="570">
        <v>57</v>
      </c>
      <c r="I195" s="584">
        <v>126.178</v>
      </c>
      <c r="K195" s="124">
        <v>115.2</v>
      </c>
      <c r="L195" s="27">
        <v>41.6</v>
      </c>
      <c r="M195" s="28">
        <v>4757</v>
      </c>
      <c r="N195" s="28">
        <v>16547</v>
      </c>
      <c r="O195" s="28">
        <v>13415</v>
      </c>
      <c r="P195" s="28">
        <v>57</v>
      </c>
      <c r="Q195" s="125">
        <v>116.5</v>
      </c>
    </row>
    <row r="196" spans="1:17">
      <c r="A196" s="112"/>
      <c r="B196" s="120" t="s">
        <v>12</v>
      </c>
      <c r="C196" s="582">
        <v>118.2</v>
      </c>
      <c r="D196" s="594">
        <v>42.4</v>
      </c>
      <c r="E196" s="570">
        <v>4046</v>
      </c>
      <c r="F196" s="570">
        <v>19222</v>
      </c>
      <c r="G196" s="570">
        <v>12140</v>
      </c>
      <c r="H196" s="570">
        <v>60</v>
      </c>
      <c r="I196" s="584">
        <v>126.294</v>
      </c>
      <c r="K196" s="124">
        <v>118.2</v>
      </c>
      <c r="L196" s="27">
        <v>42.4</v>
      </c>
      <c r="M196" s="28">
        <v>4024</v>
      </c>
      <c r="N196" s="28">
        <v>18165</v>
      </c>
      <c r="O196" s="28">
        <v>13771</v>
      </c>
      <c r="P196" s="28">
        <v>55</v>
      </c>
      <c r="Q196" s="125">
        <v>113.5</v>
      </c>
    </row>
    <row r="197" spans="1:17">
      <c r="A197" s="112"/>
      <c r="B197" s="120" t="s">
        <v>13</v>
      </c>
      <c r="C197" s="582">
        <v>120.9</v>
      </c>
      <c r="D197" s="594">
        <v>42.3</v>
      </c>
      <c r="E197" s="570">
        <v>3344</v>
      </c>
      <c r="F197" s="570">
        <v>18399</v>
      </c>
      <c r="G197" s="570">
        <v>14772</v>
      </c>
      <c r="H197" s="570">
        <v>51</v>
      </c>
      <c r="I197" s="584">
        <v>127.01300000000001</v>
      </c>
      <c r="K197" s="124">
        <v>120.9</v>
      </c>
      <c r="L197" s="27">
        <v>42.3</v>
      </c>
      <c r="M197" s="28">
        <v>3182</v>
      </c>
      <c r="N197" s="28">
        <v>18264</v>
      </c>
      <c r="O197" s="28">
        <v>15146</v>
      </c>
      <c r="P197" s="28">
        <v>52</v>
      </c>
      <c r="Q197" s="125">
        <v>115</v>
      </c>
    </row>
    <row r="198" spans="1:17">
      <c r="A198" s="112"/>
      <c r="B198" s="121" t="s">
        <v>14</v>
      </c>
      <c r="C198" s="583">
        <v>119.8</v>
      </c>
      <c r="D198" s="595">
        <v>41</v>
      </c>
      <c r="E198" s="571">
        <v>3856</v>
      </c>
      <c r="F198" s="571">
        <v>14788</v>
      </c>
      <c r="G198" s="571">
        <v>13804</v>
      </c>
      <c r="H198" s="571">
        <v>46</v>
      </c>
      <c r="I198" s="585">
        <v>126.864</v>
      </c>
      <c r="K198" s="126">
        <v>119.8</v>
      </c>
      <c r="L198" s="29">
        <v>41</v>
      </c>
      <c r="M198" s="30">
        <v>3816</v>
      </c>
      <c r="N198" s="30">
        <v>18150</v>
      </c>
      <c r="O198" s="30">
        <v>15356</v>
      </c>
      <c r="P198" s="30">
        <v>47</v>
      </c>
      <c r="Q198" s="127">
        <v>114</v>
      </c>
    </row>
    <row r="199" spans="1:17">
      <c r="A199" s="114" t="s">
        <v>53</v>
      </c>
      <c r="B199" s="120" t="s">
        <v>3</v>
      </c>
      <c r="C199" s="582">
        <v>120.7</v>
      </c>
      <c r="D199" s="594">
        <v>42.6</v>
      </c>
      <c r="E199" s="570">
        <v>3213</v>
      </c>
      <c r="F199" s="570">
        <v>20127</v>
      </c>
      <c r="G199" s="570">
        <v>11167</v>
      </c>
      <c r="H199" s="570">
        <v>47</v>
      </c>
      <c r="I199" s="584">
        <v>126.146</v>
      </c>
      <c r="K199" s="124">
        <v>120.7</v>
      </c>
      <c r="L199" s="27">
        <v>42.6</v>
      </c>
      <c r="M199" s="28">
        <v>3678</v>
      </c>
      <c r="N199" s="28">
        <v>18578</v>
      </c>
      <c r="O199" s="28">
        <v>13806</v>
      </c>
      <c r="P199" s="28">
        <v>49</v>
      </c>
      <c r="Q199" s="125">
        <v>111.1</v>
      </c>
    </row>
    <row r="200" spans="1:17">
      <c r="A200" s="112">
        <v>2005</v>
      </c>
      <c r="B200" s="120" t="s">
        <v>4</v>
      </c>
      <c r="C200" s="582">
        <v>118.4</v>
      </c>
      <c r="D200" s="594">
        <v>43.3</v>
      </c>
      <c r="E200" s="570">
        <v>3726</v>
      </c>
      <c r="F200" s="570">
        <v>19753</v>
      </c>
      <c r="G200" s="570">
        <v>15418</v>
      </c>
      <c r="H200" s="570">
        <v>53</v>
      </c>
      <c r="I200" s="584">
        <v>127.502</v>
      </c>
      <c r="K200" s="124">
        <v>118.4</v>
      </c>
      <c r="L200" s="27">
        <v>43.3</v>
      </c>
      <c r="M200" s="28">
        <v>3621</v>
      </c>
      <c r="N200" s="28">
        <v>18670</v>
      </c>
      <c r="O200" s="28">
        <v>13509</v>
      </c>
      <c r="P200" s="28">
        <v>54</v>
      </c>
      <c r="Q200" s="125">
        <v>109.1</v>
      </c>
    </row>
    <row r="201" spans="1:17">
      <c r="A201" s="112"/>
      <c r="B201" s="120" t="s">
        <v>5</v>
      </c>
      <c r="C201" s="582">
        <v>120.5</v>
      </c>
      <c r="D201" s="594">
        <v>43.5</v>
      </c>
      <c r="E201" s="570">
        <v>2775</v>
      </c>
      <c r="F201" s="570">
        <v>20653</v>
      </c>
      <c r="G201" s="570">
        <v>22298</v>
      </c>
      <c r="H201" s="570">
        <v>57</v>
      </c>
      <c r="I201" s="584">
        <v>129.28100000000001</v>
      </c>
      <c r="K201" s="124">
        <v>120.5</v>
      </c>
      <c r="L201" s="27">
        <v>43.5</v>
      </c>
      <c r="M201" s="28">
        <v>3282</v>
      </c>
      <c r="N201" s="28">
        <v>19840</v>
      </c>
      <c r="O201" s="28">
        <v>13167</v>
      </c>
      <c r="P201" s="28">
        <v>56</v>
      </c>
      <c r="Q201" s="125">
        <v>108</v>
      </c>
    </row>
    <row r="202" spans="1:17">
      <c r="A202" s="112"/>
      <c r="B202" s="120" t="s">
        <v>6</v>
      </c>
      <c r="C202" s="582">
        <v>121.9</v>
      </c>
      <c r="D202" s="594">
        <v>44.1</v>
      </c>
      <c r="E202" s="570">
        <v>3503</v>
      </c>
      <c r="F202" s="570">
        <v>18446</v>
      </c>
      <c r="G202" s="570">
        <v>10840</v>
      </c>
      <c r="H202" s="570">
        <v>53</v>
      </c>
      <c r="I202" s="584">
        <v>129.816</v>
      </c>
      <c r="K202" s="124">
        <v>121.9</v>
      </c>
      <c r="L202" s="27">
        <v>44.1</v>
      </c>
      <c r="M202" s="28">
        <v>3706</v>
      </c>
      <c r="N202" s="28">
        <v>18887</v>
      </c>
      <c r="O202" s="28">
        <v>13938</v>
      </c>
      <c r="P202" s="28">
        <v>55</v>
      </c>
      <c r="Q202" s="125">
        <v>108.4</v>
      </c>
    </row>
    <row r="203" spans="1:17">
      <c r="A203" s="112"/>
      <c r="B203" s="120" t="s">
        <v>7</v>
      </c>
      <c r="C203" s="582">
        <v>118.7</v>
      </c>
      <c r="D203" s="594">
        <v>44.7</v>
      </c>
      <c r="E203" s="570">
        <v>3574</v>
      </c>
      <c r="F203" s="570">
        <v>17496</v>
      </c>
      <c r="G203" s="570">
        <v>11650</v>
      </c>
      <c r="H203" s="570">
        <v>45</v>
      </c>
      <c r="I203" s="584">
        <v>128.58600000000001</v>
      </c>
      <c r="K203" s="124">
        <v>118.7</v>
      </c>
      <c r="L203" s="27">
        <v>44.7</v>
      </c>
      <c r="M203" s="28">
        <v>3841</v>
      </c>
      <c r="N203" s="28">
        <v>18838</v>
      </c>
      <c r="O203" s="28">
        <v>14147</v>
      </c>
      <c r="P203" s="28">
        <v>44</v>
      </c>
      <c r="Q203" s="125">
        <v>104.7</v>
      </c>
    </row>
    <row r="204" spans="1:17">
      <c r="A204" s="112"/>
      <c r="B204" s="120" t="s">
        <v>8</v>
      </c>
      <c r="C204" s="582">
        <v>121</v>
      </c>
      <c r="D204" s="594">
        <v>43.8</v>
      </c>
      <c r="E204" s="570">
        <v>4793</v>
      </c>
      <c r="F204" s="570">
        <v>18703</v>
      </c>
      <c r="G204" s="570">
        <v>14527</v>
      </c>
      <c r="H204" s="570">
        <v>61</v>
      </c>
      <c r="I204" s="584">
        <v>128.66</v>
      </c>
      <c r="K204" s="124">
        <v>121</v>
      </c>
      <c r="L204" s="27">
        <v>43.8</v>
      </c>
      <c r="M204" s="28">
        <v>4044</v>
      </c>
      <c r="N204" s="28">
        <v>19047</v>
      </c>
      <c r="O204" s="28">
        <v>14090</v>
      </c>
      <c r="P204" s="28">
        <v>59</v>
      </c>
      <c r="Q204" s="125">
        <v>104.7</v>
      </c>
    </row>
    <row r="205" spans="1:17">
      <c r="A205" s="112"/>
      <c r="B205" s="120" t="s">
        <v>9</v>
      </c>
      <c r="C205" s="582">
        <v>121.9</v>
      </c>
      <c r="D205" s="594">
        <v>44.6</v>
      </c>
      <c r="E205" s="570">
        <v>3760</v>
      </c>
      <c r="F205" s="570">
        <v>18689</v>
      </c>
      <c r="G205" s="570">
        <v>13883</v>
      </c>
      <c r="H205" s="570">
        <v>53</v>
      </c>
      <c r="I205" s="584">
        <v>130.96700000000001</v>
      </c>
      <c r="K205" s="124">
        <v>121.9</v>
      </c>
      <c r="L205" s="27">
        <v>44.6</v>
      </c>
      <c r="M205" s="28">
        <v>3617</v>
      </c>
      <c r="N205" s="28">
        <v>18769</v>
      </c>
      <c r="O205" s="28">
        <v>13458</v>
      </c>
      <c r="P205" s="28">
        <v>54</v>
      </c>
      <c r="Q205" s="125">
        <v>106</v>
      </c>
    </row>
    <row r="206" spans="1:17">
      <c r="A206" s="112"/>
      <c r="B206" s="120" t="s">
        <v>10</v>
      </c>
      <c r="C206" s="582">
        <v>122.1</v>
      </c>
      <c r="D206" s="594">
        <v>44.4</v>
      </c>
      <c r="E206" s="570">
        <v>4101</v>
      </c>
      <c r="F206" s="570">
        <v>18852</v>
      </c>
      <c r="G206" s="570">
        <v>10322</v>
      </c>
      <c r="H206" s="570">
        <v>49</v>
      </c>
      <c r="I206" s="584">
        <v>131.60499999999999</v>
      </c>
      <c r="K206" s="124">
        <v>122.1</v>
      </c>
      <c r="L206" s="27">
        <v>44.4</v>
      </c>
      <c r="M206" s="28">
        <v>3885</v>
      </c>
      <c r="N206" s="28">
        <v>18293</v>
      </c>
      <c r="O206" s="28">
        <v>13634</v>
      </c>
      <c r="P206" s="28">
        <v>52</v>
      </c>
      <c r="Q206" s="125">
        <v>105.2</v>
      </c>
    </row>
    <row r="207" spans="1:17">
      <c r="A207" s="112"/>
      <c r="B207" s="120" t="s">
        <v>11</v>
      </c>
      <c r="C207" s="582">
        <v>122.6</v>
      </c>
      <c r="D207" s="594">
        <v>44.7</v>
      </c>
      <c r="E207" s="570">
        <v>3490</v>
      </c>
      <c r="F207" s="570">
        <v>18664</v>
      </c>
      <c r="G207" s="570">
        <v>15839</v>
      </c>
      <c r="H207" s="570">
        <v>53</v>
      </c>
      <c r="I207" s="584">
        <v>132.202</v>
      </c>
      <c r="K207" s="124">
        <v>122.6</v>
      </c>
      <c r="L207" s="27">
        <v>44.7</v>
      </c>
      <c r="M207" s="28">
        <v>3388</v>
      </c>
      <c r="N207" s="28">
        <v>18089</v>
      </c>
      <c r="O207" s="28">
        <v>13213</v>
      </c>
      <c r="P207" s="28">
        <v>54</v>
      </c>
      <c r="Q207" s="125">
        <v>104.8</v>
      </c>
    </row>
    <row r="208" spans="1:17">
      <c r="A208" s="112"/>
      <c r="B208" s="120" t="s">
        <v>12</v>
      </c>
      <c r="C208" s="582">
        <v>121.7</v>
      </c>
      <c r="D208" s="594">
        <v>45.2</v>
      </c>
      <c r="E208" s="570">
        <v>3633</v>
      </c>
      <c r="F208" s="570">
        <v>18768</v>
      </c>
      <c r="G208" s="570">
        <v>11431</v>
      </c>
      <c r="H208" s="570">
        <v>68</v>
      </c>
      <c r="I208" s="584">
        <v>134.82499999999999</v>
      </c>
      <c r="K208" s="124">
        <v>121.7</v>
      </c>
      <c r="L208" s="27">
        <v>45.2</v>
      </c>
      <c r="M208" s="28">
        <v>3581</v>
      </c>
      <c r="N208" s="28">
        <v>17843</v>
      </c>
      <c r="O208" s="28">
        <v>12927</v>
      </c>
      <c r="P208" s="28">
        <v>60</v>
      </c>
      <c r="Q208" s="125">
        <v>106.8</v>
      </c>
    </row>
    <row r="209" spans="1:17">
      <c r="A209" s="112"/>
      <c r="B209" s="120" t="s">
        <v>13</v>
      </c>
      <c r="C209" s="582">
        <v>121.4</v>
      </c>
      <c r="D209" s="594">
        <v>44</v>
      </c>
      <c r="E209" s="570">
        <v>5031</v>
      </c>
      <c r="F209" s="570">
        <v>19067</v>
      </c>
      <c r="G209" s="570">
        <v>12592</v>
      </c>
      <c r="H209" s="570">
        <v>54</v>
      </c>
      <c r="I209" s="584">
        <v>135.78700000000001</v>
      </c>
      <c r="K209" s="124">
        <v>121.4</v>
      </c>
      <c r="L209" s="27">
        <v>44</v>
      </c>
      <c r="M209" s="28">
        <v>4747</v>
      </c>
      <c r="N209" s="28">
        <v>19069</v>
      </c>
      <c r="O209" s="28">
        <v>12976</v>
      </c>
      <c r="P209" s="28">
        <v>54</v>
      </c>
      <c r="Q209" s="125">
        <v>106.9</v>
      </c>
    </row>
    <row r="210" spans="1:17">
      <c r="A210" s="113"/>
      <c r="B210" s="120" t="s">
        <v>14</v>
      </c>
      <c r="C210" s="582">
        <v>122.8</v>
      </c>
      <c r="D210" s="594">
        <v>43.7</v>
      </c>
      <c r="E210" s="570">
        <v>2829</v>
      </c>
      <c r="F210" s="570">
        <v>14699</v>
      </c>
      <c r="G210" s="570">
        <v>11495</v>
      </c>
      <c r="H210" s="570">
        <v>56</v>
      </c>
      <c r="I210" s="584">
        <v>138.398</v>
      </c>
      <c r="K210" s="124">
        <v>122.8</v>
      </c>
      <c r="L210" s="27">
        <v>43.7</v>
      </c>
      <c r="M210" s="28">
        <v>2801</v>
      </c>
      <c r="N210" s="28">
        <v>18075</v>
      </c>
      <c r="O210" s="28">
        <v>13004</v>
      </c>
      <c r="P210" s="28">
        <v>58</v>
      </c>
      <c r="Q210" s="125">
        <v>109.1</v>
      </c>
    </row>
    <row r="211" spans="1:17">
      <c r="A211" s="115" t="s">
        <v>54</v>
      </c>
      <c r="B211" s="119" t="s">
        <v>3</v>
      </c>
      <c r="C211" s="599">
        <v>122</v>
      </c>
      <c r="D211" s="599">
        <v>43.6</v>
      </c>
      <c r="E211" s="572">
        <v>3186</v>
      </c>
      <c r="F211" s="572">
        <v>21131</v>
      </c>
      <c r="G211" s="572">
        <v>11163</v>
      </c>
      <c r="H211" s="572">
        <v>50</v>
      </c>
      <c r="I211" s="604">
        <v>142.06</v>
      </c>
      <c r="K211" s="122">
        <v>122</v>
      </c>
      <c r="L211" s="25">
        <v>43.6</v>
      </c>
      <c r="M211" s="26">
        <v>3811</v>
      </c>
      <c r="N211" s="26">
        <v>19231</v>
      </c>
      <c r="O211" s="26">
        <v>13447</v>
      </c>
      <c r="P211" s="26">
        <v>52</v>
      </c>
      <c r="Q211" s="123">
        <v>112.6</v>
      </c>
    </row>
    <row r="212" spans="1:17">
      <c r="A212" s="112">
        <v>2006</v>
      </c>
      <c r="B212" s="120" t="s">
        <v>4</v>
      </c>
      <c r="C212" s="598">
        <v>123.3</v>
      </c>
      <c r="D212" s="598">
        <v>43</v>
      </c>
      <c r="E212" s="570">
        <v>4741</v>
      </c>
      <c r="F212" s="570">
        <v>20310</v>
      </c>
      <c r="G212" s="570">
        <v>15103</v>
      </c>
      <c r="H212" s="570">
        <v>49</v>
      </c>
      <c r="I212" s="584">
        <v>142.571</v>
      </c>
      <c r="K212" s="124">
        <v>123.3</v>
      </c>
      <c r="L212" s="27">
        <v>43</v>
      </c>
      <c r="M212" s="28">
        <v>4559</v>
      </c>
      <c r="N212" s="28">
        <v>19258</v>
      </c>
      <c r="O212" s="28">
        <v>13313</v>
      </c>
      <c r="P212" s="28">
        <v>49</v>
      </c>
      <c r="Q212" s="125">
        <v>111.8</v>
      </c>
    </row>
    <row r="213" spans="1:17">
      <c r="A213" s="112"/>
      <c r="B213" s="120" t="s">
        <v>5</v>
      </c>
      <c r="C213" s="598">
        <v>123.4</v>
      </c>
      <c r="D213" s="598">
        <v>44.1</v>
      </c>
      <c r="E213" s="570">
        <v>3286</v>
      </c>
      <c r="F213" s="570">
        <v>20613</v>
      </c>
      <c r="G213" s="570">
        <v>22793</v>
      </c>
      <c r="H213" s="570">
        <v>52</v>
      </c>
      <c r="I213" s="584">
        <v>143.471</v>
      </c>
      <c r="K213" s="124">
        <v>123.4</v>
      </c>
      <c r="L213" s="27">
        <v>44.1</v>
      </c>
      <c r="M213" s="28">
        <v>3808</v>
      </c>
      <c r="N213" s="28">
        <v>19850</v>
      </c>
      <c r="O213" s="28">
        <v>13445</v>
      </c>
      <c r="P213" s="28">
        <v>50</v>
      </c>
      <c r="Q213" s="125">
        <v>111</v>
      </c>
    </row>
    <row r="214" spans="1:17">
      <c r="A214" s="112"/>
      <c r="B214" s="120" t="s">
        <v>6</v>
      </c>
      <c r="C214" s="598">
        <v>123</v>
      </c>
      <c r="D214" s="598">
        <v>43</v>
      </c>
      <c r="E214" s="570">
        <v>3772</v>
      </c>
      <c r="F214" s="570">
        <v>18931</v>
      </c>
      <c r="G214" s="570">
        <v>9629</v>
      </c>
      <c r="H214" s="570">
        <v>47</v>
      </c>
      <c r="I214" s="584">
        <v>148.40600000000001</v>
      </c>
      <c r="K214" s="124">
        <v>123</v>
      </c>
      <c r="L214" s="27">
        <v>43</v>
      </c>
      <c r="M214" s="28">
        <v>4007</v>
      </c>
      <c r="N214" s="28">
        <v>20099</v>
      </c>
      <c r="O214" s="28">
        <v>12978</v>
      </c>
      <c r="P214" s="28">
        <v>49</v>
      </c>
      <c r="Q214" s="125">
        <v>114.3</v>
      </c>
    </row>
    <row r="215" spans="1:17">
      <c r="A215" s="112"/>
      <c r="B215" s="120" t="s">
        <v>7</v>
      </c>
      <c r="C215" s="594">
        <v>126.2</v>
      </c>
      <c r="D215" s="594">
        <v>42.3</v>
      </c>
      <c r="E215" s="570">
        <v>4000</v>
      </c>
      <c r="F215" s="570">
        <v>19452</v>
      </c>
      <c r="G215" s="570">
        <v>10741</v>
      </c>
      <c r="H215" s="570">
        <v>53</v>
      </c>
      <c r="I215" s="584">
        <v>150.488</v>
      </c>
      <c r="K215" s="124">
        <v>126.2</v>
      </c>
      <c r="L215" s="27">
        <v>42.3</v>
      </c>
      <c r="M215" s="28">
        <v>4260</v>
      </c>
      <c r="N215" s="28">
        <v>20358</v>
      </c>
      <c r="O215" s="28">
        <v>12823</v>
      </c>
      <c r="P215" s="28">
        <v>52</v>
      </c>
      <c r="Q215" s="125">
        <v>117</v>
      </c>
    </row>
    <row r="216" spans="1:17">
      <c r="A216" s="112"/>
      <c r="B216" s="120" t="s">
        <v>8</v>
      </c>
      <c r="C216" s="594">
        <v>128.30000000000001</v>
      </c>
      <c r="D216" s="594">
        <v>43.2</v>
      </c>
      <c r="E216" s="570">
        <v>5481</v>
      </c>
      <c r="F216" s="570">
        <v>20067</v>
      </c>
      <c r="G216" s="570">
        <v>13814</v>
      </c>
      <c r="H216" s="570">
        <v>52</v>
      </c>
      <c r="I216" s="584">
        <v>149.77500000000001</v>
      </c>
      <c r="K216" s="124">
        <v>128.30000000000001</v>
      </c>
      <c r="L216" s="27">
        <v>43.2</v>
      </c>
      <c r="M216" s="28">
        <v>4660</v>
      </c>
      <c r="N216" s="28">
        <v>20221</v>
      </c>
      <c r="O216" s="28">
        <v>13170</v>
      </c>
      <c r="P216" s="28">
        <v>50</v>
      </c>
      <c r="Q216" s="125">
        <v>116.4</v>
      </c>
    </row>
    <row r="217" spans="1:17">
      <c r="A217" s="112"/>
      <c r="B217" s="120" t="s">
        <v>9</v>
      </c>
      <c r="C217" s="594">
        <v>126.9</v>
      </c>
      <c r="D217" s="594">
        <v>44.6</v>
      </c>
      <c r="E217" s="570">
        <v>4525</v>
      </c>
      <c r="F217" s="570">
        <v>19652</v>
      </c>
      <c r="G217" s="570">
        <v>12941</v>
      </c>
      <c r="H217" s="570">
        <v>45</v>
      </c>
      <c r="I217" s="584">
        <v>151.78700000000001</v>
      </c>
      <c r="K217" s="124">
        <v>126.9</v>
      </c>
      <c r="L217" s="27">
        <v>44.6</v>
      </c>
      <c r="M217" s="28">
        <v>4411</v>
      </c>
      <c r="N217" s="28">
        <v>19742</v>
      </c>
      <c r="O217" s="28">
        <v>12623</v>
      </c>
      <c r="P217" s="28">
        <v>47</v>
      </c>
      <c r="Q217" s="125">
        <v>115.9</v>
      </c>
    </row>
    <row r="218" spans="1:17">
      <c r="A218" s="112"/>
      <c r="B218" s="120" t="s">
        <v>10</v>
      </c>
      <c r="C218" s="594">
        <v>128.30000000000001</v>
      </c>
      <c r="D218" s="594">
        <v>43</v>
      </c>
      <c r="E218" s="570">
        <v>4480</v>
      </c>
      <c r="F218" s="570">
        <v>21400</v>
      </c>
      <c r="G218" s="570">
        <v>9639</v>
      </c>
      <c r="H218" s="570">
        <v>44</v>
      </c>
      <c r="I218" s="584">
        <v>152.65899999999999</v>
      </c>
      <c r="K218" s="124">
        <v>128.30000000000001</v>
      </c>
      <c r="L218" s="27">
        <v>43</v>
      </c>
      <c r="M218" s="28">
        <v>4234</v>
      </c>
      <c r="N218" s="28">
        <v>20730</v>
      </c>
      <c r="O218" s="28">
        <v>12705</v>
      </c>
      <c r="P218" s="28">
        <v>47</v>
      </c>
      <c r="Q218" s="125">
        <v>116</v>
      </c>
    </row>
    <row r="219" spans="1:17">
      <c r="A219" s="112"/>
      <c r="B219" s="120" t="s">
        <v>11</v>
      </c>
      <c r="C219" s="594">
        <v>135.30000000000001</v>
      </c>
      <c r="D219" s="594">
        <v>44.4</v>
      </c>
      <c r="E219" s="570">
        <v>5100</v>
      </c>
      <c r="F219" s="570">
        <v>21151</v>
      </c>
      <c r="G219" s="570">
        <v>15036</v>
      </c>
      <c r="H219" s="570">
        <v>48</v>
      </c>
      <c r="I219" s="584">
        <v>152.471</v>
      </c>
      <c r="K219" s="124">
        <v>135.30000000000001</v>
      </c>
      <c r="L219" s="27">
        <v>44.4</v>
      </c>
      <c r="M219" s="28">
        <v>5020</v>
      </c>
      <c r="N219" s="28">
        <v>20656</v>
      </c>
      <c r="O219" s="28">
        <v>12534</v>
      </c>
      <c r="P219" s="28">
        <v>50</v>
      </c>
      <c r="Q219" s="125">
        <v>115.3</v>
      </c>
    </row>
    <row r="220" spans="1:17">
      <c r="A220" s="112"/>
      <c r="B220" s="120" t="s">
        <v>12</v>
      </c>
      <c r="C220" s="594">
        <v>130.80000000000001</v>
      </c>
      <c r="D220" s="594">
        <v>42.9</v>
      </c>
      <c r="E220" s="570">
        <v>4766</v>
      </c>
      <c r="F220" s="570">
        <v>21157</v>
      </c>
      <c r="G220" s="570">
        <v>10713</v>
      </c>
      <c r="H220" s="570">
        <v>60</v>
      </c>
      <c r="I220" s="584">
        <v>155.51599999999999</v>
      </c>
      <c r="K220" s="124">
        <v>130.80000000000001</v>
      </c>
      <c r="L220" s="27">
        <v>42.9</v>
      </c>
      <c r="M220" s="28">
        <v>4671</v>
      </c>
      <c r="N220" s="28">
        <v>19731</v>
      </c>
      <c r="O220" s="28">
        <v>11806</v>
      </c>
      <c r="P220" s="28">
        <v>52</v>
      </c>
      <c r="Q220" s="125">
        <v>115.3</v>
      </c>
    </row>
    <row r="221" spans="1:17">
      <c r="A221" s="112"/>
      <c r="B221" s="120" t="s">
        <v>13</v>
      </c>
      <c r="C221" s="594">
        <v>131.6</v>
      </c>
      <c r="D221" s="594">
        <v>43.3</v>
      </c>
      <c r="E221" s="570">
        <v>5198</v>
      </c>
      <c r="F221" s="570">
        <v>19544</v>
      </c>
      <c r="G221" s="570">
        <v>11754</v>
      </c>
      <c r="H221" s="570">
        <v>54</v>
      </c>
      <c r="I221" s="584">
        <v>156.554</v>
      </c>
      <c r="K221" s="124">
        <v>131.6</v>
      </c>
      <c r="L221" s="27">
        <v>43.3</v>
      </c>
      <c r="M221" s="28">
        <v>4892</v>
      </c>
      <c r="N221" s="28">
        <v>20037</v>
      </c>
      <c r="O221" s="28">
        <v>12026</v>
      </c>
      <c r="P221" s="28">
        <v>53</v>
      </c>
      <c r="Q221" s="125">
        <v>115.3</v>
      </c>
    </row>
    <row r="222" spans="1:17">
      <c r="A222" s="112"/>
      <c r="B222" s="121" t="s">
        <v>14</v>
      </c>
      <c r="C222" s="595">
        <v>133.80000000000001</v>
      </c>
      <c r="D222" s="595">
        <v>44.2</v>
      </c>
      <c r="E222" s="571">
        <v>4111</v>
      </c>
      <c r="F222" s="571">
        <v>16536</v>
      </c>
      <c r="G222" s="571">
        <v>10065</v>
      </c>
      <c r="H222" s="571">
        <v>50</v>
      </c>
      <c r="I222" s="585">
        <v>158.92099999999999</v>
      </c>
      <c r="K222" s="126">
        <v>133.80000000000001</v>
      </c>
      <c r="L222" s="29">
        <v>44.2</v>
      </c>
      <c r="M222" s="30">
        <v>3994</v>
      </c>
      <c r="N222" s="30">
        <v>20756</v>
      </c>
      <c r="O222" s="30">
        <v>11821</v>
      </c>
      <c r="P222" s="30">
        <v>52</v>
      </c>
      <c r="Q222" s="127">
        <v>114.8</v>
      </c>
    </row>
    <row r="223" spans="1:17">
      <c r="A223" s="114" t="s">
        <v>55</v>
      </c>
      <c r="B223" s="120" t="s">
        <v>3</v>
      </c>
      <c r="C223" s="594">
        <v>127.4</v>
      </c>
      <c r="D223" s="594">
        <v>44.3</v>
      </c>
      <c r="E223" s="570">
        <v>2783</v>
      </c>
      <c r="F223" s="570">
        <v>21561</v>
      </c>
      <c r="G223" s="570">
        <v>11153</v>
      </c>
      <c r="H223" s="570">
        <v>60</v>
      </c>
      <c r="I223" s="584">
        <v>158.71600000000001</v>
      </c>
      <c r="K223" s="124">
        <v>127.4</v>
      </c>
      <c r="L223" s="27">
        <v>44.3</v>
      </c>
      <c r="M223" s="28">
        <v>3432</v>
      </c>
      <c r="N223" s="28">
        <v>19087</v>
      </c>
      <c r="O223" s="28">
        <v>13008</v>
      </c>
      <c r="P223" s="28">
        <v>63</v>
      </c>
      <c r="Q223" s="125">
        <v>111.7</v>
      </c>
    </row>
    <row r="224" spans="1:17">
      <c r="A224" s="112">
        <v>2007</v>
      </c>
      <c r="B224" s="120" t="s">
        <v>4</v>
      </c>
      <c r="C224" s="594">
        <v>131.80000000000001</v>
      </c>
      <c r="D224" s="594">
        <v>44.6</v>
      </c>
      <c r="E224" s="570">
        <v>4572</v>
      </c>
      <c r="F224" s="570">
        <v>20985</v>
      </c>
      <c r="G224" s="570">
        <v>13350</v>
      </c>
      <c r="H224" s="570">
        <v>50</v>
      </c>
      <c r="I224" s="584">
        <v>159.42400000000001</v>
      </c>
      <c r="K224" s="124">
        <v>131.80000000000001</v>
      </c>
      <c r="L224" s="27">
        <v>44.6</v>
      </c>
      <c r="M224" s="28">
        <v>4351</v>
      </c>
      <c r="N224" s="28">
        <v>20011</v>
      </c>
      <c r="O224" s="28">
        <v>11906</v>
      </c>
      <c r="P224" s="28">
        <v>50</v>
      </c>
      <c r="Q224" s="125">
        <v>111.8</v>
      </c>
    </row>
    <row r="225" spans="1:17">
      <c r="A225" s="112"/>
      <c r="B225" s="120" t="s">
        <v>5</v>
      </c>
      <c r="C225" s="594">
        <v>130.80000000000001</v>
      </c>
      <c r="D225" s="594">
        <v>45.7</v>
      </c>
      <c r="E225" s="570">
        <v>3364</v>
      </c>
      <c r="F225" s="570">
        <v>19374</v>
      </c>
      <c r="G225" s="570">
        <v>19199</v>
      </c>
      <c r="H225" s="570">
        <v>53</v>
      </c>
      <c r="I225" s="584">
        <v>163.06299999999999</v>
      </c>
      <c r="K225" s="124">
        <v>130.80000000000001</v>
      </c>
      <c r="L225" s="27">
        <v>45.7</v>
      </c>
      <c r="M225" s="28">
        <v>3732</v>
      </c>
      <c r="N225" s="28">
        <v>18736</v>
      </c>
      <c r="O225" s="28">
        <v>11588</v>
      </c>
      <c r="P225" s="28">
        <v>49</v>
      </c>
      <c r="Q225" s="125">
        <v>113.7</v>
      </c>
    </row>
    <row r="226" spans="1:17">
      <c r="A226" s="112"/>
      <c r="B226" s="120" t="s">
        <v>6</v>
      </c>
      <c r="C226" s="594">
        <v>130.30000000000001</v>
      </c>
      <c r="D226" s="594">
        <v>44.6</v>
      </c>
      <c r="E226" s="570">
        <v>3563</v>
      </c>
      <c r="F226" s="570">
        <v>17806</v>
      </c>
      <c r="G226" s="570">
        <v>8266</v>
      </c>
      <c r="H226" s="570">
        <v>50</v>
      </c>
      <c r="I226" s="584">
        <v>168.185</v>
      </c>
      <c r="K226" s="124">
        <v>130.30000000000001</v>
      </c>
      <c r="L226" s="27">
        <v>44.6</v>
      </c>
      <c r="M226" s="28">
        <v>3784</v>
      </c>
      <c r="N226" s="28">
        <v>18697</v>
      </c>
      <c r="O226" s="28">
        <v>10922</v>
      </c>
      <c r="P226" s="28">
        <v>52</v>
      </c>
      <c r="Q226" s="125">
        <v>113.3</v>
      </c>
    </row>
    <row r="227" spans="1:17">
      <c r="A227" s="112"/>
      <c r="B227" s="120" t="s">
        <v>7</v>
      </c>
      <c r="C227" s="594">
        <v>129.6</v>
      </c>
      <c r="D227" s="594">
        <v>43.3</v>
      </c>
      <c r="E227" s="570">
        <v>4691</v>
      </c>
      <c r="F227" s="570">
        <v>19343</v>
      </c>
      <c r="G227" s="570">
        <v>9375</v>
      </c>
      <c r="H227" s="570">
        <v>62</v>
      </c>
      <c r="I227" s="584">
        <v>169.648</v>
      </c>
      <c r="K227" s="124">
        <v>129.6</v>
      </c>
      <c r="L227" s="27">
        <v>43.3</v>
      </c>
      <c r="M227" s="28">
        <v>5036</v>
      </c>
      <c r="N227" s="28">
        <v>20294</v>
      </c>
      <c r="O227" s="28">
        <v>11379</v>
      </c>
      <c r="P227" s="28">
        <v>61</v>
      </c>
      <c r="Q227" s="125">
        <v>112.7</v>
      </c>
    </row>
    <row r="228" spans="1:17">
      <c r="A228" s="112"/>
      <c r="B228" s="120" t="s">
        <v>8</v>
      </c>
      <c r="C228" s="582">
        <v>130.1</v>
      </c>
      <c r="D228" s="594">
        <v>44.3</v>
      </c>
      <c r="E228" s="570">
        <v>3960</v>
      </c>
      <c r="F228" s="570">
        <v>17569</v>
      </c>
      <c r="G228" s="570">
        <v>11350</v>
      </c>
      <c r="H228" s="570">
        <v>74</v>
      </c>
      <c r="I228" s="584">
        <v>171.893</v>
      </c>
      <c r="K228" s="124">
        <v>130.1</v>
      </c>
      <c r="L228" s="27">
        <v>44.3</v>
      </c>
      <c r="M228" s="28">
        <v>3439</v>
      </c>
      <c r="N228" s="28">
        <v>17818</v>
      </c>
      <c r="O228" s="28">
        <v>10980</v>
      </c>
      <c r="P228" s="28">
        <v>70</v>
      </c>
      <c r="Q228" s="125">
        <v>114.8</v>
      </c>
    </row>
    <row r="229" spans="1:17">
      <c r="A229" s="95"/>
      <c r="B229" s="120" t="s">
        <v>9</v>
      </c>
      <c r="C229" s="582">
        <v>130.19999999999999</v>
      </c>
      <c r="D229" s="594">
        <v>43.4</v>
      </c>
      <c r="E229" s="570">
        <v>3533</v>
      </c>
      <c r="F229" s="570">
        <v>19620</v>
      </c>
      <c r="G229" s="570">
        <v>11264</v>
      </c>
      <c r="H229" s="570">
        <v>50</v>
      </c>
      <c r="I229" s="584">
        <v>175.31200000000001</v>
      </c>
      <c r="K229" s="124">
        <v>130.19999999999999</v>
      </c>
      <c r="L229" s="27">
        <v>43.4</v>
      </c>
      <c r="M229" s="28">
        <v>3464</v>
      </c>
      <c r="N229" s="28">
        <v>19277</v>
      </c>
      <c r="O229" s="28">
        <v>10723</v>
      </c>
      <c r="P229" s="28">
        <v>54</v>
      </c>
      <c r="Q229" s="125">
        <v>115.5</v>
      </c>
    </row>
    <row r="230" spans="1:17">
      <c r="A230" s="112"/>
      <c r="B230" s="120" t="s">
        <v>10</v>
      </c>
      <c r="C230" s="582">
        <v>140.19999999999999</v>
      </c>
      <c r="D230" s="594">
        <v>43.6</v>
      </c>
      <c r="E230" s="570">
        <v>2185</v>
      </c>
      <c r="F230" s="570">
        <v>20027</v>
      </c>
      <c r="G230" s="570">
        <v>8685</v>
      </c>
      <c r="H230" s="570">
        <v>55</v>
      </c>
      <c r="I230" s="584">
        <v>171.161</v>
      </c>
      <c r="K230" s="124">
        <v>140.19999999999999</v>
      </c>
      <c r="L230" s="27">
        <v>43.6</v>
      </c>
      <c r="M230" s="28">
        <v>2082</v>
      </c>
      <c r="N230" s="28">
        <v>19515</v>
      </c>
      <c r="O230" s="28">
        <v>11193</v>
      </c>
      <c r="P230" s="28">
        <v>60</v>
      </c>
      <c r="Q230" s="125">
        <v>112.1</v>
      </c>
    </row>
    <row r="231" spans="1:17">
      <c r="A231" s="112"/>
      <c r="B231" s="120" t="s">
        <v>11</v>
      </c>
      <c r="C231" s="582">
        <v>132.1</v>
      </c>
      <c r="D231" s="594">
        <v>46.3</v>
      </c>
      <c r="E231" s="570">
        <v>2398</v>
      </c>
      <c r="F231" s="570">
        <v>17980</v>
      </c>
      <c r="G231" s="570">
        <v>13004</v>
      </c>
      <c r="H231" s="570">
        <v>60</v>
      </c>
      <c r="I231" s="584">
        <v>173.351</v>
      </c>
      <c r="K231" s="124">
        <v>132.1</v>
      </c>
      <c r="L231" s="27">
        <v>46.3</v>
      </c>
      <c r="M231" s="28">
        <v>2379</v>
      </c>
      <c r="N231" s="28">
        <v>18105</v>
      </c>
      <c r="O231" s="28">
        <v>11174</v>
      </c>
      <c r="P231" s="28">
        <v>63</v>
      </c>
      <c r="Q231" s="125">
        <v>113.7</v>
      </c>
    </row>
    <row r="232" spans="1:17">
      <c r="A232" s="112"/>
      <c r="B232" s="120" t="s">
        <v>12</v>
      </c>
      <c r="C232" s="582">
        <v>133.9</v>
      </c>
      <c r="D232" s="594">
        <v>43.8</v>
      </c>
      <c r="E232" s="570">
        <v>2704</v>
      </c>
      <c r="F232" s="570">
        <v>20872</v>
      </c>
      <c r="G232" s="570">
        <v>10937</v>
      </c>
      <c r="H232" s="570">
        <v>71</v>
      </c>
      <c r="I232" s="584">
        <v>175.721</v>
      </c>
      <c r="K232" s="124">
        <v>133.9</v>
      </c>
      <c r="L232" s="27">
        <v>43.8</v>
      </c>
      <c r="M232" s="28">
        <v>2641</v>
      </c>
      <c r="N232" s="28">
        <v>18906</v>
      </c>
      <c r="O232" s="28">
        <v>11641</v>
      </c>
      <c r="P232" s="28">
        <v>61</v>
      </c>
      <c r="Q232" s="125">
        <v>113</v>
      </c>
    </row>
    <row r="233" spans="1:17">
      <c r="A233" s="112"/>
      <c r="B233" s="120" t="s">
        <v>13</v>
      </c>
      <c r="C233" s="582">
        <v>131.5</v>
      </c>
      <c r="D233" s="594">
        <v>44</v>
      </c>
      <c r="E233" s="570">
        <v>3236</v>
      </c>
      <c r="F233" s="570">
        <v>16380</v>
      </c>
      <c r="G233" s="570">
        <v>11602</v>
      </c>
      <c r="H233" s="570">
        <v>63</v>
      </c>
      <c r="I233" s="584">
        <v>173.21799999999999</v>
      </c>
      <c r="K233" s="124">
        <v>131.5</v>
      </c>
      <c r="L233" s="27">
        <v>44</v>
      </c>
      <c r="M233" s="28">
        <v>3072</v>
      </c>
      <c r="N233" s="28">
        <v>17009</v>
      </c>
      <c r="O233" s="28">
        <v>11570</v>
      </c>
      <c r="P233" s="28">
        <v>61</v>
      </c>
      <c r="Q233" s="125">
        <v>110.6</v>
      </c>
    </row>
    <row r="234" spans="1:17">
      <c r="A234" s="113"/>
      <c r="B234" s="120" t="s">
        <v>14</v>
      </c>
      <c r="C234" s="582">
        <v>132.4</v>
      </c>
      <c r="D234" s="594">
        <v>44.2</v>
      </c>
      <c r="E234" s="570">
        <v>3497</v>
      </c>
      <c r="F234" s="570">
        <v>13266</v>
      </c>
      <c r="G234" s="570">
        <v>9657</v>
      </c>
      <c r="H234" s="570">
        <v>63</v>
      </c>
      <c r="I234" s="584">
        <v>172.334</v>
      </c>
      <c r="K234" s="124">
        <v>132.4</v>
      </c>
      <c r="L234" s="27">
        <v>44.2</v>
      </c>
      <c r="M234" s="28">
        <v>3286</v>
      </c>
      <c r="N234" s="28">
        <v>16581</v>
      </c>
      <c r="O234" s="28">
        <v>11501</v>
      </c>
      <c r="P234" s="28">
        <v>67</v>
      </c>
      <c r="Q234" s="125">
        <v>108.4</v>
      </c>
    </row>
    <row r="235" spans="1:17">
      <c r="A235" s="115" t="s">
        <v>56</v>
      </c>
      <c r="B235" s="119" t="s">
        <v>3</v>
      </c>
      <c r="C235" s="596">
        <v>132.1</v>
      </c>
      <c r="D235" s="596">
        <v>46.2</v>
      </c>
      <c r="E235" s="572">
        <v>2937</v>
      </c>
      <c r="F235" s="572">
        <v>18128</v>
      </c>
      <c r="G235" s="572">
        <v>10034</v>
      </c>
      <c r="H235" s="572">
        <v>67</v>
      </c>
      <c r="I235" s="604">
        <v>172.93799999999999</v>
      </c>
      <c r="K235" s="122">
        <v>132.1</v>
      </c>
      <c r="L235" s="25">
        <v>46.2</v>
      </c>
      <c r="M235" s="26">
        <v>3703</v>
      </c>
      <c r="N235" s="26">
        <v>16000</v>
      </c>
      <c r="O235" s="26">
        <v>11725</v>
      </c>
      <c r="P235" s="26">
        <v>72</v>
      </c>
      <c r="Q235" s="123">
        <v>109</v>
      </c>
    </row>
    <row r="236" spans="1:17">
      <c r="A236" s="112">
        <v>2008</v>
      </c>
      <c r="B236" s="120" t="s">
        <v>4</v>
      </c>
      <c r="C236" s="594">
        <v>137.69999999999999</v>
      </c>
      <c r="D236" s="594">
        <v>42.4</v>
      </c>
      <c r="E236" s="570">
        <v>3661</v>
      </c>
      <c r="F236" s="570">
        <v>16416</v>
      </c>
      <c r="G236" s="570">
        <v>13484</v>
      </c>
      <c r="H236" s="570">
        <v>66</v>
      </c>
      <c r="I236" s="584">
        <v>180.65100000000001</v>
      </c>
      <c r="K236" s="124">
        <v>137.69999999999999</v>
      </c>
      <c r="L236" s="27">
        <v>42.4</v>
      </c>
      <c r="M236" s="28">
        <v>3482</v>
      </c>
      <c r="N236" s="28">
        <v>15511</v>
      </c>
      <c r="O236" s="28">
        <v>11637</v>
      </c>
      <c r="P236" s="28">
        <v>66</v>
      </c>
      <c r="Q236" s="125">
        <v>113.3</v>
      </c>
    </row>
    <row r="237" spans="1:17">
      <c r="A237" s="112"/>
      <c r="B237" s="120" t="s">
        <v>5</v>
      </c>
      <c r="C237" s="594">
        <v>129.5</v>
      </c>
      <c r="D237" s="594">
        <v>44.8</v>
      </c>
      <c r="E237" s="570">
        <v>3530</v>
      </c>
      <c r="F237" s="570">
        <v>14947</v>
      </c>
      <c r="G237" s="570">
        <v>18524</v>
      </c>
      <c r="H237" s="570">
        <v>72</v>
      </c>
      <c r="I237" s="584">
        <v>182.14500000000001</v>
      </c>
      <c r="K237" s="124">
        <v>129.5</v>
      </c>
      <c r="L237" s="27">
        <v>44.8</v>
      </c>
      <c r="M237" s="28">
        <v>3717</v>
      </c>
      <c r="N237" s="28">
        <v>14873</v>
      </c>
      <c r="O237" s="28">
        <v>11801</v>
      </c>
      <c r="P237" s="28">
        <v>66</v>
      </c>
      <c r="Q237" s="125">
        <v>111.7</v>
      </c>
    </row>
    <row r="238" spans="1:17">
      <c r="A238" s="112"/>
      <c r="B238" s="120" t="s">
        <v>6</v>
      </c>
      <c r="C238" s="594">
        <v>135.9</v>
      </c>
      <c r="D238" s="594">
        <v>43.9</v>
      </c>
      <c r="E238" s="570">
        <v>3787</v>
      </c>
      <c r="F238" s="570">
        <v>16438</v>
      </c>
      <c r="G238" s="570">
        <v>9260</v>
      </c>
      <c r="H238" s="570">
        <v>55</v>
      </c>
      <c r="I238" s="584">
        <v>187.63399999999999</v>
      </c>
      <c r="K238" s="124">
        <v>135.9</v>
      </c>
      <c r="L238" s="27">
        <v>43.9</v>
      </c>
      <c r="M238" s="28">
        <v>3997</v>
      </c>
      <c r="N238" s="28">
        <v>16611</v>
      </c>
      <c r="O238" s="28">
        <v>12117</v>
      </c>
      <c r="P238" s="28">
        <v>56</v>
      </c>
      <c r="Q238" s="125">
        <v>111.6</v>
      </c>
    </row>
    <row r="239" spans="1:17">
      <c r="A239" s="112"/>
      <c r="B239" s="120" t="s">
        <v>7</v>
      </c>
      <c r="C239" s="594">
        <v>136.19999999999999</v>
      </c>
      <c r="D239" s="594">
        <v>43.3</v>
      </c>
      <c r="E239" s="570">
        <v>3585</v>
      </c>
      <c r="F239" s="570">
        <v>14366</v>
      </c>
      <c r="G239" s="570">
        <v>8762</v>
      </c>
      <c r="H239" s="570">
        <v>53</v>
      </c>
      <c r="I239" s="584">
        <v>193.27699999999999</v>
      </c>
      <c r="K239" s="124">
        <v>136.19999999999999</v>
      </c>
      <c r="L239" s="27">
        <v>43.3</v>
      </c>
      <c r="M239" s="28">
        <v>3936</v>
      </c>
      <c r="N239" s="28">
        <v>15378</v>
      </c>
      <c r="O239" s="28">
        <v>10636</v>
      </c>
      <c r="P239" s="28">
        <v>53</v>
      </c>
      <c r="Q239" s="125">
        <v>113.9</v>
      </c>
    </row>
    <row r="240" spans="1:17">
      <c r="A240" s="112"/>
      <c r="B240" s="120" t="s">
        <v>8</v>
      </c>
      <c r="C240" s="582">
        <v>133.19999999999999</v>
      </c>
      <c r="D240" s="594">
        <v>43.5</v>
      </c>
      <c r="E240" s="570">
        <v>4207</v>
      </c>
      <c r="F240" s="570">
        <v>13936</v>
      </c>
      <c r="G240" s="570">
        <v>11258</v>
      </c>
      <c r="H240" s="570">
        <v>60</v>
      </c>
      <c r="I240" s="584">
        <v>198.16399999999999</v>
      </c>
      <c r="K240" s="124">
        <v>133.19999999999999</v>
      </c>
      <c r="L240" s="27">
        <v>43.5</v>
      </c>
      <c r="M240" s="28">
        <v>3768</v>
      </c>
      <c r="N240" s="28">
        <v>14512</v>
      </c>
      <c r="O240" s="28">
        <v>11091</v>
      </c>
      <c r="P240" s="28">
        <v>57</v>
      </c>
      <c r="Q240" s="125">
        <v>115.3</v>
      </c>
    </row>
    <row r="241" spans="1:17">
      <c r="A241" s="112"/>
      <c r="B241" s="120" t="s">
        <v>9</v>
      </c>
      <c r="C241" s="582">
        <v>133.1</v>
      </c>
      <c r="D241" s="594">
        <v>44.5</v>
      </c>
      <c r="E241" s="570">
        <v>3467</v>
      </c>
      <c r="F241" s="570">
        <v>15174</v>
      </c>
      <c r="G241" s="570">
        <v>11590</v>
      </c>
      <c r="H241" s="570">
        <v>58</v>
      </c>
      <c r="I241" s="584">
        <v>201.91399999999999</v>
      </c>
      <c r="K241" s="124">
        <v>133.1</v>
      </c>
      <c r="L241" s="27">
        <v>44.5</v>
      </c>
      <c r="M241" s="28">
        <v>3365</v>
      </c>
      <c r="N241" s="28">
        <v>14442</v>
      </c>
      <c r="O241" s="28">
        <v>10720</v>
      </c>
      <c r="P241" s="28">
        <v>63</v>
      </c>
      <c r="Q241" s="125">
        <v>115.2</v>
      </c>
    </row>
    <row r="242" spans="1:17">
      <c r="A242" s="112"/>
      <c r="B242" s="120" t="s">
        <v>10</v>
      </c>
      <c r="C242" s="582">
        <v>130.30000000000001</v>
      </c>
      <c r="D242" s="594">
        <v>45.3</v>
      </c>
      <c r="E242" s="570">
        <v>3400</v>
      </c>
      <c r="F242" s="570">
        <v>13617</v>
      </c>
      <c r="G242" s="570">
        <v>7765</v>
      </c>
      <c r="H242" s="570">
        <v>59</v>
      </c>
      <c r="I242" s="584">
        <v>199.048</v>
      </c>
      <c r="K242" s="124">
        <v>130.30000000000001</v>
      </c>
      <c r="L242" s="27">
        <v>45.3</v>
      </c>
      <c r="M242" s="28">
        <v>3231</v>
      </c>
      <c r="N242" s="28">
        <v>13844</v>
      </c>
      <c r="O242" s="28">
        <v>10256</v>
      </c>
      <c r="P242" s="28">
        <v>65</v>
      </c>
      <c r="Q242" s="125">
        <v>116.3</v>
      </c>
    </row>
    <row r="243" spans="1:17">
      <c r="A243" s="112"/>
      <c r="B243" s="120" t="s">
        <v>11</v>
      </c>
      <c r="C243" s="582">
        <v>127</v>
      </c>
      <c r="D243" s="594">
        <v>47.1</v>
      </c>
      <c r="E243" s="570">
        <v>3108</v>
      </c>
      <c r="F243" s="570">
        <v>14632</v>
      </c>
      <c r="G243" s="570">
        <v>12500</v>
      </c>
      <c r="H243" s="570">
        <v>56</v>
      </c>
      <c r="I243" s="584">
        <v>191.535</v>
      </c>
      <c r="K243" s="124">
        <v>127</v>
      </c>
      <c r="L243" s="27">
        <v>47.1</v>
      </c>
      <c r="M243" s="28">
        <v>3132</v>
      </c>
      <c r="N243" s="28">
        <v>13999</v>
      </c>
      <c r="O243" s="28">
        <v>10120</v>
      </c>
      <c r="P243" s="28">
        <v>59</v>
      </c>
      <c r="Q243" s="125">
        <v>110.5</v>
      </c>
    </row>
    <row r="244" spans="1:17">
      <c r="A244" s="112"/>
      <c r="B244" s="120" t="s">
        <v>12</v>
      </c>
      <c r="C244" s="582">
        <v>124.4</v>
      </c>
      <c r="D244" s="594">
        <v>47.7</v>
      </c>
      <c r="E244" s="570">
        <v>3378</v>
      </c>
      <c r="F244" s="570">
        <v>15039</v>
      </c>
      <c r="G244" s="570">
        <v>9163</v>
      </c>
      <c r="H244" s="570">
        <v>76</v>
      </c>
      <c r="I244" s="584">
        <v>173.66200000000001</v>
      </c>
      <c r="K244" s="124">
        <v>124.4</v>
      </c>
      <c r="L244" s="27">
        <v>47.7</v>
      </c>
      <c r="M244" s="28">
        <v>3321</v>
      </c>
      <c r="N244" s="28">
        <v>13623</v>
      </c>
      <c r="O244" s="28">
        <v>9632</v>
      </c>
      <c r="P244" s="28">
        <v>65</v>
      </c>
      <c r="Q244" s="125">
        <v>98.8</v>
      </c>
    </row>
    <row r="245" spans="1:17">
      <c r="A245" s="112"/>
      <c r="B245" s="120" t="s">
        <v>13</v>
      </c>
      <c r="C245" s="582">
        <v>116.8</v>
      </c>
      <c r="D245" s="594">
        <v>55.3</v>
      </c>
      <c r="E245" s="570">
        <v>2963</v>
      </c>
      <c r="F245" s="570">
        <v>12120</v>
      </c>
      <c r="G245" s="570">
        <v>8732</v>
      </c>
      <c r="H245" s="570">
        <v>71</v>
      </c>
      <c r="I245" s="584">
        <v>158.65199999999999</v>
      </c>
      <c r="K245" s="124">
        <v>116.8</v>
      </c>
      <c r="L245" s="27">
        <v>55.3</v>
      </c>
      <c r="M245" s="28">
        <v>2863</v>
      </c>
      <c r="N245" s="28">
        <v>13406</v>
      </c>
      <c r="O245" s="28">
        <v>9241</v>
      </c>
      <c r="P245" s="28">
        <v>68</v>
      </c>
      <c r="Q245" s="125">
        <v>91.6</v>
      </c>
    </row>
    <row r="246" spans="1:17">
      <c r="A246" s="112"/>
      <c r="B246" s="121" t="s">
        <v>14</v>
      </c>
      <c r="C246" s="583">
        <v>110.8</v>
      </c>
      <c r="D246" s="595">
        <v>65.599999999999994</v>
      </c>
      <c r="E246" s="571">
        <v>3427</v>
      </c>
      <c r="F246" s="571">
        <v>11990</v>
      </c>
      <c r="G246" s="571">
        <v>7500</v>
      </c>
      <c r="H246" s="571">
        <v>54</v>
      </c>
      <c r="I246" s="585">
        <v>147.85400000000001</v>
      </c>
      <c r="K246" s="126">
        <v>110.8</v>
      </c>
      <c r="L246" s="29">
        <v>65.599999999999994</v>
      </c>
      <c r="M246" s="30">
        <v>3103</v>
      </c>
      <c r="N246" s="30">
        <v>14203</v>
      </c>
      <c r="O246" s="30">
        <v>8684</v>
      </c>
      <c r="P246" s="30">
        <v>58</v>
      </c>
      <c r="Q246" s="127">
        <v>85.8</v>
      </c>
    </row>
    <row r="247" spans="1:17">
      <c r="A247" s="114" t="s">
        <v>57</v>
      </c>
      <c r="B247" s="120" t="s">
        <v>3</v>
      </c>
      <c r="C247" s="582">
        <v>95.6</v>
      </c>
      <c r="D247" s="594">
        <v>115.6</v>
      </c>
      <c r="E247" s="570">
        <v>2015</v>
      </c>
      <c r="F247" s="570">
        <v>14433</v>
      </c>
      <c r="G247" s="570">
        <v>7117</v>
      </c>
      <c r="H247" s="570">
        <v>59</v>
      </c>
      <c r="I247" s="584">
        <v>143.107</v>
      </c>
      <c r="K247" s="124">
        <v>95.6</v>
      </c>
      <c r="L247" s="27">
        <v>115.6</v>
      </c>
      <c r="M247" s="28">
        <v>2535</v>
      </c>
      <c r="N247" s="28">
        <v>12804</v>
      </c>
      <c r="O247" s="28">
        <v>8167</v>
      </c>
      <c r="P247" s="28">
        <v>65</v>
      </c>
      <c r="Q247" s="125">
        <v>82.8</v>
      </c>
    </row>
    <row r="248" spans="1:17">
      <c r="A248" s="112">
        <v>2009</v>
      </c>
      <c r="B248" s="120" t="s">
        <v>4</v>
      </c>
      <c r="C248" s="582">
        <v>87.5</v>
      </c>
      <c r="D248" s="594">
        <v>84.1</v>
      </c>
      <c r="E248" s="570">
        <v>2500</v>
      </c>
      <c r="F248" s="570">
        <v>11816</v>
      </c>
      <c r="G248" s="570">
        <v>9165</v>
      </c>
      <c r="H248" s="570">
        <v>67</v>
      </c>
      <c r="I248" s="584">
        <v>139.69900000000001</v>
      </c>
      <c r="K248" s="124">
        <v>87.5</v>
      </c>
      <c r="L248" s="27">
        <v>84.1</v>
      </c>
      <c r="M248" s="28">
        <v>2425</v>
      </c>
      <c r="N248" s="28">
        <v>11278</v>
      </c>
      <c r="O248" s="28">
        <v>8266</v>
      </c>
      <c r="P248" s="28">
        <v>66</v>
      </c>
      <c r="Q248" s="125">
        <v>77.3</v>
      </c>
    </row>
    <row r="249" spans="1:17">
      <c r="A249" s="95"/>
      <c r="B249" s="120" t="s">
        <v>5</v>
      </c>
      <c r="C249" s="582">
        <v>103.6</v>
      </c>
      <c r="D249" s="594">
        <v>73.400000000000006</v>
      </c>
      <c r="E249" s="570">
        <v>3019</v>
      </c>
      <c r="F249" s="570">
        <v>12425</v>
      </c>
      <c r="G249" s="570">
        <v>13075</v>
      </c>
      <c r="H249" s="570">
        <v>74</v>
      </c>
      <c r="I249" s="584">
        <v>139.827</v>
      </c>
      <c r="K249" s="124">
        <v>103.6</v>
      </c>
      <c r="L249" s="27">
        <v>73.400000000000006</v>
      </c>
      <c r="M249" s="28">
        <v>3028</v>
      </c>
      <c r="N249" s="28">
        <v>11997</v>
      </c>
      <c r="O249" s="28">
        <v>8343</v>
      </c>
      <c r="P249" s="28">
        <v>67</v>
      </c>
      <c r="Q249" s="125">
        <v>76.8</v>
      </c>
    </row>
    <row r="250" spans="1:17">
      <c r="A250" s="112"/>
      <c r="B250" s="120" t="s">
        <v>6</v>
      </c>
      <c r="C250" s="582">
        <v>91.4</v>
      </c>
      <c r="D250" s="594">
        <v>71.599999999999994</v>
      </c>
      <c r="E250" s="570">
        <v>2991</v>
      </c>
      <c r="F250" s="570">
        <v>11384</v>
      </c>
      <c r="G250" s="570">
        <v>6905</v>
      </c>
      <c r="H250" s="570">
        <v>68</v>
      </c>
      <c r="I250" s="584">
        <v>143.33600000000001</v>
      </c>
      <c r="K250" s="124">
        <v>91.4</v>
      </c>
      <c r="L250" s="27">
        <v>71.599999999999994</v>
      </c>
      <c r="M250" s="28">
        <v>3154</v>
      </c>
      <c r="N250" s="28">
        <v>11590</v>
      </c>
      <c r="O250" s="28">
        <v>9108</v>
      </c>
      <c r="P250" s="28">
        <v>68</v>
      </c>
      <c r="Q250" s="125">
        <v>76.400000000000006</v>
      </c>
    </row>
    <row r="251" spans="1:17">
      <c r="A251" s="112"/>
      <c r="B251" s="120" t="s">
        <v>7</v>
      </c>
      <c r="C251" s="582">
        <v>92.6</v>
      </c>
      <c r="D251" s="594">
        <v>67.5</v>
      </c>
      <c r="E251" s="570">
        <v>2139</v>
      </c>
      <c r="F251" s="570">
        <v>9273</v>
      </c>
      <c r="G251" s="570">
        <v>7271</v>
      </c>
      <c r="H251" s="570">
        <v>67</v>
      </c>
      <c r="I251" s="584">
        <v>141.84</v>
      </c>
      <c r="K251" s="124">
        <v>92.6</v>
      </c>
      <c r="L251" s="27">
        <v>67.5</v>
      </c>
      <c r="M251" s="28">
        <v>2399</v>
      </c>
      <c r="N251" s="28">
        <v>10306</v>
      </c>
      <c r="O251" s="28">
        <v>9174</v>
      </c>
      <c r="P251" s="28">
        <v>69</v>
      </c>
      <c r="Q251" s="125">
        <v>73.400000000000006</v>
      </c>
    </row>
    <row r="252" spans="1:17">
      <c r="A252" s="112"/>
      <c r="B252" s="120" t="s">
        <v>8</v>
      </c>
      <c r="C252" s="582">
        <v>93.1</v>
      </c>
      <c r="D252" s="594">
        <v>63</v>
      </c>
      <c r="E252" s="570">
        <v>2582</v>
      </c>
      <c r="F252" s="570">
        <v>11461</v>
      </c>
      <c r="G252" s="570">
        <v>9942</v>
      </c>
      <c r="H252" s="570">
        <v>61</v>
      </c>
      <c r="I252" s="584">
        <v>144.971</v>
      </c>
      <c r="K252" s="124">
        <v>93.1</v>
      </c>
      <c r="L252" s="27">
        <v>63</v>
      </c>
      <c r="M252" s="28">
        <v>2377</v>
      </c>
      <c r="N252" s="28">
        <v>11475</v>
      </c>
      <c r="O252" s="28">
        <v>9416</v>
      </c>
      <c r="P252" s="28">
        <v>57</v>
      </c>
      <c r="Q252" s="125">
        <v>73.2</v>
      </c>
    </row>
    <row r="253" spans="1:17">
      <c r="A253" s="112"/>
      <c r="B253" s="120" t="s">
        <v>9</v>
      </c>
      <c r="C253" s="582">
        <v>100</v>
      </c>
      <c r="D253" s="594">
        <v>59</v>
      </c>
      <c r="E253" s="570">
        <v>2631</v>
      </c>
      <c r="F253" s="570">
        <v>11595</v>
      </c>
      <c r="G253" s="570">
        <v>11665</v>
      </c>
      <c r="H253" s="570">
        <v>55</v>
      </c>
      <c r="I253" s="584">
        <v>146.32</v>
      </c>
      <c r="K253" s="124">
        <v>100</v>
      </c>
      <c r="L253" s="27">
        <v>59</v>
      </c>
      <c r="M253" s="28">
        <v>2490</v>
      </c>
      <c r="N253" s="28">
        <v>11108</v>
      </c>
      <c r="O253" s="28">
        <v>10499</v>
      </c>
      <c r="P253" s="28">
        <v>58</v>
      </c>
      <c r="Q253" s="125">
        <v>72.5</v>
      </c>
    </row>
    <row r="254" spans="1:17">
      <c r="A254" s="112"/>
      <c r="B254" s="120" t="s">
        <v>10</v>
      </c>
      <c r="C254" s="582">
        <v>107.7</v>
      </c>
      <c r="D254" s="594">
        <v>54.9</v>
      </c>
      <c r="E254" s="570">
        <v>2149</v>
      </c>
      <c r="F254" s="570">
        <v>10122</v>
      </c>
      <c r="G254" s="570">
        <v>7866</v>
      </c>
      <c r="H254" s="570">
        <v>65</v>
      </c>
      <c r="I254" s="584">
        <v>150.13300000000001</v>
      </c>
      <c r="K254" s="124">
        <v>107.7</v>
      </c>
      <c r="L254" s="27">
        <v>54.9</v>
      </c>
      <c r="M254" s="28">
        <v>2042</v>
      </c>
      <c r="N254" s="28">
        <v>10449</v>
      </c>
      <c r="O254" s="28">
        <v>10293</v>
      </c>
      <c r="P254" s="28">
        <v>72</v>
      </c>
      <c r="Q254" s="125">
        <v>75.400000000000006</v>
      </c>
    </row>
    <row r="255" spans="1:17">
      <c r="A255" s="112"/>
      <c r="B255" s="120" t="s">
        <v>11</v>
      </c>
      <c r="C255" s="582">
        <v>103</v>
      </c>
      <c r="D255" s="594">
        <v>50.5</v>
      </c>
      <c r="E255" s="570">
        <v>2502</v>
      </c>
      <c r="F255" s="570">
        <v>11298</v>
      </c>
      <c r="G255" s="570">
        <v>13953</v>
      </c>
      <c r="H255" s="570">
        <v>51</v>
      </c>
      <c r="I255" s="584">
        <v>148.88999999999999</v>
      </c>
      <c r="K255" s="124">
        <v>103</v>
      </c>
      <c r="L255" s="27">
        <v>50.5</v>
      </c>
      <c r="M255" s="28">
        <v>2557</v>
      </c>
      <c r="N255" s="28">
        <v>10822</v>
      </c>
      <c r="O255" s="28">
        <v>11513</v>
      </c>
      <c r="P255" s="28">
        <v>54</v>
      </c>
      <c r="Q255" s="125">
        <v>77.7</v>
      </c>
    </row>
    <row r="256" spans="1:17">
      <c r="A256" s="112"/>
      <c r="B256" s="120" t="s">
        <v>12</v>
      </c>
      <c r="C256" s="582">
        <v>105.3</v>
      </c>
      <c r="D256" s="594">
        <v>51.2</v>
      </c>
      <c r="E256" s="570">
        <v>2888</v>
      </c>
      <c r="F256" s="570">
        <v>11585</v>
      </c>
      <c r="G256" s="570">
        <v>10993</v>
      </c>
      <c r="H256" s="570">
        <v>61</v>
      </c>
      <c r="I256" s="584">
        <v>151.72800000000001</v>
      </c>
      <c r="K256" s="124">
        <v>105.3</v>
      </c>
      <c r="L256" s="27">
        <v>51.2</v>
      </c>
      <c r="M256" s="28">
        <v>2844</v>
      </c>
      <c r="N256" s="28">
        <v>10547</v>
      </c>
      <c r="O256" s="28">
        <v>11619</v>
      </c>
      <c r="P256" s="28">
        <v>53</v>
      </c>
      <c r="Q256" s="125">
        <v>87.4</v>
      </c>
    </row>
    <row r="257" spans="1:17">
      <c r="A257" s="112"/>
      <c r="B257" s="120" t="s">
        <v>13</v>
      </c>
      <c r="C257" s="582">
        <v>112.5</v>
      </c>
      <c r="D257" s="594">
        <v>48.3</v>
      </c>
      <c r="E257" s="570">
        <v>2873</v>
      </c>
      <c r="F257" s="570">
        <v>9317</v>
      </c>
      <c r="G257" s="570">
        <v>12269</v>
      </c>
      <c r="H257" s="570">
        <v>56</v>
      </c>
      <c r="I257" s="584">
        <v>151.37</v>
      </c>
      <c r="K257" s="124">
        <v>112.5</v>
      </c>
      <c r="L257" s="27">
        <v>48.3</v>
      </c>
      <c r="M257" s="28">
        <v>2834</v>
      </c>
      <c r="N257" s="28">
        <v>10312</v>
      </c>
      <c r="O257" s="28">
        <v>12801</v>
      </c>
      <c r="P257" s="28">
        <v>53</v>
      </c>
      <c r="Q257" s="125">
        <v>95.4</v>
      </c>
    </row>
    <row r="258" spans="1:17">
      <c r="A258" s="113"/>
      <c r="B258" s="120" t="s">
        <v>14</v>
      </c>
      <c r="C258" s="582">
        <v>108.3</v>
      </c>
      <c r="D258" s="594">
        <v>48.9</v>
      </c>
      <c r="E258" s="570">
        <v>3001</v>
      </c>
      <c r="F258" s="570">
        <v>9294</v>
      </c>
      <c r="G258" s="570">
        <v>10483</v>
      </c>
      <c r="H258" s="570">
        <v>67</v>
      </c>
      <c r="I258" s="584">
        <v>153.22800000000001</v>
      </c>
      <c r="K258" s="124">
        <v>108.3</v>
      </c>
      <c r="L258" s="27">
        <v>48.9</v>
      </c>
      <c r="M258" s="28">
        <v>2615</v>
      </c>
      <c r="N258" s="28">
        <v>10966</v>
      </c>
      <c r="O258" s="28">
        <v>12339</v>
      </c>
      <c r="P258" s="28">
        <v>72</v>
      </c>
      <c r="Q258" s="125">
        <v>103.6</v>
      </c>
    </row>
    <row r="259" spans="1:17">
      <c r="A259" s="115" t="s">
        <v>58</v>
      </c>
      <c r="B259" s="119" t="s">
        <v>3</v>
      </c>
      <c r="C259" s="600">
        <v>114.8</v>
      </c>
      <c r="D259" s="596">
        <v>48.5</v>
      </c>
      <c r="E259" s="572">
        <v>2291</v>
      </c>
      <c r="F259" s="572">
        <v>12191</v>
      </c>
      <c r="G259" s="572">
        <v>10058</v>
      </c>
      <c r="H259" s="572">
        <v>46</v>
      </c>
      <c r="I259" s="604">
        <v>153.39099999999999</v>
      </c>
      <c r="K259" s="122">
        <v>114.8</v>
      </c>
      <c r="L259" s="25">
        <v>48.5</v>
      </c>
      <c r="M259" s="26">
        <v>2876</v>
      </c>
      <c r="N259" s="26">
        <v>11068</v>
      </c>
      <c r="O259" s="26">
        <v>11718</v>
      </c>
      <c r="P259" s="26">
        <v>51</v>
      </c>
      <c r="Q259" s="123">
        <v>107.2</v>
      </c>
    </row>
    <row r="260" spans="1:17">
      <c r="A260" s="112">
        <v>2010</v>
      </c>
      <c r="B260" s="120" t="s">
        <v>4</v>
      </c>
      <c r="C260" s="582">
        <v>118.2</v>
      </c>
      <c r="D260" s="594">
        <v>49.7</v>
      </c>
      <c r="E260" s="570">
        <v>3387</v>
      </c>
      <c r="F260" s="570">
        <v>11405</v>
      </c>
      <c r="G260" s="570">
        <v>12425</v>
      </c>
      <c r="H260" s="570">
        <v>43</v>
      </c>
      <c r="I260" s="584">
        <v>154.89699999999999</v>
      </c>
      <c r="K260" s="124">
        <v>118.2</v>
      </c>
      <c r="L260" s="27">
        <v>49.7</v>
      </c>
      <c r="M260" s="28">
        <v>3391</v>
      </c>
      <c r="N260" s="28">
        <v>10854</v>
      </c>
      <c r="O260" s="28">
        <v>11148</v>
      </c>
      <c r="P260" s="28">
        <v>42</v>
      </c>
      <c r="Q260" s="125">
        <v>110.9</v>
      </c>
    </row>
    <row r="261" spans="1:17">
      <c r="A261" s="112"/>
      <c r="B261" s="120" t="s">
        <v>5</v>
      </c>
      <c r="C261" s="582">
        <v>111.5</v>
      </c>
      <c r="D261" s="594">
        <v>48.2</v>
      </c>
      <c r="E261" s="570">
        <v>4120</v>
      </c>
      <c r="F261" s="570">
        <v>12484</v>
      </c>
      <c r="G261" s="570">
        <v>18558</v>
      </c>
      <c r="H261" s="570">
        <v>73</v>
      </c>
      <c r="I261" s="584">
        <v>159.78200000000001</v>
      </c>
      <c r="K261" s="124">
        <v>111.5</v>
      </c>
      <c r="L261" s="27">
        <v>48.2</v>
      </c>
      <c r="M261" s="28">
        <v>4002</v>
      </c>
      <c r="N261" s="28">
        <v>11582</v>
      </c>
      <c r="O261" s="28">
        <v>11712</v>
      </c>
      <c r="P261" s="28">
        <v>67</v>
      </c>
      <c r="Q261" s="125">
        <v>114.3</v>
      </c>
    </row>
    <row r="262" spans="1:17">
      <c r="A262" s="112"/>
      <c r="B262" s="120" t="s">
        <v>6</v>
      </c>
      <c r="C262" s="582">
        <v>117.6</v>
      </c>
      <c r="D262" s="594">
        <v>45.1</v>
      </c>
      <c r="E262" s="570">
        <v>2618</v>
      </c>
      <c r="F262" s="570">
        <v>11481</v>
      </c>
      <c r="G262" s="570">
        <v>8883</v>
      </c>
      <c r="H262" s="570">
        <v>69</v>
      </c>
      <c r="I262" s="584">
        <v>165.893</v>
      </c>
      <c r="K262" s="124">
        <v>117.6</v>
      </c>
      <c r="L262" s="27">
        <v>45.1</v>
      </c>
      <c r="M262" s="28">
        <v>2766</v>
      </c>
      <c r="N262" s="28">
        <v>11586</v>
      </c>
      <c r="O262" s="28">
        <v>11531</v>
      </c>
      <c r="P262" s="28">
        <v>68</v>
      </c>
      <c r="Q262" s="125">
        <v>115.7</v>
      </c>
    </row>
    <row r="263" spans="1:17">
      <c r="A263" s="112"/>
      <c r="B263" s="120" t="s">
        <v>7</v>
      </c>
      <c r="C263" s="582">
        <v>122.3</v>
      </c>
      <c r="D263" s="594">
        <v>45.5</v>
      </c>
      <c r="E263" s="570">
        <v>2511</v>
      </c>
      <c r="F263" s="570">
        <v>9932</v>
      </c>
      <c r="G263" s="570">
        <v>8979</v>
      </c>
      <c r="H263" s="570">
        <v>62</v>
      </c>
      <c r="I263" s="584">
        <v>162.44399999999999</v>
      </c>
      <c r="K263" s="124">
        <v>122.3</v>
      </c>
      <c r="L263" s="27">
        <v>45.5</v>
      </c>
      <c r="M263" s="28">
        <v>2857</v>
      </c>
      <c r="N263" s="28">
        <v>11179</v>
      </c>
      <c r="O263" s="28">
        <v>11413</v>
      </c>
      <c r="P263" s="28">
        <v>65</v>
      </c>
      <c r="Q263" s="125">
        <v>114.5</v>
      </c>
    </row>
    <row r="264" spans="1:17">
      <c r="A264" s="112"/>
      <c r="B264" s="120" t="s">
        <v>8</v>
      </c>
      <c r="C264" s="582">
        <v>122.9</v>
      </c>
      <c r="D264" s="594">
        <v>45.8</v>
      </c>
      <c r="E264" s="570">
        <v>2426</v>
      </c>
      <c r="F264" s="570">
        <v>11739</v>
      </c>
      <c r="G264" s="570">
        <v>11674</v>
      </c>
      <c r="H264" s="570">
        <v>73</v>
      </c>
      <c r="I264" s="584">
        <v>160.524</v>
      </c>
      <c r="K264" s="124">
        <v>122.9</v>
      </c>
      <c r="L264" s="27">
        <v>45.8</v>
      </c>
      <c r="M264" s="28">
        <v>2277</v>
      </c>
      <c r="N264" s="28">
        <v>11785</v>
      </c>
      <c r="O264" s="28">
        <v>11107</v>
      </c>
      <c r="P264" s="28">
        <v>68</v>
      </c>
      <c r="Q264" s="125">
        <v>110.7</v>
      </c>
    </row>
    <row r="265" spans="1:17">
      <c r="A265" s="112"/>
      <c r="B265" s="120" t="s">
        <v>9</v>
      </c>
      <c r="C265" s="582">
        <v>120.4</v>
      </c>
      <c r="D265" s="594">
        <v>45.1</v>
      </c>
      <c r="E265" s="570">
        <v>3293</v>
      </c>
      <c r="F265" s="570">
        <v>11969</v>
      </c>
      <c r="G265" s="570">
        <v>13067</v>
      </c>
      <c r="H265" s="570">
        <v>55</v>
      </c>
      <c r="I265" s="584">
        <v>159.90700000000001</v>
      </c>
      <c r="K265" s="124">
        <v>120.4</v>
      </c>
      <c r="L265" s="27">
        <v>45.1</v>
      </c>
      <c r="M265" s="28">
        <v>3048</v>
      </c>
      <c r="N265" s="28">
        <v>11604</v>
      </c>
      <c r="O265" s="28">
        <v>11784</v>
      </c>
      <c r="P265" s="28">
        <v>57</v>
      </c>
      <c r="Q265" s="125">
        <v>109.3</v>
      </c>
    </row>
    <row r="266" spans="1:17">
      <c r="A266" s="112"/>
      <c r="B266" s="120" t="s">
        <v>10</v>
      </c>
      <c r="C266" s="582">
        <v>118.3</v>
      </c>
      <c r="D266" s="594">
        <v>53.4</v>
      </c>
      <c r="E266" s="570">
        <v>3107</v>
      </c>
      <c r="F266" s="570">
        <v>11797</v>
      </c>
      <c r="G266" s="570">
        <v>11763</v>
      </c>
      <c r="H266" s="570">
        <v>53</v>
      </c>
      <c r="I266" s="584">
        <v>159.511</v>
      </c>
      <c r="K266" s="124">
        <v>118.3</v>
      </c>
      <c r="L266" s="27">
        <v>53.4</v>
      </c>
      <c r="M266" s="28">
        <v>2964</v>
      </c>
      <c r="N266" s="28">
        <v>12058</v>
      </c>
      <c r="O266" s="28">
        <v>15022</v>
      </c>
      <c r="P266" s="28">
        <v>59</v>
      </c>
      <c r="Q266" s="125">
        <v>106.2</v>
      </c>
    </row>
    <row r="267" spans="1:17">
      <c r="A267" s="112"/>
      <c r="B267" s="120" t="s">
        <v>11</v>
      </c>
      <c r="C267" s="582">
        <v>124.1</v>
      </c>
      <c r="D267" s="594">
        <v>48.2</v>
      </c>
      <c r="E267" s="570">
        <v>2836</v>
      </c>
      <c r="F267" s="570">
        <v>12448</v>
      </c>
      <c r="G267" s="570">
        <v>12906</v>
      </c>
      <c r="H267" s="570">
        <v>57</v>
      </c>
      <c r="I267" s="584">
        <v>161.89099999999999</v>
      </c>
      <c r="K267" s="124">
        <v>124.1</v>
      </c>
      <c r="L267" s="27">
        <v>48.2</v>
      </c>
      <c r="M267" s="28">
        <v>2969</v>
      </c>
      <c r="N267" s="28">
        <v>12088</v>
      </c>
      <c r="O267" s="28">
        <v>10751</v>
      </c>
      <c r="P267" s="28">
        <v>58</v>
      </c>
      <c r="Q267" s="125">
        <v>108.7</v>
      </c>
    </row>
    <row r="268" spans="1:17">
      <c r="A268" s="112"/>
      <c r="B268" s="120" t="s">
        <v>12</v>
      </c>
      <c r="C268" s="582">
        <v>119.1</v>
      </c>
      <c r="D268" s="594">
        <v>46.9</v>
      </c>
      <c r="E268" s="570">
        <v>2372</v>
      </c>
      <c r="F268" s="570">
        <v>13128</v>
      </c>
      <c r="G268" s="570">
        <v>7783</v>
      </c>
      <c r="H268" s="570">
        <v>74</v>
      </c>
      <c r="I268" s="584">
        <v>163.50399999999999</v>
      </c>
      <c r="K268" s="124">
        <v>119.1</v>
      </c>
      <c r="L268" s="27">
        <v>46.9</v>
      </c>
      <c r="M268" s="28">
        <v>2317</v>
      </c>
      <c r="N268" s="28">
        <v>12303</v>
      </c>
      <c r="O268" s="28">
        <v>8530</v>
      </c>
      <c r="P268" s="28">
        <v>66</v>
      </c>
      <c r="Q268" s="125">
        <v>107.8</v>
      </c>
    </row>
    <row r="269" spans="1:17">
      <c r="A269" s="112"/>
      <c r="B269" s="120" t="s">
        <v>13</v>
      </c>
      <c r="C269" s="582">
        <v>119.3</v>
      </c>
      <c r="D269" s="594">
        <v>48.5</v>
      </c>
      <c r="E269" s="570">
        <v>2522</v>
      </c>
      <c r="F269" s="570">
        <v>11379</v>
      </c>
      <c r="G269" s="570">
        <v>8290</v>
      </c>
      <c r="H269" s="570">
        <v>73</v>
      </c>
      <c r="I269" s="584">
        <v>164.57599999999999</v>
      </c>
      <c r="K269" s="124">
        <v>119.3</v>
      </c>
      <c r="L269" s="27">
        <v>48.5</v>
      </c>
      <c r="M269" s="28">
        <v>2472</v>
      </c>
      <c r="N269" s="28">
        <v>12126</v>
      </c>
      <c r="O269" s="28">
        <v>8497</v>
      </c>
      <c r="P269" s="28">
        <v>70</v>
      </c>
      <c r="Q269" s="125">
        <v>108.7</v>
      </c>
    </row>
    <row r="270" spans="1:17">
      <c r="A270" s="113"/>
      <c r="B270" s="121" t="s">
        <v>14</v>
      </c>
      <c r="C270" s="583">
        <v>131.6</v>
      </c>
      <c r="D270" s="595">
        <v>48</v>
      </c>
      <c r="E270" s="571">
        <v>3273</v>
      </c>
      <c r="F270" s="571">
        <v>10286</v>
      </c>
      <c r="G270" s="571">
        <v>7045</v>
      </c>
      <c r="H270" s="571">
        <v>52</v>
      </c>
      <c r="I270" s="585">
        <v>168.232</v>
      </c>
      <c r="K270" s="126">
        <v>131.6</v>
      </c>
      <c r="L270" s="29">
        <v>48</v>
      </c>
      <c r="M270" s="30">
        <v>2766</v>
      </c>
      <c r="N270" s="30">
        <v>12146</v>
      </c>
      <c r="O270" s="30">
        <v>8205</v>
      </c>
      <c r="P270" s="30">
        <v>55</v>
      </c>
      <c r="Q270" s="127">
        <v>109.8</v>
      </c>
    </row>
    <row r="271" spans="1:17">
      <c r="A271" s="112" t="s">
        <v>59</v>
      </c>
      <c r="B271" s="120" t="s">
        <v>3</v>
      </c>
      <c r="C271" s="582">
        <v>122</v>
      </c>
      <c r="D271" s="594">
        <v>47</v>
      </c>
      <c r="E271" s="570">
        <v>2232</v>
      </c>
      <c r="F271" s="570">
        <v>14256</v>
      </c>
      <c r="G271" s="570">
        <v>7666</v>
      </c>
      <c r="H271" s="570">
        <v>40</v>
      </c>
      <c r="I271" s="584">
        <v>171.84200000000001</v>
      </c>
      <c r="K271" s="124">
        <v>122</v>
      </c>
      <c r="L271" s="27">
        <v>47</v>
      </c>
      <c r="M271" s="28">
        <v>2786</v>
      </c>
      <c r="N271" s="28">
        <v>12954</v>
      </c>
      <c r="O271" s="28">
        <v>8790</v>
      </c>
      <c r="P271" s="28">
        <v>44</v>
      </c>
      <c r="Q271" s="125">
        <v>112</v>
      </c>
    </row>
    <row r="272" spans="1:17">
      <c r="A272" s="95">
        <v>2011</v>
      </c>
      <c r="B272" s="120" t="s">
        <v>4</v>
      </c>
      <c r="C272" s="582">
        <v>129.5</v>
      </c>
      <c r="D272" s="594">
        <v>46.3</v>
      </c>
      <c r="E272" s="570">
        <v>2615</v>
      </c>
      <c r="F272" s="570">
        <v>13218</v>
      </c>
      <c r="G272" s="570">
        <v>10270</v>
      </c>
      <c r="H272" s="570">
        <v>55</v>
      </c>
      <c r="I272" s="584">
        <v>176.137</v>
      </c>
      <c r="K272" s="124">
        <v>129.5</v>
      </c>
      <c r="L272" s="27">
        <v>46.3</v>
      </c>
      <c r="M272" s="28">
        <v>2682</v>
      </c>
      <c r="N272" s="28">
        <v>12538</v>
      </c>
      <c r="O272" s="28">
        <v>9133</v>
      </c>
      <c r="P272" s="28">
        <v>54</v>
      </c>
      <c r="Q272" s="125">
        <v>113.7</v>
      </c>
    </row>
    <row r="273" spans="1:17">
      <c r="A273" s="112"/>
      <c r="B273" s="120" t="s">
        <v>5</v>
      </c>
      <c r="C273" s="582">
        <v>123.6</v>
      </c>
      <c r="D273" s="594">
        <v>45.6</v>
      </c>
      <c r="E273" s="570">
        <v>2685</v>
      </c>
      <c r="F273" s="570">
        <v>13535</v>
      </c>
      <c r="G273" s="570">
        <v>12204</v>
      </c>
      <c r="H273" s="570">
        <v>55</v>
      </c>
      <c r="I273" s="584">
        <v>178.95099999999999</v>
      </c>
      <c r="K273" s="124">
        <v>123.6</v>
      </c>
      <c r="L273" s="27">
        <v>45.6</v>
      </c>
      <c r="M273" s="28">
        <v>2614</v>
      </c>
      <c r="N273" s="28">
        <v>12478</v>
      </c>
      <c r="O273" s="28">
        <v>7795</v>
      </c>
      <c r="P273" s="28">
        <v>51</v>
      </c>
      <c r="Q273" s="125">
        <v>112</v>
      </c>
    </row>
    <row r="274" spans="1:17">
      <c r="A274" s="112"/>
      <c r="B274" s="120" t="s">
        <v>6</v>
      </c>
      <c r="C274" s="582">
        <v>130.1</v>
      </c>
      <c r="D274" s="594">
        <v>48</v>
      </c>
      <c r="E274" s="570">
        <v>2607</v>
      </c>
      <c r="F274" s="570">
        <v>11975</v>
      </c>
      <c r="G274" s="570">
        <v>4305</v>
      </c>
      <c r="H274" s="570">
        <v>57</v>
      </c>
      <c r="I274" s="584">
        <v>180.965</v>
      </c>
      <c r="K274" s="124">
        <v>130.1</v>
      </c>
      <c r="L274" s="27">
        <v>48</v>
      </c>
      <c r="M274" s="28">
        <v>2792</v>
      </c>
      <c r="N274" s="28">
        <v>12143</v>
      </c>
      <c r="O274" s="28">
        <v>5673</v>
      </c>
      <c r="P274" s="28">
        <v>56</v>
      </c>
      <c r="Q274" s="125">
        <v>109.1</v>
      </c>
    </row>
    <row r="275" spans="1:17">
      <c r="A275" s="112"/>
      <c r="B275" s="120" t="s">
        <v>7</v>
      </c>
      <c r="C275" s="582">
        <v>124.3</v>
      </c>
      <c r="D275" s="594">
        <v>48.6</v>
      </c>
      <c r="E275" s="570">
        <v>2093</v>
      </c>
      <c r="F275" s="570">
        <v>10954</v>
      </c>
      <c r="G275" s="570">
        <v>5643</v>
      </c>
      <c r="H275" s="570">
        <v>45</v>
      </c>
      <c r="I275" s="584">
        <v>179.80099999999999</v>
      </c>
      <c r="K275" s="124">
        <v>124.3</v>
      </c>
      <c r="L275" s="27">
        <v>48.6</v>
      </c>
      <c r="M275" s="28">
        <v>2398</v>
      </c>
      <c r="N275" s="28">
        <v>12089</v>
      </c>
      <c r="O275" s="28">
        <v>7082</v>
      </c>
      <c r="P275" s="28">
        <v>48</v>
      </c>
      <c r="Q275" s="125">
        <v>110.7</v>
      </c>
    </row>
    <row r="276" spans="1:17">
      <c r="A276" s="112"/>
      <c r="B276" s="120" t="s">
        <v>8</v>
      </c>
      <c r="C276" s="582">
        <v>126.2</v>
      </c>
      <c r="D276" s="594">
        <v>48.6</v>
      </c>
      <c r="E276" s="570">
        <v>2817</v>
      </c>
      <c r="F276" s="570">
        <v>12182</v>
      </c>
      <c r="G276" s="570">
        <v>8868</v>
      </c>
      <c r="H276" s="570">
        <v>61</v>
      </c>
      <c r="I276" s="584">
        <v>178.005</v>
      </c>
      <c r="K276" s="124">
        <v>126.2</v>
      </c>
      <c r="L276" s="27">
        <v>48.6</v>
      </c>
      <c r="M276" s="28">
        <v>2672</v>
      </c>
      <c r="N276" s="28">
        <v>12408</v>
      </c>
      <c r="O276" s="28">
        <v>8388</v>
      </c>
      <c r="P276" s="28">
        <v>56</v>
      </c>
      <c r="Q276" s="125">
        <v>110.9</v>
      </c>
    </row>
    <row r="277" spans="1:17">
      <c r="A277" s="112"/>
      <c r="B277" s="120" t="s">
        <v>9</v>
      </c>
      <c r="C277" s="582">
        <v>122.6</v>
      </c>
      <c r="D277" s="594">
        <v>50.8</v>
      </c>
      <c r="E277" s="570">
        <v>3046</v>
      </c>
      <c r="F277" s="570">
        <v>12459</v>
      </c>
      <c r="G277" s="570">
        <v>9218</v>
      </c>
      <c r="H277" s="570">
        <v>56</v>
      </c>
      <c r="I277" s="584">
        <v>177.51499999999999</v>
      </c>
      <c r="K277" s="124">
        <v>122.6</v>
      </c>
      <c r="L277" s="27">
        <v>50.8</v>
      </c>
      <c r="M277" s="28">
        <v>2781</v>
      </c>
      <c r="N277" s="28">
        <v>12529</v>
      </c>
      <c r="O277" s="28">
        <v>8581</v>
      </c>
      <c r="P277" s="28">
        <v>57</v>
      </c>
      <c r="Q277" s="125">
        <v>111</v>
      </c>
    </row>
    <row r="278" spans="1:17">
      <c r="A278" s="112"/>
      <c r="B278" s="120" t="s">
        <v>10</v>
      </c>
      <c r="C278" s="582">
        <v>124.6</v>
      </c>
      <c r="D278" s="594">
        <v>49.7</v>
      </c>
      <c r="E278" s="570">
        <v>3334</v>
      </c>
      <c r="F278" s="570">
        <v>12891</v>
      </c>
      <c r="G278" s="570">
        <v>8191</v>
      </c>
      <c r="H278" s="570">
        <v>45</v>
      </c>
      <c r="I278" s="584">
        <v>174.50299999999999</v>
      </c>
      <c r="K278" s="124">
        <v>124.6</v>
      </c>
      <c r="L278" s="27">
        <v>49.7</v>
      </c>
      <c r="M278" s="28">
        <v>3206</v>
      </c>
      <c r="N278" s="28">
        <v>12897</v>
      </c>
      <c r="O278" s="28">
        <v>10163</v>
      </c>
      <c r="P278" s="28">
        <v>51</v>
      </c>
      <c r="Q278" s="125">
        <v>109.4</v>
      </c>
    </row>
    <row r="279" spans="1:17">
      <c r="A279" s="112"/>
      <c r="B279" s="120" t="s">
        <v>11</v>
      </c>
      <c r="C279" s="582">
        <v>118.9</v>
      </c>
      <c r="D279" s="594">
        <v>49.7</v>
      </c>
      <c r="E279" s="570">
        <v>2475</v>
      </c>
      <c r="F279" s="570">
        <v>12963</v>
      </c>
      <c r="G279" s="570">
        <v>12418</v>
      </c>
      <c r="H279" s="570">
        <v>56</v>
      </c>
      <c r="I279" s="584">
        <v>168.89699999999999</v>
      </c>
      <c r="K279" s="124">
        <v>118.9</v>
      </c>
      <c r="L279" s="27">
        <v>49.7</v>
      </c>
      <c r="M279" s="28">
        <v>2595</v>
      </c>
      <c r="N279" s="28">
        <v>12550</v>
      </c>
      <c r="O279" s="28">
        <v>10253</v>
      </c>
      <c r="P279" s="28">
        <v>55</v>
      </c>
      <c r="Q279" s="125">
        <v>104.3</v>
      </c>
    </row>
    <row r="280" spans="1:17">
      <c r="A280" s="112"/>
      <c r="B280" s="120" t="s">
        <v>12</v>
      </c>
      <c r="C280" s="582">
        <v>120.9</v>
      </c>
      <c r="D280" s="594">
        <v>53.3</v>
      </c>
      <c r="E280" s="570">
        <v>2480</v>
      </c>
      <c r="F280" s="570">
        <v>13716</v>
      </c>
      <c r="G280" s="570">
        <v>9663</v>
      </c>
      <c r="H280" s="570">
        <v>56</v>
      </c>
      <c r="I280" s="584">
        <v>169.095</v>
      </c>
      <c r="K280" s="124">
        <v>120.9</v>
      </c>
      <c r="L280" s="27">
        <v>53.3</v>
      </c>
      <c r="M280" s="28">
        <v>2372</v>
      </c>
      <c r="N280" s="28">
        <v>12942</v>
      </c>
      <c r="O280" s="28">
        <v>10771</v>
      </c>
      <c r="P280" s="28">
        <v>51</v>
      </c>
      <c r="Q280" s="125">
        <v>103.4</v>
      </c>
    </row>
    <row r="281" spans="1:17">
      <c r="A281" s="112"/>
      <c r="B281" s="120" t="s">
        <v>13</v>
      </c>
      <c r="C281" s="582">
        <v>123.5</v>
      </c>
      <c r="D281" s="594">
        <v>53.2</v>
      </c>
      <c r="E281" s="570">
        <v>2703</v>
      </c>
      <c r="F281" s="570">
        <v>12427</v>
      </c>
      <c r="G281" s="570">
        <v>10281</v>
      </c>
      <c r="H281" s="570">
        <v>53</v>
      </c>
      <c r="I281" s="584">
        <v>166.65100000000001</v>
      </c>
      <c r="K281" s="124">
        <v>123.5</v>
      </c>
      <c r="L281" s="27">
        <v>53.2</v>
      </c>
      <c r="M281" s="28">
        <v>2582</v>
      </c>
      <c r="N281" s="28">
        <v>13197</v>
      </c>
      <c r="O281" s="28">
        <v>10856</v>
      </c>
      <c r="P281" s="28">
        <v>52</v>
      </c>
      <c r="Q281" s="125">
        <v>101.3</v>
      </c>
    </row>
    <row r="282" spans="1:17">
      <c r="A282" s="112"/>
      <c r="B282" s="120" t="s">
        <v>14</v>
      </c>
      <c r="C282" s="582">
        <v>120.5</v>
      </c>
      <c r="D282" s="594">
        <v>52</v>
      </c>
      <c r="E282" s="570">
        <v>3398</v>
      </c>
      <c r="F282" s="570">
        <v>10887</v>
      </c>
      <c r="G282" s="570">
        <v>9044</v>
      </c>
      <c r="H282" s="570">
        <v>47</v>
      </c>
      <c r="I282" s="584">
        <v>165.19499999999999</v>
      </c>
      <c r="K282" s="124">
        <v>120.5</v>
      </c>
      <c r="L282" s="27">
        <v>52</v>
      </c>
      <c r="M282" s="28">
        <v>2849</v>
      </c>
      <c r="N282" s="28">
        <v>12907</v>
      </c>
      <c r="O282" s="28">
        <v>10574</v>
      </c>
      <c r="P282" s="28">
        <v>49</v>
      </c>
      <c r="Q282" s="125">
        <v>98.2</v>
      </c>
    </row>
    <row r="283" spans="1:17">
      <c r="A283" s="111" t="s">
        <v>60</v>
      </c>
      <c r="B283" s="119" t="s">
        <v>3</v>
      </c>
      <c r="C283" s="600">
        <v>122.6</v>
      </c>
      <c r="D283" s="596">
        <v>55.2</v>
      </c>
      <c r="E283" s="572">
        <v>2823</v>
      </c>
      <c r="F283" s="572">
        <v>14923</v>
      </c>
      <c r="G283" s="572">
        <v>10663</v>
      </c>
      <c r="H283" s="572">
        <v>56</v>
      </c>
      <c r="I283" s="604">
        <v>169.1</v>
      </c>
      <c r="K283" s="122">
        <v>122.6</v>
      </c>
      <c r="L283" s="25">
        <v>55.2</v>
      </c>
      <c r="M283" s="26">
        <v>3557</v>
      </c>
      <c r="N283" s="26">
        <v>13274</v>
      </c>
      <c r="O283" s="26">
        <v>11821</v>
      </c>
      <c r="P283" s="26">
        <v>63</v>
      </c>
      <c r="Q283" s="123">
        <v>98.4</v>
      </c>
    </row>
    <row r="284" spans="1:17">
      <c r="A284" s="112">
        <v>2012</v>
      </c>
      <c r="B284" s="120" t="s">
        <v>4</v>
      </c>
      <c r="C284" s="582">
        <v>123.6</v>
      </c>
      <c r="D284" s="594">
        <v>53.5</v>
      </c>
      <c r="E284" s="570">
        <v>2314</v>
      </c>
      <c r="F284" s="570">
        <v>14292</v>
      </c>
      <c r="G284" s="570">
        <v>13643</v>
      </c>
      <c r="H284" s="570">
        <v>54</v>
      </c>
      <c r="I284" s="584">
        <v>171.37200000000001</v>
      </c>
      <c r="K284" s="124">
        <v>123.6</v>
      </c>
      <c r="L284" s="27">
        <v>53.5</v>
      </c>
      <c r="M284" s="28">
        <v>2438</v>
      </c>
      <c r="N284" s="28">
        <v>13445</v>
      </c>
      <c r="O284" s="28">
        <v>11699</v>
      </c>
      <c r="P284" s="28">
        <v>54</v>
      </c>
      <c r="Q284" s="125">
        <v>97.3</v>
      </c>
    </row>
    <row r="285" spans="1:17">
      <c r="A285" s="112"/>
      <c r="B285" s="120" t="s">
        <v>5</v>
      </c>
      <c r="C285" s="582">
        <v>118.2</v>
      </c>
      <c r="D285" s="594">
        <v>55.3</v>
      </c>
      <c r="E285" s="570">
        <v>2923</v>
      </c>
      <c r="F285" s="570">
        <v>14565</v>
      </c>
      <c r="G285" s="570">
        <v>20212</v>
      </c>
      <c r="H285" s="570">
        <v>49</v>
      </c>
      <c r="I285" s="584">
        <v>173.10599999999999</v>
      </c>
      <c r="K285" s="124">
        <v>118.2</v>
      </c>
      <c r="L285" s="27">
        <v>55.3</v>
      </c>
      <c r="M285" s="28">
        <v>2892</v>
      </c>
      <c r="N285" s="28">
        <v>13650</v>
      </c>
      <c r="O285" s="28">
        <v>12832</v>
      </c>
      <c r="P285" s="28">
        <v>47</v>
      </c>
      <c r="Q285" s="125">
        <v>96.7</v>
      </c>
    </row>
    <row r="286" spans="1:17">
      <c r="A286" s="112"/>
      <c r="B286" s="120" t="s">
        <v>6</v>
      </c>
      <c r="C286" s="582">
        <v>119.2</v>
      </c>
      <c r="D286" s="594">
        <v>56.3</v>
      </c>
      <c r="E286" s="570">
        <v>2579</v>
      </c>
      <c r="F286" s="570">
        <v>12829</v>
      </c>
      <c r="G286" s="570">
        <v>8091</v>
      </c>
      <c r="H286" s="570">
        <v>45</v>
      </c>
      <c r="I286" s="584">
        <v>172.52600000000001</v>
      </c>
      <c r="K286" s="124">
        <v>119.2</v>
      </c>
      <c r="L286" s="27">
        <v>56.3</v>
      </c>
      <c r="M286" s="28">
        <v>2804</v>
      </c>
      <c r="N286" s="28">
        <v>13276</v>
      </c>
      <c r="O286" s="28">
        <v>10874</v>
      </c>
      <c r="P286" s="28">
        <v>44</v>
      </c>
      <c r="Q286" s="125">
        <v>95.3</v>
      </c>
    </row>
    <row r="287" spans="1:17">
      <c r="A287" s="112"/>
      <c r="B287" s="120" t="s">
        <v>7</v>
      </c>
      <c r="C287" s="582">
        <v>117</v>
      </c>
      <c r="D287" s="594">
        <v>51.9</v>
      </c>
      <c r="E287" s="570">
        <v>2581</v>
      </c>
      <c r="F287" s="570">
        <v>13417</v>
      </c>
      <c r="G287" s="570">
        <v>9038</v>
      </c>
      <c r="H287" s="570">
        <v>45</v>
      </c>
      <c r="I287" s="584">
        <v>166.96799999999999</v>
      </c>
      <c r="K287" s="124">
        <v>117</v>
      </c>
      <c r="L287" s="27">
        <v>51.9</v>
      </c>
      <c r="M287" s="28">
        <v>2919</v>
      </c>
      <c r="N287" s="28">
        <v>14322</v>
      </c>
      <c r="O287" s="28">
        <v>11112</v>
      </c>
      <c r="P287" s="28">
        <v>48</v>
      </c>
      <c r="Q287" s="125">
        <v>92.9</v>
      </c>
    </row>
    <row r="288" spans="1:17">
      <c r="A288" s="112"/>
      <c r="B288" s="120" t="s">
        <v>8</v>
      </c>
      <c r="C288" s="582">
        <v>117.1</v>
      </c>
      <c r="D288" s="594">
        <v>55.5</v>
      </c>
      <c r="E288" s="570">
        <v>3066</v>
      </c>
      <c r="F288" s="570">
        <v>13139</v>
      </c>
      <c r="G288" s="570">
        <v>12489</v>
      </c>
      <c r="H288" s="570">
        <v>53</v>
      </c>
      <c r="I288" s="584">
        <v>164.232</v>
      </c>
      <c r="K288" s="124">
        <v>117.1</v>
      </c>
      <c r="L288" s="27">
        <v>55.5</v>
      </c>
      <c r="M288" s="28">
        <v>2901</v>
      </c>
      <c r="N288" s="28">
        <v>13505</v>
      </c>
      <c r="O288" s="28">
        <v>11728</v>
      </c>
      <c r="P288" s="28">
        <v>48</v>
      </c>
      <c r="Q288" s="125">
        <v>92.3</v>
      </c>
    </row>
    <row r="289" spans="1:17">
      <c r="A289" s="112"/>
      <c r="B289" s="120" t="s">
        <v>9</v>
      </c>
      <c r="C289" s="582">
        <v>113.3</v>
      </c>
      <c r="D289" s="594">
        <v>53.1</v>
      </c>
      <c r="E289" s="570">
        <v>3152</v>
      </c>
      <c r="F289" s="570">
        <v>13620</v>
      </c>
      <c r="G289" s="570">
        <v>12380</v>
      </c>
      <c r="H289" s="570">
        <v>62</v>
      </c>
      <c r="I289" s="584">
        <v>163.41999999999999</v>
      </c>
      <c r="K289" s="124">
        <v>113.3</v>
      </c>
      <c r="L289" s="27">
        <v>53.1</v>
      </c>
      <c r="M289" s="28">
        <v>2908</v>
      </c>
      <c r="N289" s="28">
        <v>13576</v>
      </c>
      <c r="O289" s="28">
        <v>11608</v>
      </c>
      <c r="P289" s="28">
        <v>62</v>
      </c>
      <c r="Q289" s="125">
        <v>92.1</v>
      </c>
    </row>
    <row r="290" spans="1:17">
      <c r="A290" s="112"/>
      <c r="B290" s="120" t="s">
        <v>10</v>
      </c>
      <c r="C290" s="582">
        <v>114.6</v>
      </c>
      <c r="D290" s="594">
        <v>55.5</v>
      </c>
      <c r="E290" s="570">
        <v>2699</v>
      </c>
      <c r="F290" s="570">
        <v>13436</v>
      </c>
      <c r="G290" s="570">
        <v>8722</v>
      </c>
      <c r="H290" s="570">
        <v>61</v>
      </c>
      <c r="I290" s="584">
        <v>164.42400000000001</v>
      </c>
      <c r="K290" s="124">
        <v>114.6</v>
      </c>
      <c r="L290" s="27">
        <v>55.5</v>
      </c>
      <c r="M290" s="28">
        <v>2559</v>
      </c>
      <c r="N290" s="28">
        <v>13528</v>
      </c>
      <c r="O290" s="28">
        <v>10741</v>
      </c>
      <c r="P290" s="28">
        <v>69</v>
      </c>
      <c r="Q290" s="125">
        <v>94.2</v>
      </c>
    </row>
    <row r="291" spans="1:17">
      <c r="A291" s="112"/>
      <c r="B291" s="120" t="s">
        <v>11</v>
      </c>
      <c r="C291" s="582">
        <v>112.6</v>
      </c>
      <c r="D291" s="594">
        <v>57.1</v>
      </c>
      <c r="E291" s="570">
        <v>2534</v>
      </c>
      <c r="F291" s="570">
        <v>13527</v>
      </c>
      <c r="G291" s="570">
        <v>11447</v>
      </c>
      <c r="H291" s="570">
        <v>43</v>
      </c>
      <c r="I291" s="584">
        <v>166.262</v>
      </c>
      <c r="K291" s="124">
        <v>112.6</v>
      </c>
      <c r="L291" s="27">
        <v>57.1</v>
      </c>
      <c r="M291" s="28">
        <v>2676</v>
      </c>
      <c r="N291" s="28">
        <v>13820</v>
      </c>
      <c r="O291" s="28">
        <v>10089</v>
      </c>
      <c r="P291" s="28">
        <v>41</v>
      </c>
      <c r="Q291" s="125">
        <v>98.4</v>
      </c>
    </row>
    <row r="292" spans="1:17">
      <c r="A292" s="112"/>
      <c r="B292" s="120" t="s">
        <v>12</v>
      </c>
      <c r="C292" s="582">
        <v>110.8</v>
      </c>
      <c r="D292" s="594">
        <v>54.6</v>
      </c>
      <c r="E292" s="570">
        <v>3051</v>
      </c>
      <c r="F292" s="570">
        <v>14279</v>
      </c>
      <c r="G292" s="570">
        <v>8748</v>
      </c>
      <c r="H292" s="570">
        <v>52</v>
      </c>
      <c r="I292" s="584">
        <v>163.82400000000001</v>
      </c>
      <c r="K292" s="124">
        <v>110.8</v>
      </c>
      <c r="L292" s="27">
        <v>54.6</v>
      </c>
      <c r="M292" s="28">
        <v>2872</v>
      </c>
      <c r="N292" s="28">
        <v>12805</v>
      </c>
      <c r="O292" s="28">
        <v>9488</v>
      </c>
      <c r="P292" s="28">
        <v>48</v>
      </c>
      <c r="Q292" s="125">
        <v>96.9</v>
      </c>
    </row>
    <row r="293" spans="1:17">
      <c r="A293" s="112"/>
      <c r="B293" s="120" t="s">
        <v>13</v>
      </c>
      <c r="C293" s="582">
        <v>105.3</v>
      </c>
      <c r="D293" s="594">
        <v>685.6</v>
      </c>
      <c r="E293" s="570">
        <v>2780</v>
      </c>
      <c r="F293" s="570">
        <v>12812</v>
      </c>
      <c r="G293" s="570">
        <v>9704</v>
      </c>
      <c r="H293" s="570">
        <v>46</v>
      </c>
      <c r="I293" s="584">
        <v>166.279</v>
      </c>
      <c r="K293" s="124">
        <v>105.3</v>
      </c>
      <c r="L293" s="27">
        <v>685.6</v>
      </c>
      <c r="M293" s="28">
        <v>2546</v>
      </c>
      <c r="N293" s="28">
        <v>13542</v>
      </c>
      <c r="O293" s="28">
        <v>10171</v>
      </c>
      <c r="P293" s="28">
        <v>45</v>
      </c>
      <c r="Q293" s="125">
        <v>99.8</v>
      </c>
    </row>
    <row r="294" spans="1:17">
      <c r="A294" s="113"/>
      <c r="B294" s="121" t="s">
        <v>14</v>
      </c>
      <c r="C294" s="583">
        <v>110.1</v>
      </c>
      <c r="D294" s="595">
        <v>880.3</v>
      </c>
      <c r="E294" s="571">
        <v>3193</v>
      </c>
      <c r="F294" s="571">
        <v>11067</v>
      </c>
      <c r="G294" s="571">
        <v>8444</v>
      </c>
      <c r="H294" s="571">
        <v>57</v>
      </c>
      <c r="I294" s="585">
        <v>169.679</v>
      </c>
      <c r="K294" s="126">
        <v>110.1</v>
      </c>
      <c r="L294" s="29">
        <v>880.3</v>
      </c>
      <c r="M294" s="30">
        <v>2720</v>
      </c>
      <c r="N294" s="30">
        <v>13526</v>
      </c>
      <c r="O294" s="30">
        <v>10111</v>
      </c>
      <c r="P294" s="30">
        <v>58</v>
      </c>
      <c r="Q294" s="127">
        <v>102.7</v>
      </c>
    </row>
    <row r="295" spans="1:17">
      <c r="A295" s="112" t="s">
        <v>61</v>
      </c>
      <c r="B295" s="120" t="s">
        <v>3</v>
      </c>
      <c r="C295" s="582">
        <v>110.5</v>
      </c>
      <c r="D295" s="594">
        <v>74.3</v>
      </c>
      <c r="E295" s="570">
        <v>2155</v>
      </c>
      <c r="F295" s="570">
        <v>15357</v>
      </c>
      <c r="G295" s="570">
        <v>9446</v>
      </c>
      <c r="H295" s="570">
        <v>51</v>
      </c>
      <c r="I295" s="584">
        <v>173.5</v>
      </c>
      <c r="K295" s="124">
        <v>110.5</v>
      </c>
      <c r="L295" s="27">
        <v>74.3</v>
      </c>
      <c r="M295" s="28">
        <v>2739</v>
      </c>
      <c r="N295" s="28">
        <v>13287</v>
      </c>
      <c r="O295" s="28">
        <v>10124</v>
      </c>
      <c r="P295" s="28">
        <v>58</v>
      </c>
      <c r="Q295" s="125">
        <v>102.6</v>
      </c>
    </row>
    <row r="296" spans="1:17">
      <c r="A296" s="95">
        <v>2013</v>
      </c>
      <c r="B296" s="120" t="s">
        <v>4</v>
      </c>
      <c r="C296" s="582">
        <v>114</v>
      </c>
      <c r="D296" s="594">
        <v>73.8</v>
      </c>
      <c r="E296" s="570">
        <v>2607</v>
      </c>
      <c r="F296" s="570">
        <v>14345</v>
      </c>
      <c r="G296" s="570">
        <v>12122</v>
      </c>
      <c r="H296" s="570">
        <v>47</v>
      </c>
      <c r="I296" s="584">
        <v>174.999</v>
      </c>
      <c r="K296" s="124">
        <v>114</v>
      </c>
      <c r="L296" s="27">
        <v>73.8</v>
      </c>
      <c r="M296" s="28">
        <v>2846</v>
      </c>
      <c r="N296" s="28">
        <v>13467</v>
      </c>
      <c r="O296" s="28">
        <v>10534</v>
      </c>
      <c r="P296" s="28">
        <v>47</v>
      </c>
      <c r="Q296" s="125">
        <v>102.1</v>
      </c>
    </row>
    <row r="297" spans="1:17">
      <c r="A297" s="112"/>
      <c r="B297" s="120" t="s">
        <v>5</v>
      </c>
      <c r="C297" s="582">
        <v>117.4</v>
      </c>
      <c r="D297" s="594">
        <v>72.5</v>
      </c>
      <c r="E297" s="570">
        <v>2732</v>
      </c>
      <c r="F297" s="570">
        <v>14329</v>
      </c>
      <c r="G297" s="570">
        <v>16107</v>
      </c>
      <c r="H297" s="570">
        <v>47</v>
      </c>
      <c r="I297" s="584">
        <v>175.959</v>
      </c>
      <c r="K297" s="124">
        <v>117.4</v>
      </c>
      <c r="L297" s="27">
        <v>72.5</v>
      </c>
      <c r="M297" s="28">
        <v>2735</v>
      </c>
      <c r="N297" s="28">
        <v>14042</v>
      </c>
      <c r="O297" s="28">
        <v>10540</v>
      </c>
      <c r="P297" s="28">
        <v>45</v>
      </c>
      <c r="Q297" s="125">
        <v>101.6</v>
      </c>
    </row>
    <row r="298" spans="1:17">
      <c r="A298" s="112"/>
      <c r="B298" s="120" t="s">
        <v>6</v>
      </c>
      <c r="C298" s="582">
        <v>111.2</v>
      </c>
      <c r="D298" s="594">
        <v>69.2</v>
      </c>
      <c r="E298" s="570">
        <v>2443</v>
      </c>
      <c r="F298" s="570">
        <v>13829</v>
      </c>
      <c r="G298" s="570">
        <v>8565</v>
      </c>
      <c r="H298" s="570">
        <v>45</v>
      </c>
      <c r="I298" s="584">
        <v>176.05099999999999</v>
      </c>
      <c r="K298" s="124">
        <v>111.2</v>
      </c>
      <c r="L298" s="27">
        <v>69.2</v>
      </c>
      <c r="M298" s="28">
        <v>2650</v>
      </c>
      <c r="N298" s="28">
        <v>13622</v>
      </c>
      <c r="O298" s="28">
        <v>11049</v>
      </c>
      <c r="P298" s="28">
        <v>44</v>
      </c>
      <c r="Q298" s="125">
        <v>102</v>
      </c>
    </row>
    <row r="299" spans="1:17">
      <c r="A299" s="112"/>
      <c r="B299" s="120" t="s">
        <v>7</v>
      </c>
      <c r="C299" s="582">
        <v>114</v>
      </c>
      <c r="D299" s="594">
        <v>66.7</v>
      </c>
      <c r="E299" s="570">
        <v>2632</v>
      </c>
      <c r="F299" s="570">
        <v>13159</v>
      </c>
      <c r="G299" s="570">
        <v>8947</v>
      </c>
      <c r="H299" s="570">
        <v>48</v>
      </c>
      <c r="I299" s="584">
        <v>177.61799999999999</v>
      </c>
      <c r="K299" s="124">
        <v>114</v>
      </c>
      <c r="L299" s="27">
        <v>66.7</v>
      </c>
      <c r="M299" s="28">
        <v>2925</v>
      </c>
      <c r="N299" s="28">
        <v>13968</v>
      </c>
      <c r="O299" s="28">
        <v>10777</v>
      </c>
      <c r="P299" s="28">
        <v>51</v>
      </c>
      <c r="Q299" s="125">
        <v>106.4</v>
      </c>
    </row>
    <row r="300" spans="1:17">
      <c r="A300" s="112"/>
      <c r="B300" s="120" t="s">
        <v>8</v>
      </c>
      <c r="C300" s="582">
        <v>113</v>
      </c>
      <c r="D300" s="594">
        <v>70</v>
      </c>
      <c r="E300" s="570">
        <v>2939</v>
      </c>
      <c r="F300" s="570">
        <v>12689</v>
      </c>
      <c r="G300" s="570">
        <v>10650</v>
      </c>
      <c r="H300" s="570">
        <v>34</v>
      </c>
      <c r="I300" s="584">
        <v>175.42699999999999</v>
      </c>
      <c r="K300" s="124">
        <v>113</v>
      </c>
      <c r="L300" s="27">
        <v>70</v>
      </c>
      <c r="M300" s="28">
        <v>2748</v>
      </c>
      <c r="N300" s="28">
        <v>13609</v>
      </c>
      <c r="O300" s="28">
        <v>10487</v>
      </c>
      <c r="P300" s="28">
        <v>30</v>
      </c>
      <c r="Q300" s="125">
        <v>106.8</v>
      </c>
    </row>
    <row r="301" spans="1:17">
      <c r="A301" s="112"/>
      <c r="B301" s="120" t="s">
        <v>9</v>
      </c>
      <c r="C301" s="582">
        <v>114.6</v>
      </c>
      <c r="D301" s="594">
        <v>69.599999999999994</v>
      </c>
      <c r="E301" s="570">
        <v>3100</v>
      </c>
      <c r="F301" s="570">
        <v>14338</v>
      </c>
      <c r="G301" s="570">
        <v>10990</v>
      </c>
      <c r="H301" s="570">
        <v>38</v>
      </c>
      <c r="I301" s="584">
        <v>176.85400000000001</v>
      </c>
      <c r="K301" s="124">
        <v>114.6</v>
      </c>
      <c r="L301" s="27">
        <v>69.599999999999994</v>
      </c>
      <c r="M301" s="28">
        <v>2909</v>
      </c>
      <c r="N301" s="28">
        <v>13921</v>
      </c>
      <c r="O301" s="28">
        <v>10217</v>
      </c>
      <c r="P301" s="28">
        <v>38</v>
      </c>
      <c r="Q301" s="125">
        <v>108.2</v>
      </c>
    </row>
    <row r="302" spans="1:17">
      <c r="A302" s="112"/>
      <c r="B302" s="120" t="s">
        <v>10</v>
      </c>
      <c r="C302" s="582">
        <v>114.5</v>
      </c>
      <c r="D302" s="594">
        <v>66.900000000000006</v>
      </c>
      <c r="E302" s="570">
        <v>2735</v>
      </c>
      <c r="F302" s="570">
        <v>13563</v>
      </c>
      <c r="G302" s="570">
        <v>8577</v>
      </c>
      <c r="H302" s="570">
        <v>42</v>
      </c>
      <c r="I302" s="584">
        <v>180.02500000000001</v>
      </c>
      <c r="K302" s="124">
        <v>114.5</v>
      </c>
      <c r="L302" s="27">
        <v>66.900000000000006</v>
      </c>
      <c r="M302" s="28">
        <v>2571</v>
      </c>
      <c r="N302" s="28">
        <v>13795</v>
      </c>
      <c r="O302" s="28">
        <v>10663</v>
      </c>
      <c r="P302" s="28">
        <v>48</v>
      </c>
      <c r="Q302" s="125">
        <v>109.5</v>
      </c>
    </row>
    <row r="303" spans="1:17">
      <c r="A303" s="112"/>
      <c r="B303" s="120" t="s">
        <v>11</v>
      </c>
      <c r="C303" s="582">
        <v>113</v>
      </c>
      <c r="D303" s="594">
        <v>67.5</v>
      </c>
      <c r="E303" s="570">
        <v>2759</v>
      </c>
      <c r="F303" s="570">
        <v>13982</v>
      </c>
      <c r="G303" s="570">
        <v>12966</v>
      </c>
      <c r="H303" s="570">
        <v>54</v>
      </c>
      <c r="I303" s="584">
        <v>180.55500000000001</v>
      </c>
      <c r="K303" s="124">
        <v>113</v>
      </c>
      <c r="L303" s="27">
        <v>67.5</v>
      </c>
      <c r="M303" s="28">
        <v>2895</v>
      </c>
      <c r="N303" s="28">
        <v>14267</v>
      </c>
      <c r="O303" s="28">
        <v>11285</v>
      </c>
      <c r="P303" s="28">
        <v>50</v>
      </c>
      <c r="Q303" s="125">
        <v>108.6</v>
      </c>
    </row>
    <row r="304" spans="1:17">
      <c r="A304" s="112"/>
      <c r="B304" s="120" t="s">
        <v>12</v>
      </c>
      <c r="C304" s="582">
        <v>116</v>
      </c>
      <c r="D304" s="594">
        <v>67</v>
      </c>
      <c r="E304" s="570">
        <v>3719</v>
      </c>
      <c r="F304" s="570">
        <v>15837</v>
      </c>
      <c r="G304" s="570">
        <v>10515</v>
      </c>
      <c r="H304" s="570">
        <v>49</v>
      </c>
      <c r="I304" s="584">
        <v>181.60499999999999</v>
      </c>
      <c r="K304" s="124">
        <v>116</v>
      </c>
      <c r="L304" s="27">
        <v>67</v>
      </c>
      <c r="M304" s="28">
        <v>3462</v>
      </c>
      <c r="N304" s="28">
        <v>14160</v>
      </c>
      <c r="O304" s="28">
        <v>11589</v>
      </c>
      <c r="P304" s="28">
        <v>47</v>
      </c>
      <c r="Q304" s="125">
        <v>110.9</v>
      </c>
    </row>
    <row r="305" spans="1:17">
      <c r="A305" s="112"/>
      <c r="B305" s="120" t="s">
        <v>13</v>
      </c>
      <c r="C305" s="582">
        <v>117.5</v>
      </c>
      <c r="D305" s="594">
        <v>66</v>
      </c>
      <c r="E305" s="570">
        <v>4017</v>
      </c>
      <c r="F305" s="570">
        <v>13753</v>
      </c>
      <c r="G305" s="570">
        <v>11038</v>
      </c>
      <c r="H305" s="570">
        <v>48</v>
      </c>
      <c r="I305" s="584">
        <v>184.13200000000001</v>
      </c>
      <c r="K305" s="124">
        <v>117.5</v>
      </c>
      <c r="L305" s="27">
        <v>66</v>
      </c>
      <c r="M305" s="28">
        <v>3589</v>
      </c>
      <c r="N305" s="28">
        <v>14551</v>
      </c>
      <c r="O305" s="28">
        <v>11770</v>
      </c>
      <c r="P305" s="28">
        <v>49</v>
      </c>
      <c r="Q305" s="125">
        <v>110.7</v>
      </c>
    </row>
    <row r="306" spans="1:17">
      <c r="A306" s="112"/>
      <c r="B306" s="120" t="s">
        <v>14</v>
      </c>
      <c r="C306" s="582">
        <v>117.5</v>
      </c>
      <c r="D306" s="594">
        <v>67.599999999999994</v>
      </c>
      <c r="E306" s="570">
        <v>4238</v>
      </c>
      <c r="F306" s="570">
        <v>12664</v>
      </c>
      <c r="G306" s="570">
        <v>10462</v>
      </c>
      <c r="H306" s="570">
        <v>33</v>
      </c>
      <c r="I306" s="584">
        <v>188.334</v>
      </c>
      <c r="K306" s="124">
        <v>117.5</v>
      </c>
      <c r="L306" s="27">
        <v>67.599999999999994</v>
      </c>
      <c r="M306" s="28">
        <v>3749</v>
      </c>
      <c r="N306" s="28">
        <v>15056</v>
      </c>
      <c r="O306" s="28">
        <v>12123</v>
      </c>
      <c r="P306" s="28">
        <v>33</v>
      </c>
      <c r="Q306" s="125">
        <v>111</v>
      </c>
    </row>
    <row r="307" spans="1:17">
      <c r="A307" s="111" t="s">
        <v>62</v>
      </c>
      <c r="B307" s="119" t="s">
        <v>3</v>
      </c>
      <c r="C307" s="600">
        <v>119.7</v>
      </c>
      <c r="D307" s="596">
        <v>66.3</v>
      </c>
      <c r="E307" s="572">
        <v>2504</v>
      </c>
      <c r="F307" s="572">
        <v>17285</v>
      </c>
      <c r="G307" s="572">
        <v>11804</v>
      </c>
      <c r="H307" s="572">
        <v>36</v>
      </c>
      <c r="I307" s="604">
        <v>187.995</v>
      </c>
      <c r="K307" s="122">
        <v>119.7</v>
      </c>
      <c r="L307" s="25">
        <v>66.3</v>
      </c>
      <c r="M307" s="26">
        <v>3221</v>
      </c>
      <c r="N307" s="26">
        <v>15081</v>
      </c>
      <c r="O307" s="26">
        <v>12385</v>
      </c>
      <c r="P307" s="26">
        <v>41</v>
      </c>
      <c r="Q307" s="123">
        <v>108.4</v>
      </c>
    </row>
    <row r="308" spans="1:17">
      <c r="A308" s="112">
        <v>2014</v>
      </c>
      <c r="B308" s="120" t="s">
        <v>4</v>
      </c>
      <c r="C308" s="582">
        <v>115.2</v>
      </c>
      <c r="D308" s="594">
        <v>64.7</v>
      </c>
      <c r="E308" s="570">
        <v>2789</v>
      </c>
      <c r="F308" s="570">
        <v>15972</v>
      </c>
      <c r="G308" s="570">
        <v>14114</v>
      </c>
      <c r="H308" s="570">
        <v>43</v>
      </c>
      <c r="I308" s="584">
        <v>189.005</v>
      </c>
      <c r="K308" s="124">
        <v>115.2</v>
      </c>
      <c r="L308" s="27">
        <v>64.7</v>
      </c>
      <c r="M308" s="28">
        <v>3092</v>
      </c>
      <c r="N308" s="28">
        <v>14932</v>
      </c>
      <c r="O308" s="28">
        <v>12243</v>
      </c>
      <c r="P308" s="28">
        <v>44</v>
      </c>
      <c r="Q308" s="125">
        <v>108</v>
      </c>
    </row>
    <row r="309" spans="1:17">
      <c r="A309" s="112"/>
      <c r="B309" s="120" t="s">
        <v>5</v>
      </c>
      <c r="C309" s="582">
        <v>114.4</v>
      </c>
      <c r="D309" s="594">
        <v>67.2</v>
      </c>
      <c r="E309" s="570">
        <v>2545</v>
      </c>
      <c r="F309" s="570">
        <v>14548</v>
      </c>
      <c r="G309" s="570">
        <v>18931</v>
      </c>
      <c r="H309" s="570">
        <v>46</v>
      </c>
      <c r="I309" s="584">
        <v>187.69499999999999</v>
      </c>
      <c r="K309" s="124">
        <v>114.4</v>
      </c>
      <c r="L309" s="27">
        <v>67.2</v>
      </c>
      <c r="M309" s="28">
        <v>2543</v>
      </c>
      <c r="N309" s="28">
        <v>14661</v>
      </c>
      <c r="O309" s="28">
        <v>12468</v>
      </c>
      <c r="P309" s="28">
        <v>44</v>
      </c>
      <c r="Q309" s="125">
        <v>106.7</v>
      </c>
    </row>
    <row r="310" spans="1:17">
      <c r="A310" s="112"/>
      <c r="B310" s="120" t="s">
        <v>6</v>
      </c>
      <c r="C310" s="582">
        <v>115.5</v>
      </c>
      <c r="D310" s="594">
        <v>69.5</v>
      </c>
      <c r="E310" s="570">
        <v>2719</v>
      </c>
      <c r="F310" s="570">
        <v>15333</v>
      </c>
      <c r="G310" s="570">
        <v>7388</v>
      </c>
      <c r="H310" s="570">
        <v>49</v>
      </c>
      <c r="I310" s="584">
        <v>187.31299999999999</v>
      </c>
      <c r="K310" s="124">
        <v>115.5</v>
      </c>
      <c r="L310" s="27">
        <v>69.5</v>
      </c>
      <c r="M310" s="28">
        <v>2909</v>
      </c>
      <c r="N310" s="28">
        <v>14957</v>
      </c>
      <c r="O310" s="28">
        <v>9518</v>
      </c>
      <c r="P310" s="28">
        <v>48</v>
      </c>
      <c r="Q310" s="125">
        <v>106.4</v>
      </c>
    </row>
    <row r="311" spans="1:17">
      <c r="A311" s="112"/>
      <c r="B311" s="120" t="s">
        <v>7</v>
      </c>
      <c r="C311" s="582">
        <v>115.7</v>
      </c>
      <c r="D311" s="594">
        <v>72.2</v>
      </c>
      <c r="E311" s="570">
        <v>2491</v>
      </c>
      <c r="F311" s="570">
        <v>14075</v>
      </c>
      <c r="G311" s="570">
        <v>8065</v>
      </c>
      <c r="H311" s="570">
        <v>36</v>
      </c>
      <c r="I311" s="584">
        <v>186.10499999999999</v>
      </c>
      <c r="K311" s="124">
        <v>115.7</v>
      </c>
      <c r="L311" s="27">
        <v>72.2</v>
      </c>
      <c r="M311" s="28">
        <v>2693</v>
      </c>
      <c r="N311" s="28">
        <v>14911</v>
      </c>
      <c r="O311" s="28">
        <v>9667</v>
      </c>
      <c r="P311" s="28">
        <v>37</v>
      </c>
      <c r="Q311" s="125">
        <v>104.8</v>
      </c>
    </row>
    <row r="312" spans="1:17">
      <c r="A312" s="112"/>
      <c r="B312" s="120" t="s">
        <v>8</v>
      </c>
      <c r="C312" s="582">
        <v>114.9</v>
      </c>
      <c r="D312" s="594">
        <v>72.900000000000006</v>
      </c>
      <c r="E312" s="570">
        <v>2919</v>
      </c>
      <c r="F312" s="570">
        <v>14161</v>
      </c>
      <c r="G312" s="570">
        <v>9936</v>
      </c>
      <c r="H312" s="570">
        <v>52</v>
      </c>
      <c r="I312" s="584">
        <v>187.03100000000001</v>
      </c>
      <c r="K312" s="124">
        <v>114.9</v>
      </c>
      <c r="L312" s="27">
        <v>72.900000000000006</v>
      </c>
      <c r="M312" s="28">
        <v>2711</v>
      </c>
      <c r="N312" s="28">
        <v>15131</v>
      </c>
      <c r="O312" s="28">
        <v>9642</v>
      </c>
      <c r="P312" s="28">
        <v>46</v>
      </c>
      <c r="Q312" s="125">
        <v>106.6</v>
      </c>
    </row>
    <row r="313" spans="1:17">
      <c r="A313" s="112"/>
      <c r="B313" s="120" t="s">
        <v>9</v>
      </c>
      <c r="C313" s="582">
        <v>115.7</v>
      </c>
      <c r="D313" s="594">
        <v>73.3</v>
      </c>
      <c r="E313" s="570">
        <v>2067</v>
      </c>
      <c r="F313" s="570">
        <v>15338</v>
      </c>
      <c r="G313" s="570">
        <v>10855</v>
      </c>
      <c r="H313" s="570">
        <v>46</v>
      </c>
      <c r="I313" s="584">
        <v>187.98400000000001</v>
      </c>
      <c r="K313" s="124">
        <v>115.7</v>
      </c>
      <c r="L313" s="27">
        <v>73.3</v>
      </c>
      <c r="M313" s="28">
        <v>1990</v>
      </c>
      <c r="N313" s="28">
        <v>14889</v>
      </c>
      <c r="O313" s="28">
        <v>10384</v>
      </c>
      <c r="P313" s="28">
        <v>47</v>
      </c>
      <c r="Q313" s="125">
        <v>106.3</v>
      </c>
    </row>
    <row r="314" spans="1:17">
      <c r="A314" s="112"/>
      <c r="B314" s="120" t="s">
        <v>10</v>
      </c>
      <c r="C314" s="582">
        <v>114</v>
      </c>
      <c r="D314" s="594">
        <v>72.8</v>
      </c>
      <c r="E314" s="570">
        <v>4167</v>
      </c>
      <c r="F314" s="570">
        <v>14131</v>
      </c>
      <c r="G314" s="570">
        <v>7907</v>
      </c>
      <c r="H314" s="570">
        <v>33</v>
      </c>
      <c r="I314" s="584">
        <v>187.76</v>
      </c>
      <c r="K314" s="124">
        <v>114</v>
      </c>
      <c r="L314" s="27">
        <v>72.8</v>
      </c>
      <c r="M314" s="28">
        <v>3892</v>
      </c>
      <c r="N314" s="28">
        <v>14787</v>
      </c>
      <c r="O314" s="28">
        <v>10179</v>
      </c>
      <c r="P314" s="28">
        <v>37</v>
      </c>
      <c r="Q314" s="125">
        <v>104.3</v>
      </c>
    </row>
    <row r="315" spans="1:17">
      <c r="A315" s="112"/>
      <c r="B315" s="120" t="s">
        <v>11</v>
      </c>
      <c r="C315" s="582">
        <v>115.3</v>
      </c>
      <c r="D315" s="594">
        <v>73.7</v>
      </c>
      <c r="E315" s="570">
        <v>2948</v>
      </c>
      <c r="F315" s="570">
        <v>14941</v>
      </c>
      <c r="G315" s="570">
        <v>12717</v>
      </c>
      <c r="H315" s="570">
        <v>49</v>
      </c>
      <c r="I315" s="584">
        <v>186.67699999999999</v>
      </c>
      <c r="K315" s="124">
        <v>115.3</v>
      </c>
      <c r="L315" s="27">
        <v>73.7</v>
      </c>
      <c r="M315" s="28">
        <v>3091</v>
      </c>
      <c r="N315" s="28">
        <v>14773</v>
      </c>
      <c r="O315" s="28">
        <v>10791</v>
      </c>
      <c r="P315" s="28">
        <v>45</v>
      </c>
      <c r="Q315" s="125">
        <v>103.4</v>
      </c>
    </row>
    <row r="316" spans="1:17">
      <c r="A316" s="112"/>
      <c r="B316" s="120" t="s">
        <v>12</v>
      </c>
      <c r="C316" s="582">
        <v>117.1</v>
      </c>
      <c r="D316" s="594">
        <v>72</v>
      </c>
      <c r="E316" s="570">
        <v>3143</v>
      </c>
      <c r="F316" s="570">
        <v>16630</v>
      </c>
      <c r="G316" s="570">
        <v>9421</v>
      </c>
      <c r="H316" s="570">
        <v>42</v>
      </c>
      <c r="I316" s="584">
        <v>185.78</v>
      </c>
      <c r="K316" s="124">
        <v>117.1</v>
      </c>
      <c r="L316" s="27">
        <v>72</v>
      </c>
      <c r="M316" s="28">
        <v>2928</v>
      </c>
      <c r="N316" s="28">
        <v>14953</v>
      </c>
      <c r="O316" s="28">
        <v>10271</v>
      </c>
      <c r="P316" s="28">
        <v>41</v>
      </c>
      <c r="Q316" s="125">
        <v>102.3</v>
      </c>
    </row>
    <row r="317" spans="1:17">
      <c r="A317" s="112"/>
      <c r="B317" s="120" t="s">
        <v>13</v>
      </c>
      <c r="C317" s="582">
        <v>115.8</v>
      </c>
      <c r="D317" s="594">
        <v>71.8</v>
      </c>
      <c r="E317" s="570">
        <v>3265</v>
      </c>
      <c r="F317" s="570">
        <v>13466</v>
      </c>
      <c r="G317" s="570">
        <v>9306</v>
      </c>
      <c r="H317" s="570">
        <v>39</v>
      </c>
      <c r="I317" s="584">
        <v>186.98500000000001</v>
      </c>
      <c r="K317" s="124">
        <v>115.8</v>
      </c>
      <c r="L317" s="27">
        <v>71.8</v>
      </c>
      <c r="M317" s="28">
        <v>2872</v>
      </c>
      <c r="N317" s="28">
        <v>14630</v>
      </c>
      <c r="O317" s="28">
        <v>10357</v>
      </c>
      <c r="P317" s="28">
        <v>40</v>
      </c>
      <c r="Q317" s="125">
        <v>101.5</v>
      </c>
    </row>
    <row r="318" spans="1:17">
      <c r="A318" s="113"/>
      <c r="B318" s="121" t="s">
        <v>14</v>
      </c>
      <c r="C318" s="583">
        <v>116.7</v>
      </c>
      <c r="D318" s="595">
        <v>72.7</v>
      </c>
      <c r="E318" s="571">
        <v>2765</v>
      </c>
      <c r="F318" s="571">
        <v>12534</v>
      </c>
      <c r="G318" s="571">
        <v>9472</v>
      </c>
      <c r="H318" s="571">
        <v>46</v>
      </c>
      <c r="I318" s="585">
        <v>183.036</v>
      </c>
      <c r="K318" s="126">
        <v>116.7</v>
      </c>
      <c r="L318" s="29">
        <v>72.7</v>
      </c>
      <c r="M318" s="30">
        <v>2541</v>
      </c>
      <c r="N318" s="30">
        <v>14275</v>
      </c>
      <c r="O318" s="30">
        <v>10461</v>
      </c>
      <c r="P318" s="30">
        <v>45</v>
      </c>
      <c r="Q318" s="127">
        <v>97.2</v>
      </c>
    </row>
    <row r="319" spans="1:17">
      <c r="A319" s="111" t="s">
        <v>63</v>
      </c>
      <c r="B319" s="119" t="s">
        <v>3</v>
      </c>
      <c r="C319" s="600">
        <v>121.1</v>
      </c>
      <c r="D319" s="596">
        <v>69.7</v>
      </c>
      <c r="E319" s="572">
        <v>1830</v>
      </c>
      <c r="F319" s="572">
        <v>18311</v>
      </c>
      <c r="G319" s="572">
        <v>9963</v>
      </c>
      <c r="H319" s="572">
        <v>33</v>
      </c>
      <c r="I319" s="604">
        <v>176.00299999999999</v>
      </c>
      <c r="K319" s="124">
        <v>121.1</v>
      </c>
      <c r="L319" s="27">
        <v>69.7</v>
      </c>
      <c r="M319" s="28">
        <v>2361</v>
      </c>
      <c r="N319" s="28">
        <v>16233</v>
      </c>
      <c r="O319" s="28">
        <v>10485</v>
      </c>
      <c r="P319" s="28">
        <v>39</v>
      </c>
      <c r="Q319" s="125">
        <v>93.6</v>
      </c>
    </row>
    <row r="320" spans="1:17">
      <c r="A320" s="112">
        <v>2015</v>
      </c>
      <c r="B320" s="120" t="s">
        <v>4</v>
      </c>
      <c r="C320" s="582">
        <v>115.6</v>
      </c>
      <c r="D320" s="594">
        <v>72.2</v>
      </c>
      <c r="E320" s="570">
        <v>2308</v>
      </c>
      <c r="F320" s="570">
        <v>15787</v>
      </c>
      <c r="G320" s="570">
        <v>12419</v>
      </c>
      <c r="H320" s="570">
        <v>40</v>
      </c>
      <c r="I320" s="584">
        <v>177.43</v>
      </c>
      <c r="K320" s="124">
        <v>115.6</v>
      </c>
      <c r="L320" s="27">
        <v>72.2</v>
      </c>
      <c r="M320" s="28">
        <v>2536</v>
      </c>
      <c r="N320" s="28">
        <v>14688</v>
      </c>
      <c r="O320" s="28">
        <v>10832</v>
      </c>
      <c r="P320" s="28">
        <v>42</v>
      </c>
      <c r="Q320" s="125">
        <v>93.9</v>
      </c>
    </row>
    <row r="321" spans="1:17">
      <c r="A321" s="112"/>
      <c r="B321" s="120" t="s">
        <v>5</v>
      </c>
      <c r="C321" s="582">
        <v>116.7</v>
      </c>
      <c r="D321" s="594">
        <v>72</v>
      </c>
      <c r="E321" s="570">
        <v>2898</v>
      </c>
      <c r="F321" s="570">
        <v>14929</v>
      </c>
      <c r="G321" s="570">
        <v>16165</v>
      </c>
      <c r="H321" s="570">
        <v>53</v>
      </c>
      <c r="I321" s="584">
        <v>175.26</v>
      </c>
      <c r="K321" s="124">
        <v>116.7</v>
      </c>
      <c r="L321" s="27">
        <v>72</v>
      </c>
      <c r="M321" s="28">
        <v>2882</v>
      </c>
      <c r="N321" s="28">
        <v>15084</v>
      </c>
      <c r="O321" s="28">
        <v>10515</v>
      </c>
      <c r="P321" s="28">
        <v>50</v>
      </c>
      <c r="Q321" s="125">
        <v>93.4</v>
      </c>
    </row>
    <row r="322" spans="1:17">
      <c r="A322" s="112"/>
      <c r="B322" s="120" t="s">
        <v>6</v>
      </c>
      <c r="C322" s="582">
        <v>111.2</v>
      </c>
      <c r="D322" s="594">
        <v>70.8</v>
      </c>
      <c r="E322" s="570">
        <v>2364</v>
      </c>
      <c r="F322" s="570">
        <v>15686</v>
      </c>
      <c r="G322" s="570">
        <v>7527</v>
      </c>
      <c r="H322" s="570">
        <v>43</v>
      </c>
      <c r="I322" s="584">
        <v>177.10599999999999</v>
      </c>
      <c r="K322" s="124">
        <v>111.2</v>
      </c>
      <c r="L322" s="27">
        <v>70.8</v>
      </c>
      <c r="M322" s="28">
        <v>2474</v>
      </c>
      <c r="N322" s="28">
        <v>15366</v>
      </c>
      <c r="O322" s="28">
        <v>9564</v>
      </c>
      <c r="P322" s="28">
        <v>42</v>
      </c>
      <c r="Q322" s="125">
        <v>94.6</v>
      </c>
    </row>
    <row r="323" spans="1:17">
      <c r="A323" s="112"/>
      <c r="B323" s="120" t="s">
        <v>7</v>
      </c>
      <c r="C323" s="582">
        <v>114.2</v>
      </c>
      <c r="D323" s="594">
        <v>72.5</v>
      </c>
      <c r="E323" s="570">
        <v>2985</v>
      </c>
      <c r="F323" s="570">
        <v>13353</v>
      </c>
      <c r="G323" s="570">
        <v>8686</v>
      </c>
      <c r="H323" s="570">
        <v>45</v>
      </c>
      <c r="I323" s="584">
        <v>178.137</v>
      </c>
      <c r="K323" s="124">
        <v>114.2</v>
      </c>
      <c r="L323" s="27">
        <v>72.5</v>
      </c>
      <c r="M323" s="28">
        <v>3189</v>
      </c>
      <c r="N323" s="28">
        <v>14436</v>
      </c>
      <c r="O323" s="28">
        <v>10634</v>
      </c>
      <c r="P323" s="28">
        <v>45</v>
      </c>
      <c r="Q323" s="125">
        <v>95.7</v>
      </c>
    </row>
    <row r="324" spans="1:17">
      <c r="A324" s="112"/>
      <c r="B324" s="120" t="s">
        <v>8</v>
      </c>
      <c r="C324" s="582">
        <v>111.3</v>
      </c>
      <c r="D324" s="594">
        <v>73.7</v>
      </c>
      <c r="E324" s="570">
        <v>3667</v>
      </c>
      <c r="F324" s="570">
        <v>14634</v>
      </c>
      <c r="G324" s="570">
        <v>10964</v>
      </c>
      <c r="H324" s="570">
        <v>49</v>
      </c>
      <c r="I324" s="584">
        <v>176.76900000000001</v>
      </c>
      <c r="K324" s="124">
        <v>111.3</v>
      </c>
      <c r="L324" s="27">
        <v>73.7</v>
      </c>
      <c r="M324" s="28">
        <v>3411</v>
      </c>
      <c r="N324" s="28">
        <v>15062</v>
      </c>
      <c r="O324" s="28">
        <v>10419</v>
      </c>
      <c r="P324" s="28">
        <v>43</v>
      </c>
      <c r="Q324" s="125">
        <v>94.5</v>
      </c>
    </row>
    <row r="325" spans="1:17">
      <c r="A325" s="112"/>
      <c r="B325" s="120" t="s">
        <v>9</v>
      </c>
      <c r="C325" s="582">
        <v>114.6</v>
      </c>
      <c r="D325" s="594">
        <v>69</v>
      </c>
      <c r="E325" s="570">
        <v>2450</v>
      </c>
      <c r="F325" s="570">
        <v>15508</v>
      </c>
      <c r="G325" s="570">
        <v>10814</v>
      </c>
      <c r="H325" s="570">
        <v>40</v>
      </c>
      <c r="I325" s="584">
        <v>174.46100000000001</v>
      </c>
      <c r="K325" s="124">
        <v>114.6</v>
      </c>
      <c r="L325" s="27">
        <v>69</v>
      </c>
      <c r="M325" s="28">
        <v>2369</v>
      </c>
      <c r="N325" s="28">
        <v>15147</v>
      </c>
      <c r="O325" s="28">
        <v>10363</v>
      </c>
      <c r="P325" s="28">
        <v>41</v>
      </c>
      <c r="Q325" s="125">
        <v>92.8</v>
      </c>
    </row>
    <row r="326" spans="1:17">
      <c r="A326" s="112"/>
      <c r="B326" s="120" t="s">
        <v>10</v>
      </c>
      <c r="C326" s="582">
        <v>112.3</v>
      </c>
      <c r="D326" s="594">
        <v>73.7</v>
      </c>
      <c r="E326" s="570">
        <v>3540</v>
      </c>
      <c r="F326" s="570">
        <v>14322</v>
      </c>
      <c r="G326" s="570">
        <v>8444</v>
      </c>
      <c r="H326" s="570">
        <v>38</v>
      </c>
      <c r="I326" s="584">
        <v>169.46600000000001</v>
      </c>
      <c r="K326" s="124">
        <v>112.3</v>
      </c>
      <c r="L326" s="27">
        <v>73.7</v>
      </c>
      <c r="M326" s="28">
        <v>3312</v>
      </c>
      <c r="N326" s="28">
        <v>14996</v>
      </c>
      <c r="O326" s="28">
        <v>10978</v>
      </c>
      <c r="P326" s="28">
        <v>42</v>
      </c>
      <c r="Q326" s="125">
        <v>90.3</v>
      </c>
    </row>
    <row r="327" spans="1:17">
      <c r="A327" s="112"/>
      <c r="B327" s="120" t="s">
        <v>11</v>
      </c>
      <c r="C327" s="582">
        <v>113.6</v>
      </c>
      <c r="D327" s="594">
        <v>72.7</v>
      </c>
      <c r="E327" s="570">
        <v>2292</v>
      </c>
      <c r="F327" s="570">
        <v>15131</v>
      </c>
      <c r="G327" s="570">
        <v>12112</v>
      </c>
      <c r="H327" s="570">
        <v>40</v>
      </c>
      <c r="I327" s="584">
        <v>166.02</v>
      </c>
      <c r="K327" s="124">
        <v>113.6</v>
      </c>
      <c r="L327" s="27">
        <v>72.7</v>
      </c>
      <c r="M327" s="28">
        <v>2379</v>
      </c>
      <c r="N327" s="28">
        <v>15103</v>
      </c>
      <c r="O327" s="28">
        <v>10496</v>
      </c>
      <c r="P327" s="28">
        <v>37</v>
      </c>
      <c r="Q327" s="125">
        <v>88.9</v>
      </c>
    </row>
    <row r="328" spans="1:17">
      <c r="A328" s="112"/>
      <c r="B328" s="120" t="s">
        <v>12</v>
      </c>
      <c r="C328" s="582">
        <v>112.3</v>
      </c>
      <c r="D328" s="594">
        <v>71.599999999999994</v>
      </c>
      <c r="E328" s="570">
        <v>2713</v>
      </c>
      <c r="F328" s="570">
        <v>17125</v>
      </c>
      <c r="G328" s="570">
        <v>9551</v>
      </c>
      <c r="H328" s="570">
        <v>38</v>
      </c>
      <c r="I328" s="584">
        <v>165.09800000000001</v>
      </c>
      <c r="K328" s="124">
        <v>112.3</v>
      </c>
      <c r="L328" s="27">
        <v>71.599999999999994</v>
      </c>
      <c r="M328" s="28">
        <v>2564</v>
      </c>
      <c r="N328" s="28">
        <v>15574</v>
      </c>
      <c r="O328" s="28">
        <v>10441</v>
      </c>
      <c r="P328" s="28">
        <v>37</v>
      </c>
      <c r="Q328" s="125">
        <v>88.9</v>
      </c>
    </row>
    <row r="329" spans="1:17">
      <c r="A329" s="112"/>
      <c r="B329" s="120" t="s">
        <v>13</v>
      </c>
      <c r="C329" s="582">
        <v>113.6</v>
      </c>
      <c r="D329" s="594">
        <v>76.599999999999994</v>
      </c>
      <c r="E329" s="570">
        <v>3191</v>
      </c>
      <c r="F329" s="570">
        <v>14269</v>
      </c>
      <c r="G329" s="570">
        <v>9612</v>
      </c>
      <c r="H329" s="570">
        <v>46</v>
      </c>
      <c r="I329" s="584">
        <v>163.27199999999999</v>
      </c>
      <c r="K329" s="124">
        <v>113.6</v>
      </c>
      <c r="L329" s="27">
        <v>76.599999999999994</v>
      </c>
      <c r="M329" s="28">
        <v>2844</v>
      </c>
      <c r="N329" s="28">
        <v>15175</v>
      </c>
      <c r="O329" s="28">
        <v>10408</v>
      </c>
      <c r="P329" s="28">
        <v>48</v>
      </c>
      <c r="Q329" s="125">
        <v>87.3</v>
      </c>
    </row>
    <row r="330" spans="1:17">
      <c r="A330" s="113"/>
      <c r="B330" s="121" t="s">
        <v>14</v>
      </c>
      <c r="C330" s="583">
        <v>111.2</v>
      </c>
      <c r="D330" s="595">
        <v>73.7</v>
      </c>
      <c r="E330" s="571">
        <v>2458</v>
      </c>
      <c r="F330" s="571">
        <v>12689</v>
      </c>
      <c r="G330" s="571">
        <v>9492</v>
      </c>
      <c r="H330" s="571">
        <v>34</v>
      </c>
      <c r="I330" s="585">
        <v>160.852</v>
      </c>
      <c r="K330" s="126">
        <v>111.2</v>
      </c>
      <c r="L330" s="29">
        <v>73.7</v>
      </c>
      <c r="M330" s="30">
        <v>2347</v>
      </c>
      <c r="N330" s="30">
        <v>14260</v>
      </c>
      <c r="O330" s="30">
        <v>10360</v>
      </c>
      <c r="P330" s="30">
        <v>33</v>
      </c>
      <c r="Q330" s="127">
        <v>87.9</v>
      </c>
    </row>
    <row r="331" spans="1:17">
      <c r="A331" s="111" t="s">
        <v>280</v>
      </c>
      <c r="B331" s="119" t="s">
        <v>3</v>
      </c>
      <c r="C331" s="601">
        <v>112.6</v>
      </c>
      <c r="D331" s="601">
        <v>75.3</v>
      </c>
      <c r="E331" s="573">
        <v>3110</v>
      </c>
      <c r="F331" s="573">
        <v>18120</v>
      </c>
      <c r="G331" s="573">
        <v>9781</v>
      </c>
      <c r="H331" s="573">
        <v>31</v>
      </c>
      <c r="I331" s="605">
        <v>155.94800000000001</v>
      </c>
      <c r="K331" s="122">
        <v>112.6</v>
      </c>
      <c r="L331" s="25">
        <v>75.3</v>
      </c>
      <c r="M331" s="26">
        <v>3997</v>
      </c>
      <c r="N331" s="26">
        <v>16698</v>
      </c>
      <c r="O331" s="26">
        <v>10603</v>
      </c>
      <c r="P331" s="26">
        <v>37</v>
      </c>
      <c r="Q331" s="123">
        <v>88.6</v>
      </c>
    </row>
    <row r="332" spans="1:17">
      <c r="A332" s="112">
        <v>2016</v>
      </c>
      <c r="B332" s="120" t="s">
        <v>4</v>
      </c>
      <c r="C332" s="602">
        <v>113.3</v>
      </c>
      <c r="D332" s="602">
        <v>79.599999999999994</v>
      </c>
      <c r="E332" s="574">
        <v>2158</v>
      </c>
      <c r="F332" s="574">
        <v>16467</v>
      </c>
      <c r="G332" s="574">
        <v>11789</v>
      </c>
      <c r="H332" s="574">
        <v>38</v>
      </c>
      <c r="I332" s="606">
        <v>154.94200000000001</v>
      </c>
      <c r="K332" s="124">
        <v>113.3</v>
      </c>
      <c r="L332" s="27">
        <v>79.599999999999994</v>
      </c>
      <c r="M332" s="28">
        <v>2300</v>
      </c>
      <c r="N332" s="28">
        <v>15175</v>
      </c>
      <c r="O332" s="28">
        <v>9950</v>
      </c>
      <c r="P332" s="28">
        <v>41</v>
      </c>
      <c r="Q332" s="125">
        <v>87.3</v>
      </c>
    </row>
    <row r="333" spans="1:17">
      <c r="A333" s="112"/>
      <c r="B333" s="120" t="s">
        <v>5</v>
      </c>
      <c r="C333" s="602">
        <v>114.5</v>
      </c>
      <c r="D333" s="602">
        <v>77.900000000000006</v>
      </c>
      <c r="E333" s="574">
        <v>3053</v>
      </c>
      <c r="F333" s="574">
        <v>14874</v>
      </c>
      <c r="G333" s="574">
        <v>15674</v>
      </c>
      <c r="H333" s="574">
        <v>39</v>
      </c>
      <c r="I333" s="606">
        <v>156.095</v>
      </c>
      <c r="K333" s="124">
        <v>114.5</v>
      </c>
      <c r="L333" s="27">
        <v>77.900000000000006</v>
      </c>
      <c r="M333" s="28">
        <v>3018</v>
      </c>
      <c r="N333" s="28">
        <v>14876</v>
      </c>
      <c r="O333" s="28">
        <v>10074</v>
      </c>
      <c r="P333" s="28">
        <v>36</v>
      </c>
      <c r="Q333" s="125">
        <v>89.1</v>
      </c>
    </row>
    <row r="334" spans="1:17">
      <c r="A334" s="112"/>
      <c r="B334" s="120" t="s">
        <v>6</v>
      </c>
      <c r="C334" s="602">
        <v>112.3</v>
      </c>
      <c r="D334" s="602">
        <v>80.099999999999994</v>
      </c>
      <c r="E334" s="574">
        <v>3019</v>
      </c>
      <c r="F334" s="574">
        <v>15727</v>
      </c>
      <c r="G334" s="574">
        <v>8690</v>
      </c>
      <c r="H334" s="574">
        <v>45</v>
      </c>
      <c r="I334" s="606">
        <v>158.19399999999999</v>
      </c>
      <c r="K334" s="124">
        <v>112.3</v>
      </c>
      <c r="L334" s="27">
        <v>80.099999999999994</v>
      </c>
      <c r="M334" s="28">
        <v>3060</v>
      </c>
      <c r="N334" s="28">
        <v>15458</v>
      </c>
      <c r="O334" s="28">
        <v>10880</v>
      </c>
      <c r="P334" s="28">
        <v>44</v>
      </c>
      <c r="Q334" s="125">
        <v>89.3</v>
      </c>
    </row>
    <row r="335" spans="1:17">
      <c r="A335" s="112"/>
      <c r="B335" s="120" t="s">
        <v>7</v>
      </c>
      <c r="C335" s="602">
        <v>112.9</v>
      </c>
      <c r="D335" s="602">
        <v>81.8</v>
      </c>
      <c r="E335" s="574">
        <v>2218</v>
      </c>
      <c r="F335" s="574">
        <v>14549</v>
      </c>
      <c r="G335" s="574">
        <v>9081</v>
      </c>
      <c r="H335" s="574">
        <v>25</v>
      </c>
      <c r="I335" s="606">
        <v>158.66499999999999</v>
      </c>
      <c r="K335" s="124">
        <v>112.9</v>
      </c>
      <c r="L335" s="27">
        <v>81.8</v>
      </c>
      <c r="M335" s="28">
        <v>2335</v>
      </c>
      <c r="N335" s="28">
        <v>15404</v>
      </c>
      <c r="O335" s="28">
        <v>10923</v>
      </c>
      <c r="P335" s="28">
        <v>24</v>
      </c>
      <c r="Q335" s="125">
        <v>89.1</v>
      </c>
    </row>
    <row r="336" spans="1:17">
      <c r="A336" s="112"/>
      <c r="B336" s="120" t="s">
        <v>8</v>
      </c>
      <c r="C336" s="602">
        <v>114.4</v>
      </c>
      <c r="D336" s="602">
        <v>76.8</v>
      </c>
      <c r="E336" s="574">
        <v>2885</v>
      </c>
      <c r="F336" s="574">
        <v>14944</v>
      </c>
      <c r="G336" s="574">
        <v>11421</v>
      </c>
      <c r="H336" s="574">
        <v>55</v>
      </c>
      <c r="I336" s="606">
        <v>156.70400000000001</v>
      </c>
      <c r="K336" s="124">
        <v>114.4</v>
      </c>
      <c r="L336" s="27">
        <v>76.8</v>
      </c>
      <c r="M336" s="28">
        <v>2676</v>
      </c>
      <c r="N336" s="28">
        <v>15559</v>
      </c>
      <c r="O336" s="28">
        <v>11111</v>
      </c>
      <c r="P336" s="28">
        <v>48</v>
      </c>
      <c r="Q336" s="125">
        <v>88.6</v>
      </c>
    </row>
    <row r="337" spans="1:17">
      <c r="A337" s="112"/>
      <c r="B337" s="120" t="s">
        <v>9</v>
      </c>
      <c r="C337" s="602">
        <v>112.3</v>
      </c>
      <c r="D337" s="602">
        <v>79.2</v>
      </c>
      <c r="E337" s="574">
        <v>3032</v>
      </c>
      <c r="F337" s="574">
        <v>15580</v>
      </c>
      <c r="G337" s="574">
        <v>11109</v>
      </c>
      <c r="H337" s="574">
        <v>30</v>
      </c>
      <c r="I337" s="606">
        <v>157.572</v>
      </c>
      <c r="K337" s="124">
        <v>112.3</v>
      </c>
      <c r="L337" s="27">
        <v>79.2</v>
      </c>
      <c r="M337" s="28">
        <v>2943</v>
      </c>
      <c r="N337" s="28">
        <v>15869</v>
      </c>
      <c r="O337" s="28">
        <v>11273</v>
      </c>
      <c r="P337" s="28">
        <v>31</v>
      </c>
      <c r="Q337" s="125">
        <v>90.3</v>
      </c>
    </row>
    <row r="338" spans="1:17">
      <c r="A338" s="112"/>
      <c r="B338" s="120" t="s">
        <v>10</v>
      </c>
      <c r="C338" s="602">
        <v>114.4</v>
      </c>
      <c r="D338" s="602">
        <v>75.599999999999994</v>
      </c>
      <c r="E338" s="574">
        <v>2828</v>
      </c>
      <c r="F338" s="574">
        <v>16090</v>
      </c>
      <c r="G338" s="574">
        <v>8526</v>
      </c>
      <c r="H338" s="574">
        <v>31</v>
      </c>
      <c r="I338" s="606">
        <v>156.636</v>
      </c>
      <c r="K338" s="124">
        <v>114.4</v>
      </c>
      <c r="L338" s="27">
        <v>75.599999999999994</v>
      </c>
      <c r="M338" s="28">
        <v>2655</v>
      </c>
      <c r="N338" s="28">
        <v>15942</v>
      </c>
      <c r="O338" s="28">
        <v>10696</v>
      </c>
      <c r="P338" s="28">
        <v>34</v>
      </c>
      <c r="Q338" s="125">
        <v>92.4</v>
      </c>
    </row>
    <row r="339" spans="1:17">
      <c r="A339" s="112"/>
      <c r="B339" s="120" t="s">
        <v>11</v>
      </c>
      <c r="C339" s="602">
        <v>118.5</v>
      </c>
      <c r="D339" s="602">
        <v>79.3</v>
      </c>
      <c r="E339" s="574">
        <v>3237</v>
      </c>
      <c r="F339" s="574">
        <v>15753</v>
      </c>
      <c r="G339" s="574">
        <v>12531</v>
      </c>
      <c r="H339" s="574">
        <v>34</v>
      </c>
      <c r="I339" s="606">
        <v>156.71299999999999</v>
      </c>
      <c r="K339" s="124">
        <v>118.5</v>
      </c>
      <c r="L339" s="27">
        <v>79.3</v>
      </c>
      <c r="M339" s="28">
        <v>3388</v>
      </c>
      <c r="N339" s="28">
        <v>15867</v>
      </c>
      <c r="O339" s="28">
        <v>10710</v>
      </c>
      <c r="P339" s="28">
        <v>32</v>
      </c>
      <c r="Q339" s="125">
        <v>94.4</v>
      </c>
    </row>
    <row r="340" spans="1:17">
      <c r="A340" s="112"/>
      <c r="B340" s="120" t="s">
        <v>12</v>
      </c>
      <c r="C340" s="602">
        <v>114.9</v>
      </c>
      <c r="D340" s="602">
        <v>81.5</v>
      </c>
      <c r="E340" s="574">
        <v>2810</v>
      </c>
      <c r="F340" s="574">
        <v>16931</v>
      </c>
      <c r="G340" s="574">
        <v>9913</v>
      </c>
      <c r="H340" s="574">
        <v>39</v>
      </c>
      <c r="I340" s="606">
        <v>158.58600000000001</v>
      </c>
      <c r="K340" s="124">
        <v>114.9</v>
      </c>
      <c r="L340" s="27">
        <v>81.5</v>
      </c>
      <c r="M340" s="28">
        <v>2743</v>
      </c>
      <c r="N340" s="28">
        <v>16062</v>
      </c>
      <c r="O340" s="28">
        <v>11134</v>
      </c>
      <c r="P340" s="28">
        <v>39</v>
      </c>
      <c r="Q340" s="125">
        <v>96.1</v>
      </c>
    </row>
    <row r="341" spans="1:17">
      <c r="A341" s="112"/>
      <c r="B341" s="120" t="s">
        <v>13</v>
      </c>
      <c r="C341" s="602">
        <v>114.9</v>
      </c>
      <c r="D341" s="602">
        <v>75.900000000000006</v>
      </c>
      <c r="E341" s="574">
        <v>3004</v>
      </c>
      <c r="F341" s="574">
        <v>15775</v>
      </c>
      <c r="G341" s="574">
        <v>10855</v>
      </c>
      <c r="H341" s="574">
        <v>29</v>
      </c>
      <c r="I341" s="606">
        <v>164.41300000000001</v>
      </c>
      <c r="K341" s="124">
        <v>114.9</v>
      </c>
      <c r="L341" s="27">
        <v>75.900000000000006</v>
      </c>
      <c r="M341" s="28">
        <v>2757</v>
      </c>
      <c r="N341" s="28">
        <v>15869</v>
      </c>
      <c r="O341" s="28">
        <v>11452</v>
      </c>
      <c r="P341" s="28">
        <v>30</v>
      </c>
      <c r="Q341" s="125">
        <v>100.7</v>
      </c>
    </row>
    <row r="342" spans="1:17">
      <c r="A342" s="113"/>
      <c r="B342" s="121" t="s">
        <v>14</v>
      </c>
      <c r="C342" s="603">
        <v>118.1</v>
      </c>
      <c r="D342" s="603">
        <v>74.400000000000006</v>
      </c>
      <c r="E342" s="575">
        <v>2870</v>
      </c>
      <c r="F342" s="575">
        <v>13658</v>
      </c>
      <c r="G342" s="575">
        <v>11018</v>
      </c>
      <c r="H342" s="575">
        <v>38</v>
      </c>
      <c r="I342" s="607">
        <v>168.833</v>
      </c>
      <c r="K342" s="126">
        <v>118.1</v>
      </c>
      <c r="L342" s="29">
        <v>74.400000000000006</v>
      </c>
      <c r="M342" s="30">
        <v>2777</v>
      </c>
      <c r="N342" s="30">
        <v>15307</v>
      </c>
      <c r="O342" s="30">
        <v>11757</v>
      </c>
      <c r="P342" s="30">
        <v>36</v>
      </c>
      <c r="Q342" s="127">
        <v>105</v>
      </c>
    </row>
    <row r="343" spans="1:17">
      <c r="A343" s="112" t="s">
        <v>466</v>
      </c>
      <c r="B343" s="120" t="s">
        <v>3</v>
      </c>
      <c r="C343" s="602">
        <v>113.3</v>
      </c>
      <c r="D343" s="602">
        <v>80.8</v>
      </c>
      <c r="E343" s="574">
        <v>3297</v>
      </c>
      <c r="F343" s="574">
        <v>19414</v>
      </c>
      <c r="G343" s="574">
        <v>10504</v>
      </c>
      <c r="H343" s="574">
        <v>28</v>
      </c>
      <c r="I343" s="606">
        <v>171.74299999999999</v>
      </c>
      <c r="K343" s="124">
        <v>113.3</v>
      </c>
      <c r="L343" s="27">
        <v>80.8</v>
      </c>
      <c r="M343" s="28">
        <v>4150</v>
      </c>
      <c r="N343" s="28">
        <v>17846</v>
      </c>
      <c r="O343" s="28">
        <v>11240</v>
      </c>
      <c r="P343" s="28">
        <v>34</v>
      </c>
      <c r="Q343" s="125">
        <v>110.1</v>
      </c>
    </row>
    <row r="344" spans="1:17">
      <c r="A344" s="112">
        <v>2017</v>
      </c>
      <c r="B344" s="120" t="s">
        <v>4</v>
      </c>
      <c r="C344" s="602">
        <v>118.6</v>
      </c>
      <c r="D344" s="602">
        <v>75.400000000000006</v>
      </c>
      <c r="E344" s="574">
        <v>3190</v>
      </c>
      <c r="F344" s="574">
        <v>18179</v>
      </c>
      <c r="G344" s="574">
        <v>12849</v>
      </c>
      <c r="H344" s="574">
        <v>30</v>
      </c>
      <c r="I344" s="606">
        <v>172.28399999999999</v>
      </c>
      <c r="K344" s="124">
        <v>118.6</v>
      </c>
      <c r="L344" s="27">
        <v>75.400000000000006</v>
      </c>
      <c r="M344" s="28">
        <v>3312</v>
      </c>
      <c r="N344" s="28">
        <v>16716</v>
      </c>
      <c r="O344" s="28">
        <v>11274</v>
      </c>
      <c r="P344" s="28">
        <v>33</v>
      </c>
      <c r="Q344" s="125">
        <v>111.2</v>
      </c>
    </row>
    <row r="345" spans="1:17">
      <c r="A345" s="112"/>
      <c r="B345" s="120" t="s">
        <v>5</v>
      </c>
      <c r="C345" s="602">
        <v>117.1</v>
      </c>
      <c r="D345" s="602">
        <v>77.099999999999994</v>
      </c>
      <c r="E345" s="574">
        <v>2403</v>
      </c>
      <c r="F345" s="574">
        <v>16225</v>
      </c>
      <c r="G345" s="574">
        <v>18114</v>
      </c>
      <c r="H345" s="574">
        <v>33</v>
      </c>
      <c r="I345" s="606">
        <v>173.696</v>
      </c>
      <c r="K345" s="124">
        <v>117.1</v>
      </c>
      <c r="L345" s="27">
        <v>77.099999999999994</v>
      </c>
      <c r="M345" s="28">
        <v>2338</v>
      </c>
      <c r="N345" s="28">
        <v>16482</v>
      </c>
      <c r="O345" s="28">
        <v>11524</v>
      </c>
      <c r="P345" s="28">
        <v>30</v>
      </c>
      <c r="Q345" s="125">
        <v>111.3</v>
      </c>
    </row>
    <row r="346" spans="1:17">
      <c r="A346" s="112"/>
      <c r="B346" s="120" t="s">
        <v>6</v>
      </c>
      <c r="C346" s="602">
        <v>120.1</v>
      </c>
      <c r="D346" s="602">
        <v>77.2</v>
      </c>
      <c r="E346" s="574">
        <v>2976</v>
      </c>
      <c r="F346" s="574">
        <v>16815</v>
      </c>
      <c r="G346" s="574">
        <v>8693</v>
      </c>
      <c r="H346" s="574">
        <v>34</v>
      </c>
      <c r="I346" s="606">
        <v>171.60900000000001</v>
      </c>
      <c r="K346" s="124">
        <v>120.1</v>
      </c>
      <c r="L346" s="27">
        <v>77.2</v>
      </c>
      <c r="M346" s="28">
        <v>2870</v>
      </c>
      <c r="N346" s="28">
        <v>17338</v>
      </c>
      <c r="O346" s="28">
        <v>11335</v>
      </c>
      <c r="P346" s="28">
        <v>34</v>
      </c>
      <c r="Q346" s="125">
        <v>108.5</v>
      </c>
    </row>
    <row r="347" spans="1:17">
      <c r="A347" s="112"/>
      <c r="B347" s="120" t="s">
        <v>7</v>
      </c>
      <c r="C347" s="602">
        <v>119.3</v>
      </c>
      <c r="D347" s="602">
        <v>75</v>
      </c>
      <c r="E347" s="574">
        <v>3028</v>
      </c>
      <c r="F347" s="574">
        <v>16802</v>
      </c>
      <c r="G347" s="574">
        <v>9492</v>
      </c>
      <c r="H347" s="574">
        <v>43</v>
      </c>
      <c r="I347" s="606">
        <v>172.23400000000001</v>
      </c>
      <c r="K347" s="124">
        <v>119.3</v>
      </c>
      <c r="L347" s="27">
        <v>75</v>
      </c>
      <c r="M347" s="28">
        <v>3219</v>
      </c>
      <c r="N347" s="28">
        <v>17191</v>
      </c>
      <c r="O347" s="28">
        <v>11164</v>
      </c>
      <c r="P347" s="28">
        <v>42</v>
      </c>
      <c r="Q347" s="125">
        <v>108.6</v>
      </c>
    </row>
    <row r="348" spans="1:17">
      <c r="A348" s="112"/>
      <c r="B348" s="120" t="s">
        <v>8</v>
      </c>
      <c r="C348" s="602">
        <v>119.5</v>
      </c>
      <c r="D348" s="602">
        <v>74.900000000000006</v>
      </c>
      <c r="E348" s="574">
        <v>2848</v>
      </c>
      <c r="F348" s="574">
        <v>16358</v>
      </c>
      <c r="G348" s="574">
        <v>12395</v>
      </c>
      <c r="H348" s="574">
        <v>50</v>
      </c>
      <c r="I348" s="606">
        <v>172.11799999999999</v>
      </c>
      <c r="K348" s="124">
        <v>119.5</v>
      </c>
      <c r="L348" s="27">
        <v>74.900000000000006</v>
      </c>
      <c r="M348" s="28">
        <v>2653</v>
      </c>
      <c r="N348" s="28">
        <v>16836</v>
      </c>
      <c r="O348" s="28">
        <v>11939</v>
      </c>
      <c r="P348" s="28">
        <v>43</v>
      </c>
      <c r="Q348" s="125">
        <v>109.8</v>
      </c>
    </row>
    <row r="349" spans="1:17">
      <c r="A349" s="112"/>
      <c r="B349" s="120" t="s">
        <v>9</v>
      </c>
      <c r="C349" s="602">
        <v>120.3</v>
      </c>
      <c r="D349" s="602">
        <v>82.6</v>
      </c>
      <c r="E349" s="574">
        <v>2918</v>
      </c>
      <c r="F349" s="574">
        <v>16745</v>
      </c>
      <c r="G349" s="574">
        <v>10591</v>
      </c>
      <c r="H349" s="574">
        <v>43</v>
      </c>
      <c r="I349" s="606">
        <v>174.14099999999999</v>
      </c>
      <c r="K349" s="124">
        <v>120.3</v>
      </c>
      <c r="L349" s="27">
        <v>82.6</v>
      </c>
      <c r="M349" s="28">
        <v>2807</v>
      </c>
      <c r="N349" s="28">
        <v>17267</v>
      </c>
      <c r="O349" s="28">
        <v>10950</v>
      </c>
      <c r="P349" s="28">
        <v>44</v>
      </c>
      <c r="Q349" s="125">
        <v>110.5</v>
      </c>
    </row>
    <row r="350" spans="1:17">
      <c r="A350" s="112"/>
      <c r="B350" s="120" t="s">
        <v>10</v>
      </c>
      <c r="C350" s="602">
        <v>123</v>
      </c>
      <c r="D350" s="602">
        <v>82.3</v>
      </c>
      <c r="E350" s="574">
        <v>3017</v>
      </c>
      <c r="F350" s="574">
        <v>17805</v>
      </c>
      <c r="G350" s="574">
        <v>8929</v>
      </c>
      <c r="H350" s="574">
        <v>39</v>
      </c>
      <c r="I350" s="606">
        <v>176.71799999999999</v>
      </c>
      <c r="K350" s="124">
        <v>123</v>
      </c>
      <c r="L350" s="27">
        <v>82.3</v>
      </c>
      <c r="M350" s="28">
        <v>2935</v>
      </c>
      <c r="N350" s="28">
        <v>17552</v>
      </c>
      <c r="O350" s="28">
        <v>11349</v>
      </c>
      <c r="P350" s="28">
        <v>41</v>
      </c>
      <c r="Q350" s="125">
        <v>112.8</v>
      </c>
    </row>
    <row r="351" spans="1:17">
      <c r="A351" s="112"/>
      <c r="B351" s="120" t="s">
        <v>11</v>
      </c>
      <c r="C351" s="602">
        <v>118.1</v>
      </c>
      <c r="D351" s="602">
        <v>76.099999999999994</v>
      </c>
      <c r="E351" s="574">
        <v>2696</v>
      </c>
      <c r="F351" s="574">
        <v>16876</v>
      </c>
      <c r="G351" s="574">
        <v>12610</v>
      </c>
      <c r="H351" s="574">
        <v>43</v>
      </c>
      <c r="I351" s="606">
        <v>179.875</v>
      </c>
      <c r="K351" s="124">
        <v>118.1</v>
      </c>
      <c r="L351" s="27">
        <v>76.099999999999994</v>
      </c>
      <c r="M351" s="28">
        <v>2827</v>
      </c>
      <c r="N351" s="28">
        <v>17158</v>
      </c>
      <c r="O351" s="28">
        <v>10980</v>
      </c>
      <c r="P351" s="28">
        <v>42</v>
      </c>
      <c r="Q351" s="125">
        <v>114.8</v>
      </c>
    </row>
    <row r="352" spans="1:17">
      <c r="A352" s="112"/>
      <c r="B352" s="120" t="s">
        <v>12</v>
      </c>
      <c r="C352" s="602">
        <v>122.8</v>
      </c>
      <c r="D352" s="602">
        <v>79.099999999999994</v>
      </c>
      <c r="E352" s="574">
        <v>2771</v>
      </c>
      <c r="F352" s="574">
        <v>17965</v>
      </c>
      <c r="G352" s="574">
        <v>9196</v>
      </c>
      <c r="H352" s="574">
        <v>32</v>
      </c>
      <c r="I352" s="606">
        <v>180.69499999999999</v>
      </c>
      <c r="K352" s="124">
        <v>122.8</v>
      </c>
      <c r="L352" s="27">
        <v>79.099999999999994</v>
      </c>
      <c r="M352" s="28">
        <v>2775</v>
      </c>
      <c r="N352" s="28">
        <v>16813</v>
      </c>
      <c r="O352" s="28">
        <v>10063</v>
      </c>
      <c r="P352" s="28">
        <v>32</v>
      </c>
      <c r="Q352" s="125">
        <v>113.9</v>
      </c>
    </row>
    <row r="353" spans="1:17">
      <c r="A353" s="112"/>
      <c r="B353" s="120" t="s">
        <v>13</v>
      </c>
      <c r="C353" s="602">
        <v>122.7</v>
      </c>
      <c r="D353" s="602">
        <v>75.7</v>
      </c>
      <c r="E353" s="574">
        <v>2766</v>
      </c>
      <c r="F353" s="574">
        <v>17553</v>
      </c>
      <c r="G353" s="574">
        <v>10093</v>
      </c>
      <c r="H353" s="574">
        <v>35</v>
      </c>
      <c r="I353" s="606">
        <v>181.86199999999999</v>
      </c>
      <c r="K353" s="124">
        <v>122.7</v>
      </c>
      <c r="L353" s="27">
        <v>75.7</v>
      </c>
      <c r="M353" s="28">
        <v>2619</v>
      </c>
      <c r="N353" s="28">
        <v>17592</v>
      </c>
      <c r="O353" s="28">
        <v>10491</v>
      </c>
      <c r="P353" s="28">
        <v>35</v>
      </c>
      <c r="Q353" s="125">
        <v>110.6</v>
      </c>
    </row>
    <row r="354" spans="1:17">
      <c r="A354" s="112"/>
      <c r="B354" s="120" t="s">
        <v>14</v>
      </c>
      <c r="C354" s="602">
        <v>121.9</v>
      </c>
      <c r="D354" s="602">
        <v>78.7</v>
      </c>
      <c r="E354" s="574">
        <v>2993</v>
      </c>
      <c r="F354" s="574">
        <v>15909</v>
      </c>
      <c r="G354" s="574">
        <v>11174</v>
      </c>
      <c r="H354" s="574">
        <v>39</v>
      </c>
      <c r="I354" s="606">
        <v>184.488</v>
      </c>
      <c r="K354" s="124">
        <v>121.9</v>
      </c>
      <c r="L354" s="27">
        <v>78.7</v>
      </c>
      <c r="M354" s="28">
        <v>2897</v>
      </c>
      <c r="N354" s="28">
        <v>18089</v>
      </c>
      <c r="O354" s="28">
        <v>12148</v>
      </c>
      <c r="P354" s="28">
        <v>36</v>
      </c>
      <c r="Q354" s="125">
        <v>109.3</v>
      </c>
    </row>
    <row r="355" spans="1:17">
      <c r="A355" s="111" t="s">
        <v>598</v>
      </c>
      <c r="B355" s="119" t="s">
        <v>3</v>
      </c>
      <c r="C355" s="601">
        <v>121</v>
      </c>
      <c r="D355" s="601">
        <v>86.8</v>
      </c>
      <c r="E355" s="573">
        <v>2052</v>
      </c>
      <c r="F355" s="573">
        <v>19203</v>
      </c>
      <c r="G355" s="573">
        <v>10059</v>
      </c>
      <c r="H355" s="573">
        <v>30</v>
      </c>
      <c r="I355" s="605">
        <v>185.46299999999999</v>
      </c>
      <c r="K355" s="122">
        <v>121</v>
      </c>
      <c r="L355" s="25">
        <v>86.8</v>
      </c>
      <c r="M355" s="26">
        <v>2507</v>
      </c>
      <c r="N355" s="26">
        <v>17306</v>
      </c>
      <c r="O355" s="26">
        <v>10460</v>
      </c>
      <c r="P355" s="26">
        <v>35</v>
      </c>
      <c r="Q355" s="123">
        <v>108</v>
      </c>
    </row>
    <row r="356" spans="1:17">
      <c r="A356" s="112">
        <v>2018</v>
      </c>
      <c r="B356" s="120" t="s">
        <v>4</v>
      </c>
      <c r="C356" s="602">
        <v>120.1</v>
      </c>
      <c r="D356" s="602">
        <v>86.7</v>
      </c>
      <c r="E356" s="574">
        <v>2629</v>
      </c>
      <c r="F356" s="574">
        <v>19800</v>
      </c>
      <c r="G356" s="574">
        <v>12862</v>
      </c>
      <c r="H356" s="574">
        <v>36</v>
      </c>
      <c r="I356" s="606">
        <v>186.434</v>
      </c>
      <c r="K356" s="124">
        <v>120.1</v>
      </c>
      <c r="L356" s="27">
        <v>86.7</v>
      </c>
      <c r="M356" s="28">
        <v>2635</v>
      </c>
      <c r="N356" s="28">
        <v>18232</v>
      </c>
      <c r="O356" s="28">
        <v>11316</v>
      </c>
      <c r="P356" s="28">
        <v>42</v>
      </c>
      <c r="Q356" s="125">
        <v>108.2</v>
      </c>
    </row>
    <row r="357" spans="1:17">
      <c r="A357" s="112"/>
      <c r="B357" s="120" t="s">
        <v>5</v>
      </c>
      <c r="C357" s="602">
        <v>121.9</v>
      </c>
      <c r="D357" s="602">
        <v>84.8</v>
      </c>
      <c r="E357" s="574">
        <v>2750</v>
      </c>
      <c r="F357" s="574">
        <v>17656</v>
      </c>
      <c r="G357" s="574">
        <v>17721</v>
      </c>
      <c r="H357" s="574">
        <v>43</v>
      </c>
      <c r="I357" s="606">
        <v>184.31399999999999</v>
      </c>
      <c r="K357" s="124">
        <v>121.9</v>
      </c>
      <c r="L357" s="27">
        <v>84.8</v>
      </c>
      <c r="M357" s="28">
        <v>2672</v>
      </c>
      <c r="N357" s="28">
        <v>18116</v>
      </c>
      <c r="O357" s="28">
        <v>11381</v>
      </c>
      <c r="P357" s="28">
        <v>40</v>
      </c>
      <c r="Q357" s="125">
        <v>106.1</v>
      </c>
    </row>
    <row r="358" spans="1:17">
      <c r="A358" s="112"/>
      <c r="B358" s="120" t="s">
        <v>6</v>
      </c>
      <c r="C358" s="27">
        <v>121.4</v>
      </c>
      <c r="D358" s="27">
        <v>83.5</v>
      </c>
      <c r="E358" s="28">
        <v>2545</v>
      </c>
      <c r="F358" s="28">
        <v>17275</v>
      </c>
      <c r="G358" s="28">
        <v>8949</v>
      </c>
      <c r="H358" s="28">
        <v>33</v>
      </c>
      <c r="I358" s="125">
        <v>186.501</v>
      </c>
      <c r="K358" s="124">
        <v>121.4</v>
      </c>
      <c r="L358" s="27">
        <v>83.5</v>
      </c>
      <c r="M358" s="28">
        <v>2364</v>
      </c>
      <c r="N358" s="28">
        <v>17911</v>
      </c>
      <c r="O358" s="28">
        <v>11355</v>
      </c>
      <c r="P358" s="28">
        <v>34</v>
      </c>
      <c r="Q358" s="125">
        <v>108.7</v>
      </c>
    </row>
    <row r="359" spans="1:17">
      <c r="A359" s="112"/>
      <c r="B359" s="120" t="s">
        <v>7</v>
      </c>
      <c r="C359" s="27">
        <v>122.4</v>
      </c>
      <c r="D359" s="27">
        <v>80.5</v>
      </c>
      <c r="E359" s="28">
        <v>2440</v>
      </c>
      <c r="F359" s="28">
        <v>18090</v>
      </c>
      <c r="G359" s="28">
        <v>9624</v>
      </c>
      <c r="H359" s="28">
        <v>40</v>
      </c>
      <c r="I359" s="125">
        <v>186.685</v>
      </c>
      <c r="K359" s="124">
        <v>122.4</v>
      </c>
      <c r="L359" s="27">
        <v>80.5</v>
      </c>
      <c r="M359" s="28">
        <v>2609</v>
      </c>
      <c r="N359" s="28">
        <v>18498</v>
      </c>
      <c r="O359" s="28">
        <v>11497</v>
      </c>
      <c r="P359" s="28">
        <v>40</v>
      </c>
      <c r="Q359" s="125">
        <v>108.4</v>
      </c>
    </row>
    <row r="360" spans="1:17">
      <c r="A360" s="112"/>
      <c r="B360" s="120" t="s">
        <v>8</v>
      </c>
      <c r="C360" s="27">
        <v>125.4</v>
      </c>
      <c r="D360" s="27">
        <v>79.2</v>
      </c>
      <c r="E360" s="28">
        <v>2791</v>
      </c>
      <c r="F360" s="28">
        <v>17568</v>
      </c>
      <c r="G360" s="28">
        <v>11196</v>
      </c>
      <c r="H360" s="28">
        <v>33</v>
      </c>
      <c r="I360" s="117">
        <v>185.39500000000001</v>
      </c>
      <c r="K360" s="124">
        <v>125.4</v>
      </c>
      <c r="L360" s="27">
        <v>79.2</v>
      </c>
      <c r="M360" s="28">
        <v>2630</v>
      </c>
      <c r="N360" s="28">
        <v>18093</v>
      </c>
      <c r="O360" s="28">
        <v>11066</v>
      </c>
      <c r="P360" s="28">
        <v>28</v>
      </c>
      <c r="Q360" s="125">
        <v>107.7</v>
      </c>
    </row>
    <row r="361" spans="1:17">
      <c r="A361" s="112"/>
      <c r="B361" s="120" t="s">
        <v>9</v>
      </c>
      <c r="C361" s="27">
        <v>121.7</v>
      </c>
      <c r="D361" s="27">
        <v>83.1</v>
      </c>
      <c r="E361" s="28">
        <v>2900</v>
      </c>
      <c r="F361" s="28">
        <v>17778</v>
      </c>
      <c r="G361" s="28">
        <v>10828</v>
      </c>
      <c r="H361" s="28">
        <v>33</v>
      </c>
      <c r="I361" s="117">
        <v>184.27</v>
      </c>
      <c r="K361" s="124">
        <v>121.7</v>
      </c>
      <c r="L361" s="27">
        <v>83.1</v>
      </c>
      <c r="M361" s="28">
        <v>2804</v>
      </c>
      <c r="N361" s="28">
        <v>18047</v>
      </c>
      <c r="O361" s="28">
        <v>11208</v>
      </c>
      <c r="P361" s="28">
        <v>33</v>
      </c>
      <c r="Q361" s="125">
        <v>105.8</v>
      </c>
    </row>
    <row r="362" spans="1:17">
      <c r="A362" s="112"/>
      <c r="B362" s="120" t="s">
        <v>10</v>
      </c>
      <c r="C362" s="27">
        <v>123.2</v>
      </c>
      <c r="D362" s="27">
        <v>80.099999999999994</v>
      </c>
      <c r="E362" s="28">
        <v>2506</v>
      </c>
      <c r="F362" s="28">
        <v>18782</v>
      </c>
      <c r="G362" s="28">
        <v>8939</v>
      </c>
      <c r="H362" s="28">
        <v>30</v>
      </c>
      <c r="I362" s="117">
        <v>183.405</v>
      </c>
      <c r="K362" s="124">
        <v>123.2</v>
      </c>
      <c r="L362" s="27">
        <v>80.099999999999994</v>
      </c>
      <c r="M362" s="28">
        <v>2529</v>
      </c>
      <c r="N362" s="28">
        <v>18650</v>
      </c>
      <c r="O362" s="28">
        <v>11222</v>
      </c>
      <c r="P362" s="28">
        <v>31</v>
      </c>
      <c r="Q362" s="125">
        <v>103.8</v>
      </c>
    </row>
    <row r="363" spans="1:17">
      <c r="A363" s="112"/>
      <c r="B363" s="120" t="s">
        <v>11</v>
      </c>
      <c r="C363" s="27">
        <v>122.3</v>
      </c>
      <c r="D363" s="27">
        <v>88.3</v>
      </c>
      <c r="E363" s="28">
        <v>2240</v>
      </c>
      <c r="F363" s="28">
        <v>16885</v>
      </c>
      <c r="G363" s="28">
        <v>12389</v>
      </c>
      <c r="H363" s="28">
        <v>22</v>
      </c>
      <c r="I363" s="117">
        <v>184.78100000000001</v>
      </c>
      <c r="K363" s="124">
        <v>122.3</v>
      </c>
      <c r="L363" s="27">
        <v>88.3</v>
      </c>
      <c r="M363" s="28">
        <v>2354</v>
      </c>
      <c r="N363" s="28">
        <v>17649</v>
      </c>
      <c r="O363" s="28">
        <v>11302</v>
      </c>
      <c r="P363" s="28">
        <v>22</v>
      </c>
      <c r="Q363" s="125">
        <v>102.7</v>
      </c>
    </row>
    <row r="364" spans="1:17">
      <c r="A364" s="112"/>
      <c r="B364" s="120" t="s">
        <v>12</v>
      </c>
      <c r="C364" s="27">
        <v>122.4</v>
      </c>
      <c r="D364" s="27">
        <v>82.8</v>
      </c>
      <c r="E364" s="28">
        <v>2735</v>
      </c>
      <c r="F364" s="28">
        <v>20150</v>
      </c>
      <c r="G364" s="28">
        <v>10675</v>
      </c>
      <c r="H364" s="28">
        <v>47</v>
      </c>
      <c r="I364" s="117">
        <v>184.792</v>
      </c>
      <c r="K364" s="124">
        <v>122.4</v>
      </c>
      <c r="L364" s="27">
        <v>82.8</v>
      </c>
      <c r="M364" s="28">
        <v>2764</v>
      </c>
      <c r="N364" s="28">
        <v>18435</v>
      </c>
      <c r="O364" s="28">
        <v>11266</v>
      </c>
      <c r="P364" s="28">
        <v>48</v>
      </c>
      <c r="Q364" s="125">
        <v>102.3</v>
      </c>
    </row>
    <row r="365" spans="1:17">
      <c r="A365" s="112"/>
      <c r="B365" s="120" t="s">
        <v>13</v>
      </c>
      <c r="C365" s="27">
        <v>120.7</v>
      </c>
      <c r="D365" s="27">
        <v>86.2</v>
      </c>
      <c r="E365" s="28">
        <v>2822</v>
      </c>
      <c r="F365" s="28">
        <v>18889</v>
      </c>
      <c r="G365" s="28">
        <v>10993</v>
      </c>
      <c r="H365" s="28">
        <v>38</v>
      </c>
      <c r="I365" s="117">
        <v>182.523</v>
      </c>
      <c r="K365" s="124">
        <v>120.7</v>
      </c>
      <c r="L365" s="27">
        <v>86.2</v>
      </c>
      <c r="M365" s="28">
        <v>2704</v>
      </c>
      <c r="N365" s="28">
        <v>18667</v>
      </c>
      <c r="O365" s="28">
        <v>11029</v>
      </c>
      <c r="P365" s="28">
        <v>37</v>
      </c>
      <c r="Q365" s="125">
        <v>100.4</v>
      </c>
    </row>
    <row r="366" spans="1:17" ht="13.5" thickBot="1">
      <c r="A366" s="116"/>
      <c r="B366" s="566" t="s">
        <v>14</v>
      </c>
      <c r="C366" s="27">
        <v>122.4</v>
      </c>
      <c r="D366" s="27">
        <v>88.2</v>
      </c>
      <c r="E366" s="28">
        <v>2835</v>
      </c>
      <c r="F366" s="28">
        <v>15759</v>
      </c>
      <c r="G366" s="28">
        <v>9934</v>
      </c>
      <c r="H366" s="28">
        <v>28</v>
      </c>
      <c r="I366" s="117">
        <v>180.684</v>
      </c>
      <c r="K366" s="124">
        <v>122.4</v>
      </c>
      <c r="L366" s="27">
        <v>88.2</v>
      </c>
      <c r="M366" s="28">
        <v>2690</v>
      </c>
      <c r="N366" s="28">
        <v>17701</v>
      </c>
      <c r="O366" s="28">
        <v>10772</v>
      </c>
      <c r="P366" s="28">
        <v>26</v>
      </c>
      <c r="Q366" s="125">
        <v>97.9</v>
      </c>
    </row>
    <row r="367" spans="1:17">
      <c r="A367" s="111" t="s">
        <v>756</v>
      </c>
      <c r="B367" s="119" t="s">
        <v>3</v>
      </c>
      <c r="C367" s="25">
        <v>118.2</v>
      </c>
      <c r="D367" s="25">
        <v>91.7</v>
      </c>
      <c r="E367" s="26">
        <v>2364</v>
      </c>
      <c r="F367" s="26">
        <v>19951</v>
      </c>
      <c r="G367" s="26">
        <v>10722</v>
      </c>
      <c r="H367" s="26">
        <v>51</v>
      </c>
      <c r="I367" s="1151">
        <v>180.56700000000001</v>
      </c>
      <c r="K367" s="122">
        <v>118.2</v>
      </c>
      <c r="L367" s="25">
        <v>91.7</v>
      </c>
      <c r="M367" s="26">
        <v>2833</v>
      </c>
      <c r="N367" s="26">
        <v>18106</v>
      </c>
      <c r="O367" s="26">
        <v>11139</v>
      </c>
      <c r="P367" s="26">
        <v>58</v>
      </c>
      <c r="Q367" s="123">
        <v>97.4</v>
      </c>
    </row>
    <row r="368" spans="1:17">
      <c r="A368" s="112">
        <v>2019</v>
      </c>
      <c r="B368" s="120" t="s">
        <v>4</v>
      </c>
      <c r="C368" s="27">
        <v>119.3</v>
      </c>
      <c r="D368" s="27">
        <v>90.3</v>
      </c>
      <c r="E368" s="28">
        <v>2929</v>
      </c>
      <c r="F368" s="28">
        <v>19963</v>
      </c>
      <c r="G368" s="28">
        <v>12450</v>
      </c>
      <c r="H368" s="28">
        <v>25</v>
      </c>
      <c r="I368" s="117">
        <v>183.09100000000001</v>
      </c>
      <c r="K368" s="124">
        <v>119.3</v>
      </c>
      <c r="L368" s="27">
        <v>90.3</v>
      </c>
      <c r="M368" s="28">
        <v>2899</v>
      </c>
      <c r="N368" s="28">
        <v>18529</v>
      </c>
      <c r="O368" s="28">
        <v>11009</v>
      </c>
      <c r="P368" s="28">
        <v>30</v>
      </c>
      <c r="Q368" s="125">
        <v>98.2</v>
      </c>
    </row>
    <row r="369" spans="1:17">
      <c r="A369" s="112"/>
      <c r="B369" s="120" t="s">
        <v>5</v>
      </c>
      <c r="C369" s="27">
        <v>113.9</v>
      </c>
      <c r="D369" s="27">
        <v>96.4</v>
      </c>
      <c r="E369" s="28">
        <v>2667</v>
      </c>
      <c r="F369" s="28">
        <v>16560</v>
      </c>
      <c r="G369" s="28">
        <v>16668</v>
      </c>
      <c r="H369" s="28">
        <v>47</v>
      </c>
      <c r="I369" s="117">
        <v>183.63200000000001</v>
      </c>
      <c r="K369" s="124">
        <v>113.9</v>
      </c>
      <c r="L369" s="27">
        <v>96.4</v>
      </c>
      <c r="M369" s="28">
        <v>2601</v>
      </c>
      <c r="N369" s="28">
        <v>17400</v>
      </c>
      <c r="O369" s="28">
        <v>11052</v>
      </c>
      <c r="P369" s="28">
        <v>45</v>
      </c>
      <c r="Q369" s="125">
        <v>99.6</v>
      </c>
    </row>
    <row r="370" spans="1:17">
      <c r="A370" s="112"/>
      <c r="B370" s="120" t="s">
        <v>6</v>
      </c>
      <c r="C370" s="27">
        <v>116.7</v>
      </c>
      <c r="D370" s="27">
        <v>90.4</v>
      </c>
      <c r="E370" s="28">
        <v>3223</v>
      </c>
      <c r="F370" s="28">
        <v>17642</v>
      </c>
      <c r="G370" s="28">
        <v>9181</v>
      </c>
      <c r="H370" s="28">
        <v>37</v>
      </c>
      <c r="I370" s="117">
        <v>183.52699999999999</v>
      </c>
      <c r="K370" s="124">
        <v>116.7</v>
      </c>
      <c r="L370" s="27">
        <v>90.4</v>
      </c>
      <c r="M370" s="28">
        <v>2899</v>
      </c>
      <c r="N370" s="28">
        <v>17817</v>
      </c>
      <c r="O370" s="28">
        <v>11218</v>
      </c>
      <c r="P370" s="28">
        <v>39</v>
      </c>
      <c r="Q370" s="125">
        <v>98.4</v>
      </c>
    </row>
    <row r="371" spans="1:17">
      <c r="A371" s="112" t="s">
        <v>791</v>
      </c>
      <c r="B371" s="120" t="s">
        <v>7</v>
      </c>
      <c r="C371" s="27">
        <v>115.6</v>
      </c>
      <c r="D371" s="27">
        <v>90.9</v>
      </c>
      <c r="E371" s="28">
        <v>1881</v>
      </c>
      <c r="F371" s="28">
        <v>17910</v>
      </c>
      <c r="G371" s="28">
        <v>10309</v>
      </c>
      <c r="H371" s="28">
        <v>34</v>
      </c>
      <c r="I371" s="117">
        <v>182.03299999999999</v>
      </c>
      <c r="K371" s="124">
        <v>115.6</v>
      </c>
      <c r="L371" s="27">
        <v>90.9</v>
      </c>
      <c r="M371" s="28">
        <v>2064</v>
      </c>
      <c r="N371" s="28">
        <v>18518</v>
      </c>
      <c r="O371" s="28">
        <v>12342</v>
      </c>
      <c r="P371" s="28">
        <v>35</v>
      </c>
      <c r="Q371" s="125">
        <v>97.5</v>
      </c>
    </row>
    <row r="372" spans="1:17">
      <c r="A372" s="112"/>
      <c r="B372" s="120" t="s">
        <v>8</v>
      </c>
      <c r="C372" s="27">
        <v>116.6</v>
      </c>
      <c r="D372" s="27">
        <v>99.4</v>
      </c>
      <c r="E372" s="28">
        <v>2911</v>
      </c>
      <c r="F372" s="28">
        <v>16930</v>
      </c>
      <c r="G372" s="28">
        <v>11772</v>
      </c>
      <c r="H372" s="28">
        <v>49</v>
      </c>
      <c r="I372" s="117">
        <v>181.001</v>
      </c>
      <c r="K372" s="124">
        <v>116.6</v>
      </c>
      <c r="L372" s="27">
        <v>99.4</v>
      </c>
      <c r="M372" s="28">
        <v>2781</v>
      </c>
      <c r="N372" s="28">
        <v>17812</v>
      </c>
      <c r="O372" s="28">
        <v>12413</v>
      </c>
      <c r="P372" s="28">
        <v>42</v>
      </c>
      <c r="Q372" s="125">
        <v>97.6</v>
      </c>
    </row>
    <row r="373" spans="1:17">
      <c r="A373" s="112"/>
      <c r="B373" s="120" t="s">
        <v>9</v>
      </c>
      <c r="C373" s="27">
        <v>120.5</v>
      </c>
      <c r="D373" s="27">
        <v>106.7</v>
      </c>
      <c r="E373" s="28">
        <v>2753</v>
      </c>
      <c r="F373" s="28">
        <v>18219</v>
      </c>
      <c r="G373" s="28">
        <v>11865</v>
      </c>
      <c r="H373" s="28">
        <v>37</v>
      </c>
      <c r="I373" s="117">
        <v>179.303</v>
      </c>
      <c r="K373" s="124">
        <v>120.5</v>
      </c>
      <c r="L373" s="27">
        <v>106.7</v>
      </c>
      <c r="M373" s="28">
        <v>2677</v>
      </c>
      <c r="N373" s="28">
        <v>17974</v>
      </c>
      <c r="O373" s="28">
        <v>12049</v>
      </c>
      <c r="P373" s="28">
        <v>36</v>
      </c>
      <c r="Q373" s="125">
        <v>97.3</v>
      </c>
    </row>
    <row r="374" spans="1:17">
      <c r="A374" s="112"/>
      <c r="B374" s="120" t="s">
        <v>10</v>
      </c>
      <c r="C374" s="27">
        <v>111.8</v>
      </c>
      <c r="D374" s="27">
        <v>126.5</v>
      </c>
      <c r="E374" s="28">
        <v>2401</v>
      </c>
      <c r="F374" s="28">
        <v>17709</v>
      </c>
      <c r="G374" s="28">
        <v>9646</v>
      </c>
      <c r="H374" s="28">
        <v>39</v>
      </c>
      <c r="I374" s="117">
        <v>176.13900000000001</v>
      </c>
      <c r="K374" s="124">
        <v>111.8</v>
      </c>
      <c r="L374" s="27">
        <v>126.5</v>
      </c>
      <c r="M374" s="28">
        <v>2481</v>
      </c>
      <c r="N374" s="28">
        <v>17921</v>
      </c>
      <c r="O374" s="28">
        <v>12110</v>
      </c>
      <c r="P374" s="28">
        <v>39</v>
      </c>
      <c r="Q374" s="125">
        <v>96</v>
      </c>
    </row>
    <row r="375" spans="1:17">
      <c r="A375" s="112"/>
      <c r="B375" s="120" t="s">
        <v>11</v>
      </c>
      <c r="C375" s="27">
        <v>112</v>
      </c>
      <c r="D375" s="27">
        <v>98</v>
      </c>
      <c r="E375" s="28">
        <v>3230</v>
      </c>
      <c r="F375" s="28">
        <v>17505</v>
      </c>
      <c r="G375" s="28">
        <v>14455</v>
      </c>
      <c r="H375" s="28">
        <v>41</v>
      </c>
      <c r="I375" s="117">
        <v>176.79599999999999</v>
      </c>
      <c r="K375" s="124">
        <v>112</v>
      </c>
      <c r="L375" s="27">
        <v>98</v>
      </c>
      <c r="M375" s="28">
        <v>3395</v>
      </c>
      <c r="N375" s="28">
        <v>17974</v>
      </c>
      <c r="O375" s="28">
        <v>12902</v>
      </c>
      <c r="P375" s="28">
        <v>41</v>
      </c>
      <c r="Q375" s="125">
        <v>95.7</v>
      </c>
    </row>
    <row r="376" spans="1:17">
      <c r="A376" s="112"/>
      <c r="B376" s="120" t="s">
        <v>12</v>
      </c>
      <c r="C376" s="27">
        <v>111.5</v>
      </c>
      <c r="D376" s="27">
        <v>100.8</v>
      </c>
      <c r="E376" s="28">
        <v>2274</v>
      </c>
      <c r="F376" s="28">
        <v>18946</v>
      </c>
      <c r="G376" s="28">
        <v>7408</v>
      </c>
      <c r="H376" s="28">
        <v>41</v>
      </c>
      <c r="I376" s="117">
        <v>178.41399999999999</v>
      </c>
      <c r="K376" s="124">
        <v>111.5</v>
      </c>
      <c r="L376" s="27">
        <v>100.8</v>
      </c>
      <c r="M376" s="28">
        <v>2259</v>
      </c>
      <c r="N376" s="28">
        <v>17316</v>
      </c>
      <c r="O376" s="28">
        <v>7770</v>
      </c>
      <c r="P376" s="28">
        <v>42</v>
      </c>
      <c r="Q376" s="125">
        <v>96.5</v>
      </c>
    </row>
    <row r="377" spans="1:17">
      <c r="A377" s="112"/>
      <c r="B377" s="120" t="s">
        <v>13</v>
      </c>
      <c r="C377" s="27">
        <v>110.8</v>
      </c>
      <c r="D377" s="27">
        <v>99.6</v>
      </c>
      <c r="E377" s="28">
        <v>2513</v>
      </c>
      <c r="F377" s="28">
        <v>18019</v>
      </c>
      <c r="G377" s="28">
        <v>9530</v>
      </c>
      <c r="H377" s="28">
        <v>43</v>
      </c>
      <c r="I377" s="117">
        <v>177.232</v>
      </c>
      <c r="K377" s="124">
        <v>110.8</v>
      </c>
      <c r="L377" s="27">
        <v>99.6</v>
      </c>
      <c r="M377" s="28">
        <v>2384</v>
      </c>
      <c r="N377" s="28">
        <v>17964</v>
      </c>
      <c r="O377" s="28">
        <v>9571</v>
      </c>
      <c r="P377" s="28">
        <v>40</v>
      </c>
      <c r="Q377" s="125">
        <v>97.1</v>
      </c>
    </row>
    <row r="378" spans="1:17">
      <c r="A378" s="112"/>
      <c r="B378" s="120" t="s">
        <v>14</v>
      </c>
      <c r="C378" s="27">
        <v>110.6</v>
      </c>
      <c r="D378" s="27">
        <v>97.6</v>
      </c>
      <c r="E378" s="28">
        <v>2964</v>
      </c>
      <c r="F378" s="28">
        <v>16382</v>
      </c>
      <c r="G378" s="28">
        <v>8940</v>
      </c>
      <c r="H378" s="28">
        <v>48</v>
      </c>
      <c r="I378" s="117">
        <v>178.84700000000001</v>
      </c>
      <c r="K378" s="126">
        <v>110.6</v>
      </c>
      <c r="L378" s="29">
        <v>97.6</v>
      </c>
      <c r="M378" s="30">
        <v>2799</v>
      </c>
      <c r="N378" s="30">
        <v>17760</v>
      </c>
      <c r="O378" s="30">
        <v>9559</v>
      </c>
      <c r="P378" s="30">
        <v>44</v>
      </c>
      <c r="Q378" s="127">
        <v>99</v>
      </c>
    </row>
    <row r="379" spans="1:17">
      <c r="A379" s="111" t="s">
        <v>790</v>
      </c>
      <c r="B379" s="119" t="s">
        <v>3</v>
      </c>
      <c r="C379" s="25">
        <v>114.6</v>
      </c>
      <c r="D379" s="25">
        <v>95.3</v>
      </c>
      <c r="E379" s="26">
        <v>2574</v>
      </c>
      <c r="F379" s="26">
        <v>16055</v>
      </c>
      <c r="G379" s="26">
        <v>9215</v>
      </c>
      <c r="H379" s="26">
        <v>35</v>
      </c>
      <c r="I379" s="1151">
        <v>177.631</v>
      </c>
      <c r="K379" s="122">
        <v>114.6</v>
      </c>
      <c r="L379" s="25">
        <v>95.3</v>
      </c>
      <c r="M379" s="26">
        <v>3069</v>
      </c>
      <c r="N379" s="26">
        <v>14707</v>
      </c>
      <c r="O379" s="26">
        <v>9341</v>
      </c>
      <c r="P379" s="26">
        <v>38</v>
      </c>
      <c r="Q379" s="123">
        <v>98.4</v>
      </c>
    </row>
    <row r="380" spans="1:17">
      <c r="A380" s="112">
        <v>2020</v>
      </c>
      <c r="B380" s="120" t="s">
        <v>4</v>
      </c>
      <c r="C380" s="27">
        <v>112</v>
      </c>
      <c r="D380" s="27">
        <v>98.4</v>
      </c>
      <c r="E380" s="28">
        <v>1976</v>
      </c>
      <c r="F380" s="28">
        <v>16656</v>
      </c>
      <c r="G380" s="28">
        <v>11097</v>
      </c>
      <c r="H380" s="28">
        <v>32</v>
      </c>
      <c r="I380" s="117">
        <v>175.80500000000001</v>
      </c>
      <c r="K380" s="124">
        <v>112</v>
      </c>
      <c r="L380" s="27">
        <v>98.4</v>
      </c>
      <c r="M380" s="28">
        <v>1958</v>
      </c>
      <c r="N380" s="28">
        <v>15787</v>
      </c>
      <c r="O380" s="28">
        <v>9766</v>
      </c>
      <c r="P380" s="28">
        <v>40</v>
      </c>
      <c r="Q380" s="125">
        <v>96</v>
      </c>
    </row>
    <row r="381" spans="1:17">
      <c r="A381" s="112"/>
      <c r="B381" s="120" t="s">
        <v>5</v>
      </c>
      <c r="C381" s="27">
        <v>119.4</v>
      </c>
      <c r="D381" s="27">
        <v>99.2</v>
      </c>
      <c r="E381" s="28">
        <v>2867</v>
      </c>
      <c r="F381" s="28">
        <v>14951</v>
      </c>
      <c r="G381" s="28">
        <v>14407</v>
      </c>
      <c r="H381" s="28">
        <v>35</v>
      </c>
      <c r="I381" s="117">
        <v>166.19499999999999</v>
      </c>
      <c r="K381" s="124">
        <v>119.4</v>
      </c>
      <c r="L381" s="27">
        <v>99.2</v>
      </c>
      <c r="M381" s="28">
        <v>2827</v>
      </c>
      <c r="N381" s="28">
        <v>15373</v>
      </c>
      <c r="O381" s="28">
        <v>9551</v>
      </c>
      <c r="P381" s="28">
        <v>34</v>
      </c>
      <c r="Q381" s="125">
        <v>90.5</v>
      </c>
    </row>
    <row r="382" spans="1:17">
      <c r="A382" s="112"/>
      <c r="B382" s="120" t="s">
        <v>6</v>
      </c>
      <c r="C382" s="27">
        <v>92.3</v>
      </c>
      <c r="D382" s="27">
        <v>106.1</v>
      </c>
      <c r="E382" s="28">
        <v>3250</v>
      </c>
      <c r="F382" s="28">
        <v>11947</v>
      </c>
      <c r="G382" s="28">
        <v>6824</v>
      </c>
      <c r="H382" s="28">
        <v>43</v>
      </c>
      <c r="I382" s="117">
        <v>160.965</v>
      </c>
      <c r="K382" s="124">
        <v>92.3</v>
      </c>
      <c r="L382" s="27">
        <v>106.1</v>
      </c>
      <c r="M382" s="28">
        <v>2889</v>
      </c>
      <c r="N382" s="28">
        <v>12243</v>
      </c>
      <c r="O382" s="28">
        <v>8362</v>
      </c>
      <c r="P382" s="28">
        <v>47</v>
      </c>
      <c r="Q382" s="125">
        <v>87.7</v>
      </c>
    </row>
    <row r="383" spans="1:17">
      <c r="A383" s="112"/>
      <c r="B383" s="120" t="s">
        <v>7</v>
      </c>
      <c r="C383" s="27">
        <v>84.7</v>
      </c>
      <c r="D383" s="27">
        <v>113.5</v>
      </c>
      <c r="E383" s="28">
        <v>2286</v>
      </c>
      <c r="F383" s="28">
        <v>12009</v>
      </c>
      <c r="G383" s="28">
        <v>5624</v>
      </c>
      <c r="H383" s="28">
        <v>10</v>
      </c>
      <c r="I383" s="117">
        <v>162.21</v>
      </c>
      <c r="K383" s="124">
        <v>84.7</v>
      </c>
      <c r="L383" s="27">
        <v>113.5</v>
      </c>
      <c r="M383" s="28">
        <v>2537</v>
      </c>
      <c r="N383" s="28">
        <v>13061</v>
      </c>
      <c r="O383" s="28">
        <v>7065</v>
      </c>
      <c r="P383" s="28">
        <v>11</v>
      </c>
      <c r="Q383" s="125">
        <v>89.1</v>
      </c>
    </row>
    <row r="384" spans="1:17">
      <c r="A384" s="112"/>
      <c r="B384" s="120" t="s">
        <v>8</v>
      </c>
      <c r="C384" s="27">
        <v>85.6</v>
      </c>
      <c r="D384" s="27">
        <v>107.8</v>
      </c>
      <c r="E384" s="28">
        <v>2717</v>
      </c>
      <c r="F384" s="28">
        <v>14642</v>
      </c>
      <c r="G384" s="28">
        <v>8323</v>
      </c>
      <c r="H384" s="28">
        <v>49</v>
      </c>
      <c r="I384" s="117">
        <v>165.899</v>
      </c>
      <c r="K384" s="124">
        <v>85.6</v>
      </c>
      <c r="L384" s="27">
        <v>107.8</v>
      </c>
      <c r="M384" s="28">
        <v>2613</v>
      </c>
      <c r="N384" s="28">
        <v>14467</v>
      </c>
      <c r="O384" s="28">
        <v>8458</v>
      </c>
      <c r="P384" s="28">
        <v>42</v>
      </c>
      <c r="Q384" s="125">
        <v>91.7</v>
      </c>
    </row>
    <row r="385" spans="1:18">
      <c r="A385" s="112"/>
      <c r="B385" s="120" t="s">
        <v>9</v>
      </c>
      <c r="C385" s="27">
        <v>88.8</v>
      </c>
      <c r="D385" s="27">
        <v>103.3</v>
      </c>
      <c r="E385" s="28">
        <v>2556</v>
      </c>
      <c r="F385" s="28">
        <v>13223</v>
      </c>
      <c r="G385" s="28">
        <v>9401</v>
      </c>
      <c r="H385" s="28">
        <v>42</v>
      </c>
      <c r="I385" s="117">
        <v>168.482</v>
      </c>
      <c r="K385" s="124">
        <v>88.8</v>
      </c>
      <c r="L385" s="27">
        <v>103.3</v>
      </c>
      <c r="M385" s="28">
        <v>2540</v>
      </c>
      <c r="N385" s="28">
        <v>13001</v>
      </c>
      <c r="O385" s="28">
        <v>9504</v>
      </c>
      <c r="P385" s="28">
        <v>39</v>
      </c>
      <c r="Q385" s="125">
        <v>94</v>
      </c>
    </row>
    <row r="386" spans="1:18">
      <c r="A386" s="112"/>
      <c r="B386" s="120" t="s">
        <v>10</v>
      </c>
      <c r="C386" s="27">
        <v>95.3</v>
      </c>
      <c r="D386" s="27">
        <v>101.9</v>
      </c>
      <c r="E386" s="28">
        <v>2249</v>
      </c>
      <c r="F386" s="28">
        <v>12728</v>
      </c>
      <c r="G386" s="28">
        <v>7619</v>
      </c>
      <c r="H386" s="28">
        <v>45</v>
      </c>
      <c r="I386" s="117">
        <v>170.86199999999999</v>
      </c>
      <c r="K386" s="124">
        <v>95.3</v>
      </c>
      <c r="L386" s="27">
        <v>101.9</v>
      </c>
      <c r="M386" s="28">
        <v>2283</v>
      </c>
      <c r="N386" s="28">
        <v>13594</v>
      </c>
      <c r="O386" s="28">
        <v>9770</v>
      </c>
      <c r="P386" s="28">
        <v>45</v>
      </c>
      <c r="Q386" s="125">
        <v>97</v>
      </c>
    </row>
    <row r="387" spans="1:18">
      <c r="A387" s="112"/>
      <c r="B387" s="120" t="s">
        <v>11</v>
      </c>
      <c r="C387" s="27">
        <v>95.4</v>
      </c>
      <c r="D387" s="27">
        <v>92.7</v>
      </c>
      <c r="E387" s="28">
        <v>2502</v>
      </c>
      <c r="F387" s="28">
        <v>15074</v>
      </c>
      <c r="G387" s="28">
        <v>11856</v>
      </c>
      <c r="H387" s="28">
        <v>28</v>
      </c>
      <c r="I387" s="117">
        <v>171.16399999999999</v>
      </c>
      <c r="K387" s="124">
        <v>95.4</v>
      </c>
      <c r="L387" s="27">
        <v>92.7</v>
      </c>
      <c r="M387" s="28">
        <v>2627</v>
      </c>
      <c r="N387" s="28">
        <v>14721</v>
      </c>
      <c r="O387" s="28">
        <v>10446</v>
      </c>
      <c r="P387" s="28">
        <v>28</v>
      </c>
      <c r="Q387" s="125">
        <v>96.8</v>
      </c>
    </row>
    <row r="388" spans="1:18">
      <c r="A388" s="112"/>
      <c r="B388" s="120" t="s">
        <v>12</v>
      </c>
      <c r="C388" s="27">
        <v>100.6</v>
      </c>
      <c r="D388" s="27">
        <v>91.2</v>
      </c>
      <c r="E388" s="28">
        <v>2464</v>
      </c>
      <c r="F388" s="28">
        <v>14574</v>
      </c>
      <c r="G388" s="28">
        <v>10381</v>
      </c>
      <c r="H388" s="28">
        <v>34</v>
      </c>
      <c r="I388" s="117">
        <v>173.08699999999999</v>
      </c>
      <c r="K388" s="124">
        <v>100.6</v>
      </c>
      <c r="L388" s="27">
        <v>91.2</v>
      </c>
      <c r="M388" s="28">
        <v>2398</v>
      </c>
      <c r="N388" s="28">
        <v>13430</v>
      </c>
      <c r="O388" s="28">
        <v>10687</v>
      </c>
      <c r="P388" s="28">
        <v>34</v>
      </c>
      <c r="Q388" s="125">
        <v>97</v>
      </c>
    </row>
    <row r="389" spans="1:18">
      <c r="A389" s="112"/>
      <c r="B389" s="120" t="s">
        <v>13</v>
      </c>
      <c r="C389" s="27">
        <v>101.3</v>
      </c>
      <c r="D389" s="27">
        <v>95.1</v>
      </c>
      <c r="E389" s="28">
        <v>2850</v>
      </c>
      <c r="F389" s="28">
        <v>13211</v>
      </c>
      <c r="G389" s="28">
        <v>10456</v>
      </c>
      <c r="H389" s="28">
        <v>40</v>
      </c>
      <c r="I389" s="117">
        <v>174.929</v>
      </c>
      <c r="K389" s="124">
        <v>101.3</v>
      </c>
      <c r="L389" s="27">
        <v>95.1</v>
      </c>
      <c r="M389" s="28">
        <v>2683</v>
      </c>
      <c r="N389" s="28">
        <v>13612</v>
      </c>
      <c r="O389" s="28">
        <v>10609</v>
      </c>
      <c r="P389" s="28">
        <v>37</v>
      </c>
      <c r="Q389" s="125">
        <v>98.7</v>
      </c>
    </row>
    <row r="390" spans="1:18">
      <c r="A390" s="113"/>
      <c r="B390" s="121" t="s">
        <v>14</v>
      </c>
      <c r="C390" s="27">
        <v>106.1</v>
      </c>
      <c r="D390" s="27">
        <v>92.1</v>
      </c>
      <c r="E390" s="28">
        <v>2593</v>
      </c>
      <c r="F390" s="28">
        <v>13475</v>
      </c>
      <c r="G390" s="28">
        <v>9932</v>
      </c>
      <c r="H390" s="28">
        <v>30</v>
      </c>
      <c r="I390" s="117">
        <v>178.50399999999999</v>
      </c>
      <c r="K390" s="126">
        <v>106.1</v>
      </c>
      <c r="L390" s="29">
        <v>92.1</v>
      </c>
      <c r="M390" s="30">
        <v>2460</v>
      </c>
      <c r="N390" s="30">
        <v>13980</v>
      </c>
      <c r="O390" s="30">
        <v>10474</v>
      </c>
      <c r="P390" s="30">
        <v>28</v>
      </c>
      <c r="Q390" s="127">
        <v>99.8</v>
      </c>
    </row>
    <row r="391" spans="1:18">
      <c r="A391" s="111" t="s">
        <v>818</v>
      </c>
      <c r="B391" s="119" t="s">
        <v>3</v>
      </c>
      <c r="C391" s="25">
        <v>103.6</v>
      </c>
      <c r="D391" s="25">
        <v>94</v>
      </c>
      <c r="E391" s="26">
        <v>2201</v>
      </c>
      <c r="F391" s="26">
        <v>14840</v>
      </c>
      <c r="G391" s="26">
        <v>10135</v>
      </c>
      <c r="H391" s="26">
        <v>29</v>
      </c>
      <c r="I391" s="1151">
        <v>182.32499999999999</v>
      </c>
      <c r="K391" s="122">
        <v>103.6</v>
      </c>
      <c r="L391" s="25">
        <v>94</v>
      </c>
      <c r="M391" s="26">
        <v>2641</v>
      </c>
      <c r="N391" s="26">
        <v>14206</v>
      </c>
      <c r="O391" s="26">
        <v>10547</v>
      </c>
      <c r="P391" s="26">
        <v>31</v>
      </c>
      <c r="Q391" s="123">
        <v>102.6</v>
      </c>
    </row>
    <row r="392" spans="1:18">
      <c r="A392" s="112">
        <v>2021</v>
      </c>
      <c r="B392" s="120" t="s">
        <v>4</v>
      </c>
      <c r="C392" s="27">
        <v>107</v>
      </c>
      <c r="D392" s="27">
        <v>94.2</v>
      </c>
      <c r="E392" s="28">
        <v>2483</v>
      </c>
      <c r="F392" s="28">
        <v>14428</v>
      </c>
      <c r="G392" s="28">
        <v>11333</v>
      </c>
      <c r="H392" s="28">
        <v>19</v>
      </c>
      <c r="I392" s="117">
        <v>188.43299999999999</v>
      </c>
      <c r="K392" s="124">
        <v>107</v>
      </c>
      <c r="L392" s="27">
        <v>94.2</v>
      </c>
      <c r="M392" s="28">
        <v>2504</v>
      </c>
      <c r="N392" s="28">
        <v>13815</v>
      </c>
      <c r="O392" s="28">
        <v>10281</v>
      </c>
      <c r="P392" s="28">
        <v>24</v>
      </c>
      <c r="Q392" s="125">
        <v>107.2</v>
      </c>
    </row>
    <row r="393" spans="1:18">
      <c r="A393" s="112"/>
      <c r="B393" s="120" t="s">
        <v>5</v>
      </c>
      <c r="C393" s="27">
        <v>107.7</v>
      </c>
      <c r="D393" s="27">
        <v>92.4</v>
      </c>
      <c r="E393" s="28">
        <v>2400</v>
      </c>
      <c r="F393" s="28">
        <v>14859</v>
      </c>
      <c r="G393" s="28">
        <v>15552</v>
      </c>
      <c r="H393" s="28">
        <v>27</v>
      </c>
      <c r="I393" s="117">
        <v>191.70699999999999</v>
      </c>
      <c r="K393" s="124">
        <v>107.7</v>
      </c>
      <c r="L393" s="27">
        <v>92.4</v>
      </c>
      <c r="M393" s="28">
        <v>2363</v>
      </c>
      <c r="N393" s="28">
        <v>14703</v>
      </c>
      <c r="O393" s="28">
        <v>10221</v>
      </c>
      <c r="P393" s="28">
        <v>26</v>
      </c>
      <c r="Q393" s="125">
        <v>115.4</v>
      </c>
    </row>
    <row r="394" spans="1:18">
      <c r="A394" s="112"/>
      <c r="B394" s="120" t="s">
        <v>6</v>
      </c>
      <c r="C394" s="27">
        <v>106.5</v>
      </c>
      <c r="D394" s="27">
        <v>89.8</v>
      </c>
      <c r="E394" s="28">
        <v>2620</v>
      </c>
      <c r="F394" s="28">
        <v>14059</v>
      </c>
      <c r="G394" s="28">
        <v>9068</v>
      </c>
      <c r="H394" s="28">
        <v>21</v>
      </c>
      <c r="I394" s="117">
        <v>196.625</v>
      </c>
      <c r="K394" s="124">
        <v>106.5</v>
      </c>
      <c r="L394" s="27">
        <v>89.8</v>
      </c>
      <c r="M394" s="28">
        <v>2306</v>
      </c>
      <c r="N394" s="28">
        <v>14294</v>
      </c>
      <c r="O394" s="28">
        <v>10733</v>
      </c>
      <c r="P394" s="28">
        <v>23</v>
      </c>
      <c r="Q394" s="125">
        <v>122.2</v>
      </c>
    </row>
    <row r="395" spans="1:18">
      <c r="A395" s="112"/>
      <c r="B395" s="120" t="s">
        <v>7</v>
      </c>
      <c r="C395" s="27">
        <v>104.4</v>
      </c>
      <c r="D395" s="27">
        <v>89.8</v>
      </c>
      <c r="E395" s="28">
        <v>2245</v>
      </c>
      <c r="F395" s="28">
        <v>12695</v>
      </c>
      <c r="G395" s="28">
        <v>7913</v>
      </c>
      <c r="H395" s="28">
        <v>21</v>
      </c>
      <c r="I395" s="117">
        <v>201.42400000000001</v>
      </c>
      <c r="K395" s="124">
        <v>104.4</v>
      </c>
      <c r="L395" s="27">
        <v>89.8</v>
      </c>
      <c r="M395" s="28">
        <v>2542</v>
      </c>
      <c r="N395" s="28">
        <v>14080</v>
      </c>
      <c r="O395" s="28">
        <v>10102</v>
      </c>
      <c r="P395" s="28">
        <v>23</v>
      </c>
      <c r="Q395" s="125">
        <v>124.2</v>
      </c>
    </row>
    <row r="396" spans="1:18">
      <c r="A396" s="112"/>
      <c r="B396" s="120" t="s">
        <v>8</v>
      </c>
      <c r="C396" s="27">
        <v>103.7</v>
      </c>
      <c r="D396" s="27">
        <v>87.3</v>
      </c>
      <c r="E396" s="28">
        <v>2597</v>
      </c>
      <c r="F396" s="28">
        <v>15311</v>
      </c>
      <c r="G396" s="28">
        <v>9657</v>
      </c>
      <c r="H396" s="28">
        <v>41</v>
      </c>
      <c r="I396" s="117">
        <v>204.39099999999999</v>
      </c>
      <c r="K396" s="124">
        <v>103.7</v>
      </c>
      <c r="L396" s="27">
        <v>87.3</v>
      </c>
      <c r="M396" s="28">
        <v>2508</v>
      </c>
      <c r="N396" s="28">
        <v>14964</v>
      </c>
      <c r="O396" s="28">
        <v>10063</v>
      </c>
      <c r="P396" s="28">
        <v>35</v>
      </c>
      <c r="Q396" s="125">
        <v>123.2</v>
      </c>
    </row>
    <row r="397" spans="1:18">
      <c r="A397" s="112"/>
      <c r="B397" s="120" t="s">
        <v>9</v>
      </c>
      <c r="C397" s="27">
        <v>105.6</v>
      </c>
      <c r="D397" s="27">
        <v>88</v>
      </c>
      <c r="E397" s="28">
        <v>2425</v>
      </c>
      <c r="F397" s="28">
        <v>14818</v>
      </c>
      <c r="G397" s="28">
        <v>9720</v>
      </c>
      <c r="H397" s="28">
        <v>32</v>
      </c>
      <c r="I397" s="117">
        <v>209.95500000000001</v>
      </c>
      <c r="K397" s="124">
        <v>105.6</v>
      </c>
      <c r="L397" s="27">
        <v>88</v>
      </c>
      <c r="M397" s="28">
        <v>2432</v>
      </c>
      <c r="N397" s="28">
        <v>14562</v>
      </c>
      <c r="O397" s="28">
        <v>9779</v>
      </c>
      <c r="P397" s="28">
        <v>29</v>
      </c>
      <c r="Q397" s="125">
        <v>124.6</v>
      </c>
      <c r="R397" s="24" t="s">
        <v>832</v>
      </c>
    </row>
    <row r="398" spans="1:18">
      <c r="A398" s="112"/>
      <c r="B398" s="120" t="s">
        <v>10</v>
      </c>
      <c r="C398" s="27">
        <v>103.3</v>
      </c>
      <c r="D398" s="27">
        <v>92</v>
      </c>
      <c r="E398" s="28">
        <v>2641</v>
      </c>
      <c r="F398" s="28">
        <v>13548</v>
      </c>
      <c r="G398" s="28">
        <v>7795</v>
      </c>
      <c r="H398" s="28">
        <v>27</v>
      </c>
      <c r="I398" s="117">
        <v>211.43</v>
      </c>
      <c r="K398" s="124">
        <v>103.3</v>
      </c>
      <c r="L398" s="27">
        <v>92</v>
      </c>
      <c r="M398" s="28">
        <v>2623</v>
      </c>
      <c r="N398" s="28">
        <v>14407</v>
      </c>
      <c r="O398" s="28">
        <v>9682</v>
      </c>
      <c r="P398" s="28">
        <v>27</v>
      </c>
      <c r="Q398" s="125">
        <v>123.7</v>
      </c>
    </row>
    <row r="399" spans="1:18">
      <c r="A399" s="112"/>
      <c r="B399" s="120" t="s">
        <v>11</v>
      </c>
      <c r="C399" s="27">
        <v>101.4</v>
      </c>
      <c r="D399" s="27">
        <v>94</v>
      </c>
      <c r="E399" s="28">
        <v>2569</v>
      </c>
      <c r="F399" s="28">
        <v>15556</v>
      </c>
      <c r="G399" s="28">
        <v>8955</v>
      </c>
      <c r="H399" s="28">
        <v>39</v>
      </c>
      <c r="I399" s="117">
        <v>214.34399999999999</v>
      </c>
      <c r="K399" s="124">
        <v>101.4</v>
      </c>
      <c r="L399" s="27">
        <v>94</v>
      </c>
      <c r="M399" s="28">
        <v>2676</v>
      </c>
      <c r="N399" s="28">
        <v>15225</v>
      </c>
      <c r="O399" s="28">
        <v>7918</v>
      </c>
      <c r="P399" s="28">
        <v>39</v>
      </c>
      <c r="Q399" s="125">
        <v>125.2</v>
      </c>
    </row>
    <row r="400" spans="1:18">
      <c r="A400" s="112"/>
      <c r="B400" s="120" t="s">
        <v>12</v>
      </c>
      <c r="C400" s="27">
        <v>101.3</v>
      </c>
      <c r="D400" s="27">
        <v>94.5</v>
      </c>
      <c r="E400" s="28">
        <v>2700</v>
      </c>
      <c r="F400" s="28">
        <v>16101</v>
      </c>
      <c r="G400" s="28">
        <v>7335</v>
      </c>
      <c r="H400" s="28">
        <v>23</v>
      </c>
      <c r="I400" s="117">
        <v>220.42599999999999</v>
      </c>
      <c r="K400" s="124">
        <v>101.3</v>
      </c>
      <c r="L400" s="27">
        <v>94.5</v>
      </c>
      <c r="M400" s="28">
        <v>2590</v>
      </c>
      <c r="N400" s="28">
        <v>15203</v>
      </c>
      <c r="O400" s="28">
        <v>7661</v>
      </c>
      <c r="P400" s="28">
        <v>23</v>
      </c>
      <c r="Q400" s="125">
        <v>127.3</v>
      </c>
    </row>
    <row r="401" spans="1:18">
      <c r="A401" s="112"/>
      <c r="B401" s="120" t="s">
        <v>13</v>
      </c>
      <c r="C401" s="27">
        <v>103.3</v>
      </c>
      <c r="D401" s="27">
        <v>92.5</v>
      </c>
      <c r="E401" s="28">
        <v>2810</v>
      </c>
      <c r="F401" s="28">
        <v>14535</v>
      </c>
      <c r="G401" s="28">
        <v>9098</v>
      </c>
      <c r="H401" s="28">
        <v>30</v>
      </c>
      <c r="I401" s="117">
        <v>220.68799999999999</v>
      </c>
      <c r="K401" s="124">
        <v>103.3</v>
      </c>
      <c r="L401" s="27">
        <v>92.5</v>
      </c>
      <c r="M401" s="28">
        <v>2604</v>
      </c>
      <c r="N401" s="28">
        <v>14528</v>
      </c>
      <c r="O401" s="28">
        <v>8873</v>
      </c>
      <c r="P401" s="28">
        <v>27</v>
      </c>
      <c r="Q401" s="125">
        <v>126.2</v>
      </c>
    </row>
    <row r="402" spans="1:18">
      <c r="A402" s="113"/>
      <c r="B402" s="121" t="s">
        <v>14</v>
      </c>
      <c r="C402" s="29">
        <v>99.7</v>
      </c>
      <c r="D402" s="29">
        <v>94.2</v>
      </c>
      <c r="E402" s="30">
        <v>2593</v>
      </c>
      <c r="F402" s="30">
        <v>15147</v>
      </c>
      <c r="G402" s="30">
        <v>9335</v>
      </c>
      <c r="H402" s="30">
        <v>30</v>
      </c>
      <c r="I402" s="1152">
        <v>222.07599999999999</v>
      </c>
      <c r="K402" s="124">
        <v>99.7</v>
      </c>
      <c r="L402" s="27">
        <v>94.2</v>
      </c>
      <c r="M402" s="28">
        <v>2501</v>
      </c>
      <c r="N402" s="28">
        <v>15596</v>
      </c>
      <c r="O402" s="28">
        <v>9758</v>
      </c>
      <c r="P402" s="28">
        <v>28</v>
      </c>
      <c r="Q402" s="125">
        <v>124.4</v>
      </c>
      <c r="R402" s="24" t="s">
        <v>271</v>
      </c>
    </row>
    <row r="403" spans="1:18">
      <c r="A403" s="111" t="s">
        <v>903</v>
      </c>
      <c r="B403" s="119" t="s">
        <v>3</v>
      </c>
      <c r="C403" s="25">
        <v>102.1</v>
      </c>
      <c r="D403" s="25">
        <v>93.5</v>
      </c>
      <c r="E403" s="26">
        <v>1743</v>
      </c>
      <c r="F403" s="26">
        <v>17420</v>
      </c>
      <c r="G403" s="26">
        <v>9044</v>
      </c>
      <c r="H403" s="26">
        <v>24</v>
      </c>
      <c r="I403" s="1151">
        <v>226.399</v>
      </c>
      <c r="K403" s="122">
        <v>102.1</v>
      </c>
      <c r="L403" s="25">
        <v>93.5</v>
      </c>
      <c r="M403" s="26">
        <v>2105</v>
      </c>
      <c r="N403" s="26">
        <v>16868</v>
      </c>
      <c r="O403" s="26">
        <v>9428</v>
      </c>
      <c r="P403" s="26">
        <v>25</v>
      </c>
      <c r="Q403" s="123">
        <v>124.2</v>
      </c>
    </row>
    <row r="404" spans="1:18">
      <c r="A404" s="112">
        <v>2022</v>
      </c>
      <c r="B404" s="120" t="s">
        <v>4</v>
      </c>
      <c r="C404" s="27">
        <v>101.7</v>
      </c>
      <c r="D404" s="27">
        <v>92.9</v>
      </c>
      <c r="E404" s="28">
        <v>2320</v>
      </c>
      <c r="F404" s="28">
        <v>15270</v>
      </c>
      <c r="G404" s="28">
        <v>8699</v>
      </c>
      <c r="H404" s="28">
        <v>19</v>
      </c>
      <c r="I404" s="117">
        <v>233.511</v>
      </c>
      <c r="K404" s="124">
        <v>101.7</v>
      </c>
      <c r="L404" s="27">
        <v>92.9</v>
      </c>
      <c r="M404" s="28">
        <v>2363</v>
      </c>
      <c r="N404" s="28">
        <v>14843</v>
      </c>
      <c r="O404" s="28">
        <v>8067</v>
      </c>
      <c r="P404" s="28">
        <v>24</v>
      </c>
      <c r="Q404" s="125">
        <v>123.9</v>
      </c>
    </row>
    <row r="405" spans="1:18">
      <c r="A405" s="112"/>
      <c r="B405" s="120" t="s">
        <v>5</v>
      </c>
      <c r="C405" s="27">
        <v>100.1</v>
      </c>
      <c r="D405" s="27">
        <v>92.9</v>
      </c>
      <c r="E405" s="28">
        <v>2581</v>
      </c>
      <c r="F405" s="28">
        <v>16326</v>
      </c>
      <c r="G405" s="28">
        <v>13294</v>
      </c>
      <c r="H405" s="28">
        <v>22</v>
      </c>
      <c r="I405" s="117">
        <v>241.59800000000001</v>
      </c>
      <c r="K405" s="124">
        <v>100.1</v>
      </c>
      <c r="L405" s="27">
        <v>92.9</v>
      </c>
      <c r="M405" s="28">
        <v>2565</v>
      </c>
      <c r="N405" s="28">
        <v>16024</v>
      </c>
      <c r="O405" s="28">
        <v>9001</v>
      </c>
      <c r="P405" s="28">
        <v>21</v>
      </c>
      <c r="Q405" s="125">
        <v>126</v>
      </c>
    </row>
    <row r="406" spans="1:18">
      <c r="A406" s="112"/>
      <c r="B406" s="120" t="s">
        <v>6</v>
      </c>
      <c r="C406" s="27">
        <v>104.7</v>
      </c>
      <c r="D406" s="27">
        <v>91.4</v>
      </c>
      <c r="E406" s="28">
        <v>3298</v>
      </c>
      <c r="F406" s="28">
        <v>16283</v>
      </c>
      <c r="G406" s="28">
        <v>7221</v>
      </c>
      <c r="H406" s="28">
        <v>28</v>
      </c>
      <c r="I406" s="117">
        <v>247.53399999999999</v>
      </c>
      <c r="K406" s="124">
        <v>104.7</v>
      </c>
      <c r="L406" s="27">
        <v>91.4</v>
      </c>
      <c r="M406" s="28">
        <v>2944</v>
      </c>
      <c r="N406" s="28">
        <v>16628</v>
      </c>
      <c r="O406" s="28">
        <v>8511</v>
      </c>
      <c r="P406" s="28">
        <v>32</v>
      </c>
      <c r="Q406" s="125">
        <v>125.9</v>
      </c>
    </row>
    <row r="407" spans="1:18">
      <c r="A407" s="112"/>
      <c r="B407" s="120" t="s">
        <v>7</v>
      </c>
      <c r="C407" s="27">
        <v>98.2</v>
      </c>
      <c r="D407" s="27">
        <v>99.6</v>
      </c>
      <c r="E407" s="28">
        <v>2109</v>
      </c>
      <c r="F407" s="28">
        <v>14606</v>
      </c>
      <c r="G407" s="28">
        <v>6688</v>
      </c>
      <c r="H407" s="28">
        <v>19</v>
      </c>
      <c r="I407" s="117">
        <v>247.87200000000001</v>
      </c>
      <c r="K407" s="124">
        <v>98.2</v>
      </c>
      <c r="L407" s="27">
        <v>99.6</v>
      </c>
      <c r="M407" s="28">
        <v>2389</v>
      </c>
      <c r="N407" s="28">
        <v>16034</v>
      </c>
      <c r="O407" s="28">
        <v>8459</v>
      </c>
      <c r="P407" s="28">
        <v>21</v>
      </c>
      <c r="Q407" s="125">
        <v>123.1</v>
      </c>
    </row>
    <row r="408" spans="1:18">
      <c r="A408" s="112"/>
      <c r="B408" s="120" t="s">
        <v>8</v>
      </c>
      <c r="C408" s="27">
        <v>102.1</v>
      </c>
      <c r="D408" s="27">
        <v>83.8</v>
      </c>
      <c r="E408" s="28">
        <v>2587</v>
      </c>
      <c r="F408" s="28">
        <v>16843</v>
      </c>
      <c r="G408" s="28">
        <v>7882</v>
      </c>
      <c r="H408" s="28">
        <v>27</v>
      </c>
      <c r="I408" s="117">
        <v>250.63</v>
      </c>
      <c r="K408" s="124">
        <v>102.1</v>
      </c>
      <c r="L408" s="27">
        <v>83.8</v>
      </c>
      <c r="M408" s="28">
        <v>2501</v>
      </c>
      <c r="N408" s="28">
        <v>16530</v>
      </c>
      <c r="O408" s="28">
        <v>8185</v>
      </c>
      <c r="P408" s="28">
        <v>24</v>
      </c>
      <c r="Q408" s="125">
        <v>122.6</v>
      </c>
    </row>
    <row r="409" spans="1:18">
      <c r="A409" s="112"/>
      <c r="B409" s="120" t="s">
        <v>9</v>
      </c>
      <c r="C409" s="27">
        <v>101.5</v>
      </c>
      <c r="D409" s="27">
        <v>92.9</v>
      </c>
      <c r="E409" s="28">
        <v>2509</v>
      </c>
      <c r="F409" s="28">
        <v>16630</v>
      </c>
      <c r="G409" s="28">
        <v>8634</v>
      </c>
      <c r="H409" s="28">
        <v>31</v>
      </c>
      <c r="I409" s="117">
        <v>248.184</v>
      </c>
      <c r="K409" s="124">
        <v>101.5</v>
      </c>
      <c r="L409" s="27">
        <v>92.9</v>
      </c>
      <c r="M409" s="28">
        <v>2518</v>
      </c>
      <c r="N409" s="28">
        <v>16680</v>
      </c>
      <c r="O409" s="28">
        <v>8840</v>
      </c>
      <c r="P409" s="28">
        <v>27</v>
      </c>
      <c r="Q409" s="125">
        <v>118.2</v>
      </c>
    </row>
    <row r="410" spans="1:18">
      <c r="A410" s="112"/>
      <c r="B410" s="120" t="s">
        <v>10</v>
      </c>
      <c r="C410" s="27">
        <v>100.2</v>
      </c>
      <c r="D410" s="27">
        <v>94.6</v>
      </c>
      <c r="E410" s="28">
        <v>2797</v>
      </c>
      <c r="F410" s="28">
        <v>15252</v>
      </c>
      <c r="G410" s="28">
        <v>7489</v>
      </c>
      <c r="H410" s="28">
        <v>23</v>
      </c>
      <c r="I410" s="117">
        <v>248.93199999999999</v>
      </c>
      <c r="K410" s="124">
        <v>100.2</v>
      </c>
      <c r="L410" s="27">
        <v>94.6</v>
      </c>
      <c r="M410" s="28">
        <v>2699</v>
      </c>
      <c r="N410" s="28">
        <v>15943</v>
      </c>
      <c r="O410" s="28">
        <v>8905</v>
      </c>
      <c r="P410" s="28">
        <v>24</v>
      </c>
      <c r="Q410" s="125">
        <v>117.7</v>
      </c>
    </row>
    <row r="411" spans="1:18">
      <c r="A411" s="112"/>
      <c r="B411" s="120" t="s">
        <v>11</v>
      </c>
      <c r="C411" s="27">
        <v>102.4</v>
      </c>
      <c r="D411" s="27">
        <v>93.6</v>
      </c>
      <c r="E411" s="28">
        <v>2265</v>
      </c>
      <c r="F411" s="28">
        <v>16204</v>
      </c>
      <c r="G411" s="28">
        <v>10119</v>
      </c>
      <c r="H411" s="28">
        <v>30</v>
      </c>
      <c r="I411" s="117">
        <v>247.19300000000001</v>
      </c>
      <c r="K411" s="124">
        <v>102.4</v>
      </c>
      <c r="L411" s="27">
        <v>93.6</v>
      </c>
      <c r="M411" s="28">
        <v>2320</v>
      </c>
      <c r="N411" s="28">
        <v>15641</v>
      </c>
      <c r="O411" s="28">
        <v>8806</v>
      </c>
      <c r="P411" s="28">
        <v>30</v>
      </c>
      <c r="Q411" s="125">
        <v>115.3</v>
      </c>
    </row>
    <row r="412" spans="1:18">
      <c r="A412" s="112"/>
      <c r="B412" s="120" t="s">
        <v>12</v>
      </c>
      <c r="C412" s="27">
        <v>101</v>
      </c>
      <c r="D412" s="27">
        <v>97.3</v>
      </c>
      <c r="E412" s="28">
        <v>3274</v>
      </c>
      <c r="F412" s="28">
        <v>17011</v>
      </c>
      <c r="G412" s="28">
        <v>8658</v>
      </c>
      <c r="H412" s="28">
        <v>33</v>
      </c>
      <c r="I412" s="117">
        <v>248.71600000000001</v>
      </c>
      <c r="K412" s="124">
        <v>101</v>
      </c>
      <c r="L412" s="27">
        <v>97.3</v>
      </c>
      <c r="M412" s="28">
        <v>3127</v>
      </c>
      <c r="N412" s="28">
        <v>16115</v>
      </c>
      <c r="O412" s="28">
        <v>8975</v>
      </c>
      <c r="P412" s="28">
        <v>32</v>
      </c>
      <c r="Q412" s="125">
        <v>112.8</v>
      </c>
    </row>
    <row r="413" spans="1:18">
      <c r="A413" s="112"/>
      <c r="B413" s="120" t="s">
        <v>13</v>
      </c>
      <c r="C413" s="27">
        <v>101.1</v>
      </c>
      <c r="D413" s="27">
        <v>97.1</v>
      </c>
      <c r="E413" s="28">
        <v>2930</v>
      </c>
      <c r="F413" s="28">
        <v>16180</v>
      </c>
      <c r="G413" s="28">
        <v>9164</v>
      </c>
      <c r="H413" s="28">
        <v>29</v>
      </c>
      <c r="I413" s="117">
        <v>250.6</v>
      </c>
      <c r="K413" s="124">
        <v>101.1</v>
      </c>
      <c r="L413" s="27">
        <v>97.1</v>
      </c>
      <c r="M413" s="28">
        <v>2704</v>
      </c>
      <c r="N413" s="28">
        <v>16352</v>
      </c>
      <c r="O413" s="28">
        <v>9018</v>
      </c>
      <c r="P413" s="28">
        <v>26</v>
      </c>
      <c r="Q413" s="125">
        <v>113.6</v>
      </c>
    </row>
    <row r="414" spans="1:18">
      <c r="A414" s="112"/>
      <c r="B414" s="120" t="s">
        <v>14</v>
      </c>
      <c r="C414" s="27">
        <v>99</v>
      </c>
      <c r="D414" s="27">
        <v>100.4</v>
      </c>
      <c r="E414" s="28">
        <v>2651</v>
      </c>
      <c r="F414" s="28">
        <v>15351</v>
      </c>
      <c r="G414" s="28">
        <v>9055</v>
      </c>
      <c r="H414" s="28">
        <v>33</v>
      </c>
      <c r="I414" s="117">
        <v>249.80699999999999</v>
      </c>
      <c r="K414" s="124">
        <v>99</v>
      </c>
      <c r="L414" s="27">
        <v>100.4</v>
      </c>
      <c r="M414" s="28">
        <v>2583</v>
      </c>
      <c r="N414" s="28">
        <v>15806</v>
      </c>
      <c r="O414" s="28">
        <v>9551</v>
      </c>
      <c r="P414" s="28">
        <v>32</v>
      </c>
      <c r="Q414" s="125">
        <v>112.5</v>
      </c>
    </row>
    <row r="415" spans="1:18">
      <c r="A415" s="763" t="s">
        <v>1219</v>
      </c>
      <c r="B415" s="196" t="s">
        <v>3</v>
      </c>
      <c r="C415" s="25">
        <v>98.1</v>
      </c>
      <c r="D415" s="25">
        <v>107.3</v>
      </c>
      <c r="E415" s="26">
        <v>2775</v>
      </c>
      <c r="F415" s="26">
        <v>16040</v>
      </c>
      <c r="G415" s="26">
        <v>9909</v>
      </c>
      <c r="H415" s="26">
        <v>35</v>
      </c>
      <c r="I415" s="1658">
        <v>251.60499999999999</v>
      </c>
      <c r="K415" s="1661">
        <v>98.1</v>
      </c>
      <c r="L415" s="25">
        <v>107.3</v>
      </c>
      <c r="M415" s="26">
        <v>3402</v>
      </c>
      <c r="N415" s="26">
        <v>15294</v>
      </c>
      <c r="O415" s="26">
        <v>10233</v>
      </c>
      <c r="P415" s="26">
        <v>36</v>
      </c>
      <c r="Q415" s="1662">
        <v>111.1</v>
      </c>
    </row>
    <row r="416" spans="1:18">
      <c r="A416" s="764">
        <v>2023</v>
      </c>
      <c r="B416" s="195" t="s">
        <v>4</v>
      </c>
      <c r="C416" s="27">
        <v>100.2</v>
      </c>
      <c r="D416" s="27">
        <v>100.2</v>
      </c>
      <c r="E416" s="28">
        <v>2081</v>
      </c>
      <c r="F416" s="28">
        <v>15411</v>
      </c>
      <c r="G416" s="28">
        <v>11280</v>
      </c>
      <c r="H416" s="28">
        <v>32</v>
      </c>
      <c r="I416" s="1659">
        <v>253.17500000000001</v>
      </c>
      <c r="K416" s="1663">
        <v>100.2</v>
      </c>
      <c r="L416" s="27">
        <v>100.2</v>
      </c>
      <c r="M416" s="28">
        <v>2146</v>
      </c>
      <c r="N416" s="28">
        <v>15101</v>
      </c>
      <c r="O416" s="28">
        <v>10698</v>
      </c>
      <c r="P416" s="28">
        <v>40</v>
      </c>
      <c r="Q416" s="1664">
        <v>108.4</v>
      </c>
    </row>
    <row r="417" spans="1:17">
      <c r="A417" s="764"/>
      <c r="B417" s="195" t="s">
        <v>5</v>
      </c>
      <c r="C417" s="27">
        <v>101</v>
      </c>
      <c r="D417" s="27">
        <v>102.9</v>
      </c>
      <c r="E417" s="28">
        <v>2635</v>
      </c>
      <c r="F417" s="28">
        <v>15636</v>
      </c>
      <c r="G417" s="28">
        <v>15497</v>
      </c>
      <c r="H417" s="28">
        <v>48</v>
      </c>
      <c r="I417" s="1659">
        <v>253.19900000000001</v>
      </c>
      <c r="K417" s="1663">
        <v>101</v>
      </c>
      <c r="L417" s="27">
        <v>102.9</v>
      </c>
      <c r="M417" s="28">
        <v>2629</v>
      </c>
      <c r="N417" s="28">
        <v>15339</v>
      </c>
      <c r="O417" s="28">
        <v>10561</v>
      </c>
      <c r="P417" s="28">
        <v>45</v>
      </c>
      <c r="Q417" s="1664">
        <v>104.8</v>
      </c>
    </row>
    <row r="418" spans="1:17">
      <c r="A418" s="764"/>
      <c r="B418" s="195" t="s">
        <v>6</v>
      </c>
      <c r="C418" s="27">
        <v>98.9</v>
      </c>
      <c r="D418" s="27">
        <v>101.6</v>
      </c>
      <c r="E418" s="28">
        <v>2685</v>
      </c>
      <c r="F418" s="28">
        <v>15137</v>
      </c>
      <c r="G418" s="28">
        <v>9350</v>
      </c>
      <c r="H418" s="28">
        <v>34</v>
      </c>
      <c r="I418" s="1659">
        <v>252.465</v>
      </c>
      <c r="K418" s="1663">
        <v>98.9</v>
      </c>
      <c r="L418" s="27">
        <v>101.6</v>
      </c>
      <c r="M418" s="28">
        <v>2439</v>
      </c>
      <c r="N418" s="28">
        <v>15962</v>
      </c>
      <c r="O418" s="28">
        <v>11397</v>
      </c>
      <c r="P418" s="28">
        <v>39</v>
      </c>
      <c r="Q418" s="1664">
        <v>102</v>
      </c>
    </row>
    <row r="419" spans="1:17">
      <c r="A419" s="764"/>
      <c r="B419" s="195" t="s">
        <v>7</v>
      </c>
      <c r="C419" s="27">
        <v>100</v>
      </c>
      <c r="D419" s="27">
        <v>101.5</v>
      </c>
      <c r="E419" s="28">
        <v>2376</v>
      </c>
      <c r="F419" s="28">
        <v>14470</v>
      </c>
      <c r="G419" s="28">
        <v>9047</v>
      </c>
      <c r="H419" s="28">
        <v>45</v>
      </c>
      <c r="I419" s="1659">
        <v>251.55699999999999</v>
      </c>
      <c r="K419" s="1663">
        <v>100</v>
      </c>
      <c r="L419" s="27">
        <v>101.5</v>
      </c>
      <c r="M419" s="28">
        <v>2684</v>
      </c>
      <c r="N419" s="28">
        <v>15496</v>
      </c>
      <c r="O419" s="28">
        <v>11192</v>
      </c>
      <c r="P419" s="28">
        <v>49</v>
      </c>
      <c r="Q419" s="1664">
        <v>101.5</v>
      </c>
    </row>
    <row r="420" spans="1:17">
      <c r="A420" s="764"/>
      <c r="B420" s="195" t="s">
        <v>8</v>
      </c>
      <c r="C420" s="27">
        <v>100.9</v>
      </c>
      <c r="D420" s="27">
        <v>103.7</v>
      </c>
      <c r="E420" s="28">
        <v>2180</v>
      </c>
      <c r="F420" s="28">
        <v>15796</v>
      </c>
      <c r="G420" s="28">
        <v>10869</v>
      </c>
      <c r="H420" s="28">
        <v>49</v>
      </c>
      <c r="I420" s="1659">
        <v>253.798</v>
      </c>
      <c r="K420" s="1663">
        <v>100.9</v>
      </c>
      <c r="L420" s="27">
        <v>103.7</v>
      </c>
      <c r="M420" s="28">
        <v>2090</v>
      </c>
      <c r="N420" s="28">
        <v>15374</v>
      </c>
      <c r="O420" s="28">
        <v>10983</v>
      </c>
      <c r="P420" s="28">
        <v>44</v>
      </c>
      <c r="Q420" s="1664">
        <v>101.3</v>
      </c>
    </row>
    <row r="421" spans="1:17">
      <c r="A421" s="764"/>
      <c r="B421" s="195" t="s">
        <v>9</v>
      </c>
      <c r="C421" s="27">
        <v>100.7</v>
      </c>
      <c r="D421" s="27">
        <v>102.5</v>
      </c>
      <c r="E421" s="28">
        <v>2367</v>
      </c>
      <c r="F421" s="28">
        <v>15813</v>
      </c>
      <c r="G421" s="28">
        <v>10375</v>
      </c>
      <c r="H421" s="28">
        <v>32</v>
      </c>
      <c r="I421" s="1659">
        <v>255.96899999999999</v>
      </c>
      <c r="K421" s="1663">
        <v>100.7</v>
      </c>
      <c r="L421" s="27">
        <v>102.5</v>
      </c>
      <c r="M421" s="28">
        <v>2339</v>
      </c>
      <c r="N421" s="28">
        <v>15879</v>
      </c>
      <c r="O421" s="28">
        <v>10513</v>
      </c>
      <c r="P421" s="28">
        <v>28</v>
      </c>
      <c r="Q421" s="1664">
        <v>103.1</v>
      </c>
    </row>
    <row r="422" spans="1:17">
      <c r="A422" s="764"/>
      <c r="B422" s="195" t="s">
        <v>10</v>
      </c>
      <c r="C422" s="27">
        <v>98.5</v>
      </c>
      <c r="D422" s="27">
        <v>105.2</v>
      </c>
      <c r="E422" s="28">
        <v>2796</v>
      </c>
      <c r="F422" s="28">
        <v>14574</v>
      </c>
      <c r="G422" s="28">
        <v>8872</v>
      </c>
      <c r="H422" s="28">
        <v>45</v>
      </c>
      <c r="I422" s="1659">
        <v>257.947</v>
      </c>
      <c r="K422" s="1663">
        <v>98.5</v>
      </c>
      <c r="L422" s="27">
        <v>105.2</v>
      </c>
      <c r="M422" s="28">
        <v>2663</v>
      </c>
      <c r="N422" s="28">
        <v>15282</v>
      </c>
      <c r="O422" s="28">
        <v>10443</v>
      </c>
      <c r="P422" s="28">
        <v>48</v>
      </c>
      <c r="Q422" s="1664">
        <v>103.6</v>
      </c>
    </row>
    <row r="423" spans="1:17">
      <c r="A423" s="764"/>
      <c r="B423" s="195" t="s">
        <v>11</v>
      </c>
      <c r="C423" s="27">
        <v>100</v>
      </c>
      <c r="D423" s="27">
        <v>104.3</v>
      </c>
      <c r="E423" s="28">
        <v>2412</v>
      </c>
      <c r="F423" s="28">
        <v>16108</v>
      </c>
      <c r="G423" s="28">
        <v>11536</v>
      </c>
      <c r="H423" s="28">
        <v>48</v>
      </c>
      <c r="I423" s="1659">
        <v>257.26100000000002</v>
      </c>
      <c r="K423" s="1663">
        <v>100</v>
      </c>
      <c r="L423" s="27">
        <v>104.3</v>
      </c>
      <c r="M423" s="28">
        <v>2460</v>
      </c>
      <c r="N423" s="28">
        <v>15698</v>
      </c>
      <c r="O423" s="28">
        <v>10176</v>
      </c>
      <c r="P423" s="28">
        <v>47</v>
      </c>
      <c r="Q423" s="1664">
        <v>104.1</v>
      </c>
    </row>
    <row r="424" spans="1:17">
      <c r="A424" s="764"/>
      <c r="B424" s="195" t="s">
        <v>12</v>
      </c>
      <c r="C424" s="27">
        <v>100.5</v>
      </c>
      <c r="D424" s="27">
        <v>106.7</v>
      </c>
      <c r="E424" s="28">
        <v>3240</v>
      </c>
      <c r="F424" s="28">
        <v>16764</v>
      </c>
      <c r="G424" s="28">
        <v>10166</v>
      </c>
      <c r="H424" s="28">
        <v>48</v>
      </c>
      <c r="I424" s="1659">
        <v>257.33600000000001</v>
      </c>
      <c r="K424" s="1663">
        <v>100.5</v>
      </c>
      <c r="L424" s="27">
        <v>106.7</v>
      </c>
      <c r="M424" s="28">
        <v>3101</v>
      </c>
      <c r="N424" s="28">
        <v>15530</v>
      </c>
      <c r="O424" s="28">
        <v>10270</v>
      </c>
      <c r="P424" s="28">
        <v>46</v>
      </c>
      <c r="Q424" s="1664">
        <v>103.5</v>
      </c>
    </row>
    <row r="425" spans="1:17">
      <c r="A425" s="764"/>
      <c r="B425" s="195" t="s">
        <v>13</v>
      </c>
      <c r="C425" s="27">
        <v>98.5</v>
      </c>
      <c r="D425" s="27">
        <v>108.4</v>
      </c>
      <c r="E425" s="28">
        <v>2275</v>
      </c>
      <c r="F425" s="28">
        <v>14799</v>
      </c>
      <c r="G425" s="28">
        <v>10431</v>
      </c>
      <c r="H425" s="28">
        <v>61</v>
      </c>
      <c r="I425" s="1659">
        <v>258.46699999999998</v>
      </c>
      <c r="K425" s="1663">
        <v>98.5</v>
      </c>
      <c r="L425" s="27">
        <v>108.4</v>
      </c>
      <c r="M425" s="28">
        <v>2092</v>
      </c>
      <c r="N425" s="28">
        <v>15162</v>
      </c>
      <c r="O425" s="28">
        <v>10233</v>
      </c>
      <c r="P425" s="28">
        <v>56</v>
      </c>
      <c r="Q425" s="1664">
        <v>103.1</v>
      </c>
    </row>
    <row r="426" spans="1:17">
      <c r="A426" s="778"/>
      <c r="B426" s="197" t="s">
        <v>14</v>
      </c>
      <c r="C426" s="29">
        <v>97.8</v>
      </c>
      <c r="D426" s="29">
        <v>112.8</v>
      </c>
      <c r="E426" s="30">
        <v>2312</v>
      </c>
      <c r="F426" s="30">
        <v>15551</v>
      </c>
      <c r="G426" s="30">
        <v>9837</v>
      </c>
      <c r="H426" s="30">
        <v>49</v>
      </c>
      <c r="I426" s="1660">
        <v>257.07100000000003</v>
      </c>
      <c r="K426" s="1665">
        <v>97.8</v>
      </c>
      <c r="L426" s="29">
        <v>112.8</v>
      </c>
      <c r="M426" s="30">
        <v>2269</v>
      </c>
      <c r="N426" s="30">
        <v>16439</v>
      </c>
      <c r="O426" s="30">
        <v>10751</v>
      </c>
      <c r="P426" s="30">
        <v>48</v>
      </c>
      <c r="Q426" s="1666">
        <v>102.9</v>
      </c>
    </row>
    <row r="427" spans="1:17">
      <c r="A427" s="763" t="s">
        <v>1422</v>
      </c>
      <c r="B427" s="196" t="s">
        <v>3</v>
      </c>
      <c r="C427" s="25">
        <v>97.8</v>
      </c>
      <c r="D427" s="25">
        <v>107.2</v>
      </c>
      <c r="E427" s="26">
        <v>1537</v>
      </c>
      <c r="F427" s="26">
        <v>16471</v>
      </c>
      <c r="G427" s="26">
        <v>9638</v>
      </c>
      <c r="H427" s="26">
        <v>51</v>
      </c>
      <c r="I427" s="1658">
        <v>259.14</v>
      </c>
      <c r="K427" s="1661">
        <v>97.8</v>
      </c>
      <c r="L427" s="25">
        <v>107.2</v>
      </c>
      <c r="M427" s="26">
        <v>1889</v>
      </c>
      <c r="N427" s="26">
        <v>15293</v>
      </c>
      <c r="O427" s="26">
        <v>9801</v>
      </c>
      <c r="P427" s="26">
        <v>52</v>
      </c>
      <c r="Q427" s="1662">
        <v>103</v>
      </c>
    </row>
    <row r="428" spans="1:17">
      <c r="A428" s="764">
        <v>2024</v>
      </c>
      <c r="B428" s="195" t="s">
        <v>4</v>
      </c>
      <c r="C428" s="27">
        <v>98.9</v>
      </c>
      <c r="D428" s="27">
        <v>112</v>
      </c>
      <c r="E428" s="28">
        <v>2267</v>
      </c>
      <c r="F428" s="28">
        <v>15821</v>
      </c>
      <c r="G428" s="28">
        <v>9894</v>
      </c>
      <c r="H428" s="28">
        <v>46</v>
      </c>
      <c r="I428" s="1659">
        <v>259.59100000000001</v>
      </c>
      <c r="K428" s="1663">
        <v>98.9</v>
      </c>
      <c r="L428" s="27">
        <v>112</v>
      </c>
      <c r="M428" s="28">
        <v>2351</v>
      </c>
      <c r="N428" s="28">
        <v>15496</v>
      </c>
      <c r="O428" s="28">
        <v>9303</v>
      </c>
      <c r="P428" s="28">
        <v>57</v>
      </c>
      <c r="Q428" s="1664">
        <v>102.5</v>
      </c>
    </row>
    <row r="429" spans="1:17">
      <c r="A429" s="764"/>
      <c r="B429" s="195" t="s">
        <v>5</v>
      </c>
      <c r="C429" s="27">
        <v>98.5</v>
      </c>
      <c r="D429" s="27">
        <v>110.2</v>
      </c>
      <c r="E429" s="28">
        <v>2215</v>
      </c>
      <c r="F429" s="28">
        <v>15247</v>
      </c>
      <c r="G429" s="28">
        <v>13075</v>
      </c>
      <c r="H429" s="28">
        <v>60</v>
      </c>
      <c r="I429" s="1659">
        <v>263.80099999999999</v>
      </c>
      <c r="K429" s="1663">
        <v>98.5</v>
      </c>
      <c r="L429" s="27">
        <v>110.2</v>
      </c>
      <c r="M429" s="28">
        <v>2227</v>
      </c>
      <c r="N429" s="28">
        <v>15553</v>
      </c>
      <c r="O429" s="28">
        <v>9420</v>
      </c>
      <c r="P429" s="28">
        <v>56</v>
      </c>
      <c r="Q429" s="1664">
        <v>104.2</v>
      </c>
    </row>
    <row r="430" spans="1:17">
      <c r="A430" s="764"/>
      <c r="B430" s="195" t="s">
        <v>6</v>
      </c>
      <c r="C430" s="27">
        <v>95.6</v>
      </c>
      <c r="D430" s="27">
        <v>108</v>
      </c>
      <c r="E430" s="28">
        <v>2422</v>
      </c>
      <c r="F430" s="28">
        <v>14972</v>
      </c>
      <c r="G430" s="28">
        <v>8511</v>
      </c>
      <c r="H430" s="28">
        <v>46</v>
      </c>
      <c r="I430" s="1659">
        <v>269.16899999999998</v>
      </c>
      <c r="K430" s="1663">
        <v>95.6</v>
      </c>
      <c r="L430" s="27">
        <v>108</v>
      </c>
      <c r="M430" s="28">
        <v>2258</v>
      </c>
      <c r="N430" s="28">
        <v>15003</v>
      </c>
      <c r="O430" s="28">
        <v>9785</v>
      </c>
      <c r="P430" s="28">
        <v>54</v>
      </c>
      <c r="Q430" s="1664">
        <v>106.6</v>
      </c>
    </row>
    <row r="431" spans="1:17">
      <c r="A431" s="764"/>
      <c r="B431" s="195" t="s">
        <v>7</v>
      </c>
      <c r="C431" s="27">
        <v>99.6</v>
      </c>
      <c r="D431" s="27">
        <v>100.9</v>
      </c>
      <c r="E431" s="28">
        <v>1906</v>
      </c>
      <c r="F431" s="28">
        <v>14234</v>
      </c>
      <c r="G431" s="28">
        <v>8149</v>
      </c>
      <c r="H431" s="28">
        <v>48</v>
      </c>
      <c r="I431" s="1659">
        <v>272.81299999999999</v>
      </c>
      <c r="K431" s="1663">
        <v>99.6</v>
      </c>
      <c r="L431" s="27">
        <v>100.9</v>
      </c>
      <c r="M431" s="28">
        <v>2125</v>
      </c>
      <c r="N431" s="28">
        <v>15267</v>
      </c>
      <c r="O431" s="28">
        <v>9988</v>
      </c>
      <c r="P431" s="28">
        <v>52</v>
      </c>
      <c r="Q431" s="1664">
        <v>108.4</v>
      </c>
    </row>
    <row r="432" spans="1:17">
      <c r="A432" s="764"/>
      <c r="B432" s="195" t="s">
        <v>8</v>
      </c>
      <c r="C432" s="27">
        <v>97.3</v>
      </c>
      <c r="D432" s="27">
        <v>111.5</v>
      </c>
      <c r="E432" s="28">
        <v>2438</v>
      </c>
      <c r="F432" s="28">
        <v>14788</v>
      </c>
      <c r="G432" s="28">
        <v>9990</v>
      </c>
      <c r="H432" s="28">
        <v>51</v>
      </c>
      <c r="I432" s="1659">
        <v>272.62799999999999</v>
      </c>
      <c r="K432" s="1663">
        <v>97.3</v>
      </c>
      <c r="L432" s="27">
        <v>111.5</v>
      </c>
      <c r="M432" s="28">
        <v>2310</v>
      </c>
      <c r="N432" s="28">
        <v>15113</v>
      </c>
      <c r="O432" s="28">
        <v>10546</v>
      </c>
      <c r="P432" s="28">
        <v>46</v>
      </c>
      <c r="Q432" s="1664">
        <v>107.4</v>
      </c>
    </row>
    <row r="433" spans="1:17">
      <c r="A433" s="764"/>
      <c r="B433" s="195" t="s">
        <v>9</v>
      </c>
      <c r="C433" s="27">
        <v>102.2</v>
      </c>
      <c r="D433" s="27">
        <v>103.8</v>
      </c>
      <c r="E433" s="28">
        <v>2389</v>
      </c>
      <c r="F433" s="28">
        <v>15723</v>
      </c>
      <c r="G433" s="28">
        <v>11050</v>
      </c>
      <c r="H433" s="28">
        <v>51</v>
      </c>
      <c r="I433" s="1659">
        <v>266.85000000000002</v>
      </c>
      <c r="K433" s="1663">
        <v>102.2</v>
      </c>
      <c r="L433" s="27">
        <v>103.8</v>
      </c>
      <c r="M433" s="28">
        <v>2321</v>
      </c>
      <c r="N433" s="28">
        <v>15011</v>
      </c>
      <c r="O433" s="28">
        <v>10680</v>
      </c>
      <c r="P433" s="28">
        <v>44</v>
      </c>
      <c r="Q433" s="1664">
        <v>104.3</v>
      </c>
    </row>
    <row r="434" spans="1:17">
      <c r="A434" s="764"/>
      <c r="B434" s="195" t="s">
        <v>10</v>
      </c>
      <c r="C434" s="27">
        <v>98.3</v>
      </c>
      <c r="D434" s="27">
        <v>121.2</v>
      </c>
      <c r="E434" s="28">
        <v>1782</v>
      </c>
      <c r="F434" s="28">
        <v>14315</v>
      </c>
      <c r="G434" s="28">
        <v>9289</v>
      </c>
      <c r="H434" s="28">
        <v>40</v>
      </c>
      <c r="I434" s="1659">
        <v>266.21899999999999</v>
      </c>
      <c r="K434" s="1663">
        <v>98.3</v>
      </c>
      <c r="L434" s="27">
        <v>121.2</v>
      </c>
      <c r="M434" s="28">
        <v>1692</v>
      </c>
      <c r="N434" s="28">
        <v>15189</v>
      </c>
      <c r="O434" s="28">
        <v>10748</v>
      </c>
      <c r="P434" s="28">
        <v>43</v>
      </c>
      <c r="Q434" s="1664">
        <v>103.2</v>
      </c>
    </row>
    <row r="435" spans="1:17">
      <c r="A435" s="764"/>
      <c r="B435" s="195" t="s">
        <v>11</v>
      </c>
      <c r="C435" s="27">
        <v>99.6</v>
      </c>
      <c r="D435" s="27">
        <v>121</v>
      </c>
      <c r="E435" s="28">
        <v>3790</v>
      </c>
      <c r="F435" s="28">
        <v>15116</v>
      </c>
      <c r="G435" s="28">
        <v>11929</v>
      </c>
      <c r="H435" s="28">
        <v>34</v>
      </c>
      <c r="I435" s="1659">
        <v>267.46300000000002</v>
      </c>
      <c r="K435" s="1663">
        <v>99.6</v>
      </c>
      <c r="L435" s="27">
        <v>121</v>
      </c>
      <c r="M435" s="28">
        <v>3821</v>
      </c>
      <c r="N435" s="28">
        <v>15124</v>
      </c>
      <c r="O435" s="28">
        <v>10749</v>
      </c>
      <c r="P435" s="28">
        <v>33</v>
      </c>
      <c r="Q435" s="1664">
        <v>104</v>
      </c>
    </row>
    <row r="436" spans="1:17">
      <c r="A436" s="764"/>
      <c r="B436" s="195" t="s">
        <v>12</v>
      </c>
      <c r="C436" s="27">
        <v>98.9</v>
      </c>
      <c r="D436" s="27">
        <v>123.8</v>
      </c>
      <c r="E436" s="28">
        <v>1957</v>
      </c>
      <c r="F436" s="28">
        <v>16680</v>
      </c>
      <c r="G436" s="28">
        <v>11006</v>
      </c>
      <c r="H436" s="28">
        <v>49</v>
      </c>
      <c r="I436" s="1659">
        <v>267.86599999999999</v>
      </c>
      <c r="K436" s="1663">
        <v>98.9</v>
      </c>
      <c r="L436" s="27">
        <v>123.8</v>
      </c>
      <c r="M436" s="28">
        <v>1896</v>
      </c>
      <c r="N436" s="28">
        <v>15004</v>
      </c>
      <c r="O436" s="28">
        <v>10884</v>
      </c>
      <c r="P436" s="28">
        <v>47</v>
      </c>
      <c r="Q436" s="1664">
        <v>104.1</v>
      </c>
    </row>
    <row r="437" spans="1:17">
      <c r="A437" s="764"/>
      <c r="B437" s="195" t="s">
        <v>13</v>
      </c>
      <c r="C437" s="27">
        <v>96.2</v>
      </c>
      <c r="D437" s="27">
        <v>136.4</v>
      </c>
      <c r="E437" s="28">
        <v>2396</v>
      </c>
      <c r="F437" s="28">
        <v>14529</v>
      </c>
      <c r="G437" s="28">
        <v>10976</v>
      </c>
      <c r="H437" s="28">
        <v>47</v>
      </c>
      <c r="I437" s="1659">
        <v>266.32600000000002</v>
      </c>
      <c r="K437" s="1663">
        <v>96.2</v>
      </c>
      <c r="L437" s="27">
        <v>136.4</v>
      </c>
      <c r="M437" s="28">
        <v>2233</v>
      </c>
      <c r="N437" s="28">
        <v>14938</v>
      </c>
      <c r="O437" s="28">
        <v>10629</v>
      </c>
      <c r="P437" s="28">
        <v>44</v>
      </c>
      <c r="Q437" s="1664">
        <v>103</v>
      </c>
    </row>
    <row r="438" spans="1:17">
      <c r="A438" s="778"/>
      <c r="B438" s="197" t="s">
        <v>14</v>
      </c>
      <c r="C438" s="29">
        <v>97</v>
      </c>
      <c r="D438" s="29">
        <v>108.9</v>
      </c>
      <c r="E438" s="30">
        <v>2059</v>
      </c>
      <c r="F438" s="30">
        <v>14357</v>
      </c>
      <c r="G438" s="30">
        <v>8938</v>
      </c>
      <c r="H438" s="30">
        <v>47</v>
      </c>
      <c r="I438" s="1660">
        <v>268.28899999999999</v>
      </c>
      <c r="K438" s="1665">
        <v>97</v>
      </c>
      <c r="L438" s="29">
        <v>108.9</v>
      </c>
      <c r="M438" s="30">
        <v>2015</v>
      </c>
      <c r="N438" s="30">
        <v>14981</v>
      </c>
      <c r="O438" s="30">
        <v>9694</v>
      </c>
      <c r="P438" s="30">
        <v>46</v>
      </c>
      <c r="Q438" s="1666">
        <v>104.4</v>
      </c>
    </row>
    <row r="439" spans="1:17">
      <c r="A439" s="763" t="s">
        <v>1467</v>
      </c>
      <c r="B439" s="765" t="s">
        <v>3</v>
      </c>
      <c r="C439" s="25">
        <v>100.7</v>
      </c>
      <c r="D439" s="25">
        <v>109.5</v>
      </c>
      <c r="E439" s="26">
        <v>2182</v>
      </c>
      <c r="F439" s="26">
        <v>16334</v>
      </c>
      <c r="G439" s="26">
        <v>10311</v>
      </c>
      <c r="H439" s="26">
        <v>57</v>
      </c>
      <c r="I439" s="2699">
        <v>268.75400000000002</v>
      </c>
      <c r="K439" s="1661">
        <v>100.7</v>
      </c>
      <c r="L439" s="25">
        <v>109.5</v>
      </c>
      <c r="M439" s="26">
        <v>2669</v>
      </c>
      <c r="N439" s="26">
        <v>15200</v>
      </c>
      <c r="O439" s="26">
        <v>10532</v>
      </c>
      <c r="P439" s="26">
        <v>58</v>
      </c>
      <c r="Q439" s="1662">
        <v>103.7</v>
      </c>
    </row>
    <row r="440" spans="1:17">
      <c r="A440" s="764">
        <v>2025</v>
      </c>
      <c r="B440" s="564" t="s">
        <v>4</v>
      </c>
      <c r="C440" s="27">
        <v>96.3</v>
      </c>
      <c r="D440" s="27">
        <v>103.8</v>
      </c>
      <c r="E440" s="28">
        <v>2528</v>
      </c>
      <c r="F440" s="28">
        <v>15244</v>
      </c>
      <c r="G440" s="28">
        <v>11401</v>
      </c>
      <c r="H440" s="28">
        <v>49</v>
      </c>
      <c r="I440" s="1659">
        <v>267.83199999999999</v>
      </c>
      <c r="K440" s="1663">
        <v>96.3</v>
      </c>
      <c r="L440" s="27">
        <v>103.8</v>
      </c>
      <c r="M440" s="28">
        <v>2632</v>
      </c>
      <c r="N440" s="28">
        <v>14963</v>
      </c>
      <c r="O440" s="28">
        <v>11174</v>
      </c>
      <c r="P440" s="28">
        <v>60</v>
      </c>
      <c r="Q440" s="1664">
        <v>103.2</v>
      </c>
    </row>
    <row r="441" spans="1:17">
      <c r="A441" s="764"/>
      <c r="B441" s="564" t="s">
        <v>5</v>
      </c>
      <c r="C441" s="27">
        <v>94.6</v>
      </c>
      <c r="D441" s="27">
        <v>111.1</v>
      </c>
      <c r="E441" s="28">
        <v>2815</v>
      </c>
      <c r="F441" s="28">
        <v>14628</v>
      </c>
      <c r="G441" s="28">
        <v>13785</v>
      </c>
      <c r="H441" s="28">
        <v>52</v>
      </c>
      <c r="I441" s="1659">
        <v>269.34199999999998</v>
      </c>
      <c r="K441" s="1663">
        <v>94.6</v>
      </c>
      <c r="L441" s="27">
        <v>111.1</v>
      </c>
      <c r="M441" s="28">
        <v>2839</v>
      </c>
      <c r="N441" s="28">
        <v>15046</v>
      </c>
      <c r="O441" s="28">
        <v>10096</v>
      </c>
      <c r="P441" s="28">
        <v>48</v>
      </c>
      <c r="Q441" s="1664">
        <v>102.1</v>
      </c>
    </row>
    <row r="442" spans="1:17">
      <c r="A442" s="764"/>
      <c r="B442" s="564" t="s">
        <v>6</v>
      </c>
      <c r="C442" s="27">
        <v>95.5</v>
      </c>
      <c r="D442" s="27">
        <v>110</v>
      </c>
      <c r="E442" s="28">
        <v>1963</v>
      </c>
      <c r="F442" s="28">
        <v>14841</v>
      </c>
      <c r="G442" s="28">
        <v>9674</v>
      </c>
      <c r="H442" s="28">
        <v>69</v>
      </c>
      <c r="I442" s="1659">
        <v>261.56200000000001</v>
      </c>
      <c r="K442" s="1663">
        <v>95.5</v>
      </c>
      <c r="L442" s="27">
        <v>110</v>
      </c>
      <c r="M442" s="28">
        <v>1857</v>
      </c>
      <c r="N442" s="28">
        <v>14917</v>
      </c>
      <c r="O442" s="28">
        <v>11331</v>
      </c>
      <c r="P442" s="28">
        <v>82</v>
      </c>
      <c r="Q442" s="1664">
        <v>97.2</v>
      </c>
    </row>
    <row r="443" spans="1:17">
      <c r="A443" s="764"/>
      <c r="B443" s="564" t="s">
        <v>7</v>
      </c>
      <c r="C443" s="27">
        <v>96.8</v>
      </c>
      <c r="D443" s="27">
        <v>103.8</v>
      </c>
      <c r="E443" s="28">
        <v>1891</v>
      </c>
      <c r="F443" s="28">
        <v>14170</v>
      </c>
      <c r="G443" s="28">
        <v>8409</v>
      </c>
      <c r="H443" s="28">
        <v>53</v>
      </c>
      <c r="I443" s="1659">
        <v>260.90199999999999</v>
      </c>
      <c r="K443" s="1663">
        <v>96.8</v>
      </c>
      <c r="L443" s="27">
        <v>103.8</v>
      </c>
      <c r="M443" s="28">
        <v>2093</v>
      </c>
      <c r="N443" s="28">
        <v>15278</v>
      </c>
      <c r="O443" s="28">
        <v>10355</v>
      </c>
      <c r="P443" s="28">
        <v>58</v>
      </c>
      <c r="Q443" s="1664">
        <v>95.6</v>
      </c>
    </row>
    <row r="444" spans="1:17">
      <c r="A444" s="764"/>
      <c r="B444" s="564" t="s">
        <v>8</v>
      </c>
      <c r="C444" s="27">
        <v>98.9</v>
      </c>
      <c r="D444" s="27">
        <v>105.6</v>
      </c>
      <c r="E444" s="28">
        <v>2422</v>
      </c>
      <c r="F444" s="28">
        <v>14376</v>
      </c>
      <c r="G444" s="28">
        <v>10411</v>
      </c>
      <c r="H444" s="28">
        <v>59</v>
      </c>
      <c r="I444" s="1659">
        <v>263.31099999999998</v>
      </c>
      <c r="K444" s="1663">
        <v>98.9</v>
      </c>
      <c r="L444" s="27">
        <v>105.6</v>
      </c>
      <c r="M444" s="28">
        <v>2265</v>
      </c>
      <c r="N444" s="28">
        <v>14601</v>
      </c>
      <c r="O444" s="28">
        <v>10655</v>
      </c>
      <c r="P444" s="28">
        <v>53</v>
      </c>
      <c r="Q444" s="1664">
        <v>96.6</v>
      </c>
    </row>
    <row r="445" spans="1:17">
      <c r="A445" s="764"/>
      <c r="B445" s="564" t="s">
        <v>9</v>
      </c>
      <c r="C445" s="27">
        <v>97.6</v>
      </c>
      <c r="D445" s="27">
        <v>106.1</v>
      </c>
      <c r="E445" s="28">
        <v>2144</v>
      </c>
      <c r="F445" s="28">
        <v>15183</v>
      </c>
      <c r="G445" s="28">
        <v>10588</v>
      </c>
      <c r="H445" s="28">
        <v>49</v>
      </c>
      <c r="I445" s="1659">
        <v>264.05099999999999</v>
      </c>
      <c r="K445" s="1663">
        <v>97.6</v>
      </c>
      <c r="L445" s="27">
        <v>106.1</v>
      </c>
      <c r="M445" s="28">
        <v>2049</v>
      </c>
      <c r="N445" s="28">
        <v>14524</v>
      </c>
      <c r="O445" s="28">
        <v>10240</v>
      </c>
      <c r="P445" s="28">
        <v>42</v>
      </c>
      <c r="Q445" s="1664">
        <v>99</v>
      </c>
    </row>
    <row r="446" spans="1:17">
      <c r="A446" s="764"/>
      <c r="B446" s="564" t="s">
        <v>10</v>
      </c>
      <c r="C446" s="27"/>
      <c r="D446" s="27"/>
      <c r="E446" s="28"/>
      <c r="F446" s="28"/>
      <c r="G446" s="28"/>
      <c r="H446" s="28"/>
      <c r="I446" s="1659"/>
      <c r="K446" s="1663"/>
      <c r="L446" s="27"/>
      <c r="M446" s="28"/>
      <c r="N446" s="28"/>
      <c r="O446" s="28"/>
      <c r="P446" s="28"/>
      <c r="Q446" s="1664"/>
    </row>
    <row r="447" spans="1:17">
      <c r="A447" s="764"/>
      <c r="B447" s="564" t="s">
        <v>11</v>
      </c>
      <c r="C447" s="27"/>
      <c r="D447" s="27"/>
      <c r="E447" s="28"/>
      <c r="F447" s="28"/>
      <c r="G447" s="28"/>
      <c r="H447" s="28"/>
      <c r="I447" s="1659"/>
      <c r="K447" s="1663"/>
      <c r="L447" s="27"/>
      <c r="M447" s="28"/>
      <c r="N447" s="28"/>
      <c r="O447" s="28"/>
      <c r="P447" s="28"/>
      <c r="Q447" s="1664"/>
    </row>
    <row r="448" spans="1:17">
      <c r="A448" s="764"/>
      <c r="B448" s="564" t="s">
        <v>12</v>
      </c>
      <c r="C448" s="27"/>
      <c r="D448" s="27"/>
      <c r="E448" s="28"/>
      <c r="F448" s="28"/>
      <c r="G448" s="28"/>
      <c r="H448" s="28"/>
      <c r="I448" s="1659"/>
      <c r="K448" s="1663"/>
      <c r="L448" s="27"/>
      <c r="M448" s="28"/>
      <c r="N448" s="28"/>
      <c r="O448" s="28"/>
      <c r="P448" s="28"/>
      <c r="Q448" s="1664"/>
    </row>
    <row r="449" spans="1:17">
      <c r="A449" s="764"/>
      <c r="B449" s="564" t="s">
        <v>13</v>
      </c>
      <c r="C449" s="27"/>
      <c r="D449" s="27"/>
      <c r="E449" s="28"/>
      <c r="F449" s="28"/>
      <c r="G449" s="28"/>
      <c r="H449" s="28"/>
      <c r="I449" s="1659"/>
      <c r="K449" s="1663"/>
      <c r="L449" s="27"/>
      <c r="M449" s="28"/>
      <c r="N449" s="28"/>
      <c r="O449" s="28"/>
      <c r="P449" s="28"/>
      <c r="Q449" s="1664"/>
    </row>
    <row r="450" spans="1:17">
      <c r="A450" s="778"/>
      <c r="B450" s="1388" t="s">
        <v>14</v>
      </c>
      <c r="C450" s="29"/>
      <c r="D450" s="29"/>
      <c r="E450" s="30"/>
      <c r="F450" s="30"/>
      <c r="G450" s="30"/>
      <c r="H450" s="30"/>
      <c r="I450" s="1660"/>
      <c r="K450" s="1665"/>
      <c r="L450" s="29"/>
      <c r="M450" s="30"/>
      <c r="N450" s="30"/>
      <c r="O450" s="30"/>
      <c r="P450" s="30"/>
      <c r="Q450" s="1666"/>
    </row>
    <row r="452" spans="1:17">
      <c r="A452" s="43" t="s">
        <v>411</v>
      </c>
      <c r="B452" s="44"/>
      <c r="C452" s="44"/>
      <c r="D452" s="44"/>
      <c r="E452" s="44" t="s">
        <v>718</v>
      </c>
      <c r="F452" s="44" t="s">
        <v>718</v>
      </c>
      <c r="G452" s="44" t="s">
        <v>718</v>
      </c>
      <c r="H452" s="44" t="s">
        <v>718</v>
      </c>
      <c r="I452" s="44"/>
    </row>
    <row r="453" spans="1:17">
      <c r="A453" s="782" t="s">
        <v>377</v>
      </c>
      <c r="B453" s="783"/>
      <c r="C453" s="786" t="s">
        <v>27</v>
      </c>
      <c r="D453" s="787" t="s">
        <v>28</v>
      </c>
      <c r="E453" s="786" t="s">
        <v>29</v>
      </c>
      <c r="F453" s="786" t="s">
        <v>30</v>
      </c>
      <c r="G453" s="786" t="s">
        <v>31</v>
      </c>
      <c r="H453" s="786" t="s">
        <v>32</v>
      </c>
      <c r="I453" s="783" t="s">
        <v>33</v>
      </c>
    </row>
    <row r="454" spans="1:17">
      <c r="A454" s="766" t="s">
        <v>354</v>
      </c>
      <c r="B454" s="784"/>
      <c r="C454" s="47" t="s">
        <v>34</v>
      </c>
      <c r="D454" s="47" t="s">
        <v>35</v>
      </c>
      <c r="E454" s="47" t="s">
        <v>36</v>
      </c>
      <c r="F454" s="46" t="s">
        <v>37</v>
      </c>
      <c r="G454" s="47" t="s">
        <v>38</v>
      </c>
      <c r="H454" s="48" t="s">
        <v>378</v>
      </c>
      <c r="I454" s="784" t="s">
        <v>468</v>
      </c>
      <c r="O454" s="24" t="s">
        <v>748</v>
      </c>
    </row>
    <row r="455" spans="1:17">
      <c r="A455" s="785"/>
      <c r="B455" s="784"/>
      <c r="C455" s="88" t="s">
        <v>405</v>
      </c>
      <c r="D455" s="88" t="s">
        <v>405</v>
      </c>
      <c r="E455" s="47"/>
      <c r="F455" s="47"/>
      <c r="G455" s="89" t="s">
        <v>40</v>
      </c>
      <c r="H455" s="47"/>
      <c r="I455" s="784"/>
    </row>
    <row r="456" spans="1:17">
      <c r="A456" s="788"/>
      <c r="B456" s="789"/>
      <c r="C456" s="790" t="s">
        <v>0</v>
      </c>
      <c r="D456" s="790" t="s">
        <v>1</v>
      </c>
      <c r="E456" s="791" t="s">
        <v>406</v>
      </c>
      <c r="F456" s="791" t="s">
        <v>407</v>
      </c>
      <c r="G456" s="791" t="s">
        <v>408</v>
      </c>
      <c r="H456" s="791" t="s">
        <v>409</v>
      </c>
      <c r="I456" s="792" t="s">
        <v>410</v>
      </c>
    </row>
    <row r="457" spans="1:17">
      <c r="A457" s="764" t="s">
        <v>379</v>
      </c>
      <c r="B457" s="564"/>
      <c r="C457" s="99">
        <f t="shared" ref="C457:D457" si="0">AVERAGE(C19:C30)</f>
        <v>113.125</v>
      </c>
      <c r="D457" s="99">
        <f t="shared" si="0"/>
        <v>44.508333333333333</v>
      </c>
      <c r="E457" s="33">
        <f>SUM(E19:E30)</f>
        <v>64530</v>
      </c>
      <c r="F457" s="33">
        <f t="shared" ref="F457:H457" si="1">SUM(F19:F30)</f>
        <v>205331</v>
      </c>
      <c r="G457" s="33">
        <f t="shared" si="1"/>
        <v>227607</v>
      </c>
      <c r="H457" s="33">
        <f t="shared" si="1"/>
        <v>178</v>
      </c>
      <c r="I457" s="793"/>
    </row>
    <row r="458" spans="1:17">
      <c r="A458" s="764" t="s">
        <v>380</v>
      </c>
      <c r="B458" s="564" t="s">
        <v>424</v>
      </c>
      <c r="C458" s="97">
        <f t="shared" ref="C458:D458" si="2">AVERAGE(C31:C42)</f>
        <v>115.27499999999999</v>
      </c>
      <c r="D458" s="97">
        <f t="shared" si="2"/>
        <v>48.666666666666664</v>
      </c>
      <c r="E458" s="31">
        <f>SUM(E31:E42)</f>
        <v>51811</v>
      </c>
      <c r="F458" s="31">
        <f t="shared" ref="F458:H458" si="3">SUM(F31:F42)</f>
        <v>198331</v>
      </c>
      <c r="G458" s="31">
        <f t="shared" si="3"/>
        <v>217272</v>
      </c>
      <c r="H458" s="31">
        <f t="shared" si="3"/>
        <v>357</v>
      </c>
      <c r="I458" s="794"/>
    </row>
    <row r="459" spans="1:17">
      <c r="A459" s="764" t="s">
        <v>381</v>
      </c>
      <c r="B459" s="564"/>
      <c r="C459" s="97">
        <f t="shared" ref="C459:D459" si="4">AVERAGE(C43:C54)</f>
        <v>108.68333333333334</v>
      </c>
      <c r="D459" s="97">
        <f t="shared" si="4"/>
        <v>53.708333333333336</v>
      </c>
      <c r="E459" s="31">
        <f>SUM(E43:E54)</f>
        <v>52220</v>
      </c>
      <c r="F459" s="31">
        <f t="shared" ref="F459:H459" si="5">SUM(F43:F54)</f>
        <v>162214</v>
      </c>
      <c r="G459" s="31">
        <f t="shared" si="5"/>
        <v>201856</v>
      </c>
      <c r="H459" s="31">
        <f t="shared" si="5"/>
        <v>511</v>
      </c>
      <c r="I459" s="794"/>
    </row>
    <row r="460" spans="1:17">
      <c r="A460" s="764" t="s">
        <v>382</v>
      </c>
      <c r="B460" s="564" t="s">
        <v>425</v>
      </c>
      <c r="C460" s="97">
        <f t="shared" ref="C460:D460" si="6">AVERAGE(C55:C66)</f>
        <v>103.76666666666665</v>
      </c>
      <c r="D460" s="97">
        <f t="shared" si="6"/>
        <v>54.775000000000006</v>
      </c>
      <c r="E460" s="31">
        <f>SUM(E55:E66)</f>
        <v>59165</v>
      </c>
      <c r="F460" s="31">
        <f t="shared" ref="F460:H460" si="7">SUM(F55:F66)</f>
        <v>135903</v>
      </c>
      <c r="G460" s="31">
        <f t="shared" si="7"/>
        <v>187866</v>
      </c>
      <c r="H460" s="31">
        <f t="shared" si="7"/>
        <v>631</v>
      </c>
      <c r="I460" s="794"/>
    </row>
    <row r="461" spans="1:17">
      <c r="A461" s="764" t="s">
        <v>383</v>
      </c>
      <c r="B461" s="564"/>
      <c r="C461" s="97">
        <f t="shared" ref="C461:D461" si="8">AVERAGE(C67:C78)</f>
        <v>105.41666666666664</v>
      </c>
      <c r="D461" s="97">
        <f t="shared" si="8"/>
        <v>52.800000000000011</v>
      </c>
      <c r="E461" s="31">
        <f>SUM(E67:E78)</f>
        <v>69514</v>
      </c>
      <c r="F461" s="31">
        <f t="shared" ref="F461:H461" si="9">SUM(F67:F78)</f>
        <v>129118</v>
      </c>
      <c r="G461" s="31">
        <f t="shared" si="9"/>
        <v>191418</v>
      </c>
      <c r="H461" s="31">
        <f t="shared" si="9"/>
        <v>663</v>
      </c>
      <c r="I461" s="794"/>
    </row>
    <row r="462" spans="1:17">
      <c r="A462" s="764" t="s">
        <v>384</v>
      </c>
      <c r="B462" s="564"/>
      <c r="C462" s="97">
        <f t="shared" ref="C462:D462" si="10">AVERAGE(C79:C90)</f>
        <v>106.17500000000001</v>
      </c>
      <c r="D462" s="97">
        <f t="shared" si="10"/>
        <v>51.099999999999994</v>
      </c>
      <c r="E462" s="31">
        <f>SUM(E79:E90)</f>
        <v>99295</v>
      </c>
      <c r="F462" s="31">
        <f t="shared" ref="F462:H462" si="11">SUM(F79:F90)</f>
        <v>159211</v>
      </c>
      <c r="G462" s="31">
        <f t="shared" si="11"/>
        <v>198449</v>
      </c>
      <c r="H462" s="31">
        <f t="shared" si="11"/>
        <v>478</v>
      </c>
      <c r="I462" s="794"/>
    </row>
    <row r="463" spans="1:17">
      <c r="A463" s="764" t="s">
        <v>385</v>
      </c>
      <c r="B463" s="564"/>
      <c r="C463" s="97">
        <f t="shared" ref="C463:D463" si="12">AVERAGE(C91:C102)</f>
        <v>107.05</v>
      </c>
      <c r="D463" s="97">
        <f t="shared" si="12"/>
        <v>45.608333333333327</v>
      </c>
      <c r="E463" s="31">
        <f>SUM(E91:E102)</f>
        <v>131465</v>
      </c>
      <c r="F463" s="31">
        <f t="shared" ref="F463:H463" si="13">SUM(F91:F102)</f>
        <v>167387</v>
      </c>
      <c r="G463" s="31">
        <f t="shared" si="13"/>
        <v>214978</v>
      </c>
      <c r="H463" s="31">
        <f t="shared" si="13"/>
        <v>482</v>
      </c>
      <c r="I463" s="794"/>
    </row>
    <row r="464" spans="1:17">
      <c r="A464" s="764" t="s">
        <v>386</v>
      </c>
      <c r="B464" s="564" t="s">
        <v>424</v>
      </c>
      <c r="C464" s="97">
        <f t="shared" ref="C464:D464" si="14">AVERAGE(C103:C114)</f>
        <v>113.84166666666665</v>
      </c>
      <c r="D464" s="97">
        <f t="shared" si="14"/>
        <v>45.658333333333324</v>
      </c>
      <c r="E464" s="31">
        <f>SUM(E103:E114)</f>
        <v>87843</v>
      </c>
      <c r="F464" s="31">
        <f t="shared" ref="F464:H464" si="15">SUM(F103:F114)</f>
        <v>161524</v>
      </c>
      <c r="G464" s="31">
        <f t="shared" si="15"/>
        <v>200163</v>
      </c>
      <c r="H464" s="31">
        <f t="shared" si="15"/>
        <v>619</v>
      </c>
      <c r="I464" s="794"/>
    </row>
    <row r="465" spans="1:9">
      <c r="A465" s="764" t="s">
        <v>387</v>
      </c>
      <c r="B465" s="564"/>
      <c r="C465" s="97">
        <f t="shared" ref="C465:D465" si="16">AVERAGE(C115:C126)</f>
        <v>105.35833333333333</v>
      </c>
      <c r="D465" s="97">
        <f t="shared" si="16"/>
        <v>49.816666666666663</v>
      </c>
      <c r="E465" s="31">
        <f>SUM(E115:E126)</f>
        <v>57572</v>
      </c>
      <c r="F465" s="31">
        <f t="shared" ref="F465:H465" si="17">SUM(F115:F126)</f>
        <v>132322</v>
      </c>
      <c r="G465" s="31">
        <f t="shared" si="17"/>
        <v>169428</v>
      </c>
      <c r="H465" s="31">
        <f t="shared" si="17"/>
        <v>785</v>
      </c>
      <c r="I465" s="794"/>
    </row>
    <row r="466" spans="1:9">
      <c r="A466" s="764" t="s">
        <v>388</v>
      </c>
      <c r="B466" s="564" t="s">
        <v>425</v>
      </c>
      <c r="C466" s="97">
        <f t="shared" ref="C466:D466" si="18">AVERAGE(C127:C138)</f>
        <v>105.45833333333333</v>
      </c>
      <c r="D466" s="97">
        <f t="shared" si="18"/>
        <v>48.55833333333333</v>
      </c>
      <c r="E466" s="31">
        <f>SUM(E127:E138)</f>
        <v>53665</v>
      </c>
      <c r="F466" s="31">
        <f t="shared" ref="F466:H466" si="19">SUM(F127:F138)</f>
        <v>124575</v>
      </c>
      <c r="G466" s="31">
        <f t="shared" si="19"/>
        <v>154416</v>
      </c>
      <c r="H466" s="31">
        <f t="shared" si="19"/>
        <v>632</v>
      </c>
      <c r="I466" s="794"/>
    </row>
    <row r="467" spans="1:9">
      <c r="A467" s="764" t="s">
        <v>389</v>
      </c>
      <c r="B467" s="564" t="s">
        <v>424</v>
      </c>
      <c r="C467" s="97">
        <f t="shared" ref="C467:D467" si="20">AVERAGE(C139:C150)</f>
        <v>112.38333333333333</v>
      </c>
      <c r="D467" s="97">
        <f t="shared" si="20"/>
        <v>46.275000000000006</v>
      </c>
      <c r="E467" s="31">
        <f>SUM(E139:E150)</f>
        <v>51635</v>
      </c>
      <c r="F467" s="31">
        <f t="shared" ref="F467:H467" si="21">SUM(F139:F150)</f>
        <v>146275</v>
      </c>
      <c r="G467" s="31">
        <f t="shared" si="21"/>
        <v>157514</v>
      </c>
      <c r="H467" s="31">
        <f t="shared" si="21"/>
        <v>755</v>
      </c>
      <c r="I467" s="794"/>
    </row>
    <row r="468" spans="1:9">
      <c r="A468" s="763" t="s">
        <v>390</v>
      </c>
      <c r="B468" s="765" t="s">
        <v>425</v>
      </c>
      <c r="C468" s="99">
        <f t="shared" ref="C468:D468" si="22">AVERAGE(C151:C162)</f>
        <v>105.77499999999999</v>
      </c>
      <c r="D468" s="99">
        <f t="shared" si="22"/>
        <v>53.625</v>
      </c>
      <c r="E468" s="33">
        <f>SUM(E151:E162)</f>
        <v>47987</v>
      </c>
      <c r="F468" s="33">
        <f t="shared" ref="F468:H468" si="23">SUM(F151:F162)</f>
        <v>149739</v>
      </c>
      <c r="G468" s="33">
        <f t="shared" si="23"/>
        <v>158333</v>
      </c>
      <c r="H468" s="33">
        <f t="shared" si="23"/>
        <v>815</v>
      </c>
      <c r="I468" s="793"/>
    </row>
    <row r="469" spans="1:9">
      <c r="A469" s="764" t="s">
        <v>391</v>
      </c>
      <c r="B469" s="564"/>
      <c r="C469" s="97">
        <f t="shared" ref="C469:D469" si="24">AVERAGE(C163:C174)</f>
        <v>111.90833333333332</v>
      </c>
      <c r="D469" s="97">
        <f t="shared" si="24"/>
        <v>50.32500000000001</v>
      </c>
      <c r="E469" s="31">
        <f>SUM(E163:E174)</f>
        <v>43525</v>
      </c>
      <c r="F469" s="31">
        <f t="shared" ref="F469:H469" si="25">SUM(F163:F174)</f>
        <v>143415</v>
      </c>
      <c r="G469" s="31">
        <f t="shared" si="25"/>
        <v>153359</v>
      </c>
      <c r="H469" s="31">
        <f t="shared" si="25"/>
        <v>747</v>
      </c>
      <c r="I469" s="794"/>
    </row>
    <row r="470" spans="1:9">
      <c r="A470" s="764" t="s">
        <v>392</v>
      </c>
      <c r="B470" s="564"/>
      <c r="C470" s="97">
        <f t="shared" ref="C470:D470" si="26">AVERAGE(C175:C186)</f>
        <v>111.64999999999999</v>
      </c>
      <c r="D470" s="97">
        <f t="shared" si="26"/>
        <v>46.091666666666669</v>
      </c>
      <c r="E470" s="31">
        <f>SUM(E175:E186)</f>
        <v>42260</v>
      </c>
      <c r="F470" s="31">
        <f t="shared" ref="F470:H470" si="27">SUM(F175:F186)</f>
        <v>168372</v>
      </c>
      <c r="G470" s="31">
        <f t="shared" si="27"/>
        <v>153788</v>
      </c>
      <c r="H470" s="31">
        <f t="shared" si="27"/>
        <v>678</v>
      </c>
      <c r="I470" s="794"/>
    </row>
    <row r="471" spans="1:9">
      <c r="A471" s="764" t="s">
        <v>393</v>
      </c>
      <c r="B471" s="564"/>
      <c r="C471" s="97">
        <f>AVERAGE(C187:C198)</f>
        <v>117.38333333333334</v>
      </c>
      <c r="D471" s="97">
        <f t="shared" ref="D471:I471" si="28">AVERAGE(D187:D198)</f>
        <v>42.500000000000007</v>
      </c>
      <c r="E471" s="31">
        <f>SUM(E187:E198)</f>
        <v>45787</v>
      </c>
      <c r="F471" s="31">
        <f t="shared" ref="F471:H471" si="29">SUM(F187:F198)</f>
        <v>199103</v>
      </c>
      <c r="G471" s="31">
        <f t="shared" si="29"/>
        <v>162223</v>
      </c>
      <c r="H471" s="31">
        <f t="shared" si="29"/>
        <v>664</v>
      </c>
      <c r="I471" s="795">
        <f t="shared" si="28"/>
        <v>122.54925000000001</v>
      </c>
    </row>
    <row r="472" spans="1:9">
      <c r="A472" s="764" t="s">
        <v>394</v>
      </c>
      <c r="B472" s="564"/>
      <c r="C472" s="97">
        <f>AVERAGE(C199:C210)</f>
        <v>121.14166666666667</v>
      </c>
      <c r="D472" s="97">
        <f t="shared" ref="D472:I472" si="30">AVERAGE(D199:D210)</f>
        <v>44.050000000000004</v>
      </c>
      <c r="E472" s="31">
        <f>SUM(E199:E210)</f>
        <v>44428</v>
      </c>
      <c r="F472" s="31">
        <f t="shared" ref="F472:H472" si="31">SUM(F199:F210)</f>
        <v>223917</v>
      </c>
      <c r="G472" s="31">
        <f t="shared" si="31"/>
        <v>161462</v>
      </c>
      <c r="H472" s="31">
        <f t="shared" si="31"/>
        <v>649</v>
      </c>
      <c r="I472" s="795">
        <f t="shared" si="30"/>
        <v>131.14791666666665</v>
      </c>
    </row>
    <row r="473" spans="1:9">
      <c r="A473" s="764" t="s">
        <v>395</v>
      </c>
      <c r="B473" s="564"/>
      <c r="C473" s="97">
        <f>AVERAGE(C211:C222)</f>
        <v>127.74166666666666</v>
      </c>
      <c r="D473" s="97">
        <f t="shared" ref="D473:I473" si="32">AVERAGE(D211:D222)</f>
        <v>43.466666666666669</v>
      </c>
      <c r="E473" s="31">
        <f>SUM(E211:E222)</f>
        <v>52646</v>
      </c>
      <c r="F473" s="31">
        <f t="shared" ref="F473:H473" si="33">SUM(F211:F222)</f>
        <v>239944</v>
      </c>
      <c r="G473" s="31">
        <f t="shared" si="33"/>
        <v>153391</v>
      </c>
      <c r="H473" s="31">
        <f t="shared" si="33"/>
        <v>604</v>
      </c>
      <c r="I473" s="795">
        <f t="shared" si="32"/>
        <v>150.38991666666669</v>
      </c>
    </row>
    <row r="474" spans="1:9">
      <c r="A474" s="764" t="s">
        <v>396</v>
      </c>
      <c r="B474" s="564" t="s">
        <v>424</v>
      </c>
      <c r="C474" s="97">
        <f>AVERAGE(C223:C234)</f>
        <v>131.69166666666669</v>
      </c>
      <c r="D474" s="97">
        <f t="shared" ref="D474:I474" si="34">AVERAGE(D223:D234)</f>
        <v>44.341666666666669</v>
      </c>
      <c r="E474" s="31">
        <f>SUM(E223:E234)</f>
        <v>40486</v>
      </c>
      <c r="F474" s="31">
        <f t="shared" ref="F474:H474" si="35">SUM(F223:F234)</f>
        <v>224783</v>
      </c>
      <c r="G474" s="31">
        <f t="shared" si="35"/>
        <v>137842</v>
      </c>
      <c r="H474" s="31">
        <f t="shared" si="35"/>
        <v>711</v>
      </c>
      <c r="I474" s="795">
        <f t="shared" si="34"/>
        <v>169.33550000000002</v>
      </c>
    </row>
    <row r="475" spans="1:9">
      <c r="A475" s="764" t="s">
        <v>397</v>
      </c>
      <c r="B475" s="564"/>
      <c r="C475" s="97">
        <f>AVERAGE(C235:C246)</f>
        <v>128.91666666666666</v>
      </c>
      <c r="D475" s="97">
        <f t="shared" ref="D475:I475" si="36">AVERAGE(D235:D246)</f>
        <v>47.466666666666669</v>
      </c>
      <c r="E475" s="31">
        <f>SUM(E235:E246)</f>
        <v>41450</v>
      </c>
      <c r="F475" s="31">
        <f t="shared" ref="F475:H475" si="37">SUM(F235:F246)</f>
        <v>176803</v>
      </c>
      <c r="G475" s="31">
        <f t="shared" si="37"/>
        <v>128572</v>
      </c>
      <c r="H475" s="31">
        <f t="shared" si="37"/>
        <v>747</v>
      </c>
      <c r="I475" s="795">
        <f t="shared" si="36"/>
        <v>182.2895</v>
      </c>
    </row>
    <row r="476" spans="1:9">
      <c r="A476" s="764" t="s">
        <v>398</v>
      </c>
      <c r="B476" s="564" t="s">
        <v>425</v>
      </c>
      <c r="C476" s="97">
        <f>AVERAGE(C247:C258)</f>
        <v>100.05000000000001</v>
      </c>
      <c r="D476" s="97">
        <f t="shared" ref="D476:I476" si="38">AVERAGE(D247:D258)</f>
        <v>65.666666666666671</v>
      </c>
      <c r="E476" s="31">
        <f>SUM(E247:E258)</f>
        <v>31290</v>
      </c>
      <c r="F476" s="31">
        <f t="shared" ref="F476:H476" si="39">SUM(F247:F258)</f>
        <v>134003</v>
      </c>
      <c r="G476" s="31">
        <f t="shared" si="39"/>
        <v>120704</v>
      </c>
      <c r="H476" s="31">
        <f t="shared" si="39"/>
        <v>751</v>
      </c>
      <c r="I476" s="795">
        <f t="shared" si="38"/>
        <v>146.20408333333333</v>
      </c>
    </row>
    <row r="477" spans="1:9">
      <c r="A477" s="764" t="s">
        <v>399</v>
      </c>
      <c r="B477" s="564"/>
      <c r="C477" s="97">
        <f>AVERAGE(C259:C270)</f>
        <v>120.00833333333331</v>
      </c>
      <c r="D477" s="97">
        <f t="shared" ref="D477:I477" si="40">AVERAGE(D259:D270)</f>
        <v>47.741666666666667</v>
      </c>
      <c r="E477" s="31">
        <f>SUM(E259:E270)</f>
        <v>34756</v>
      </c>
      <c r="F477" s="31">
        <f t="shared" ref="F477:H477" si="41">SUM(F259:F270)</f>
        <v>140239</v>
      </c>
      <c r="G477" s="31">
        <f t="shared" si="41"/>
        <v>131431</v>
      </c>
      <c r="H477" s="31">
        <f t="shared" si="41"/>
        <v>730</v>
      </c>
      <c r="I477" s="795">
        <f t="shared" si="40"/>
        <v>161.21266666666665</v>
      </c>
    </row>
    <row r="478" spans="1:9">
      <c r="A478" s="763" t="s">
        <v>400</v>
      </c>
      <c r="B478" s="765" t="s">
        <v>424</v>
      </c>
      <c r="C478" s="99">
        <f>AVERAGE(C271:C282)</f>
        <v>123.89166666666669</v>
      </c>
      <c r="D478" s="99">
        <f t="shared" ref="D478:I478" si="42">AVERAGE(D271:D282)</f>
        <v>49.400000000000006</v>
      </c>
      <c r="E478" s="33">
        <f>SUM(E271:E282)</f>
        <v>32485</v>
      </c>
      <c r="F478" s="33">
        <f t="shared" ref="F478:H478" si="43">SUM(F271:F282)</f>
        <v>151463</v>
      </c>
      <c r="G478" s="33">
        <f t="shared" si="43"/>
        <v>107771</v>
      </c>
      <c r="H478" s="33">
        <f t="shared" si="43"/>
        <v>626</v>
      </c>
      <c r="I478" s="780">
        <f t="shared" si="42"/>
        <v>173.96308333333332</v>
      </c>
    </row>
    <row r="479" spans="1:9">
      <c r="A479" s="764" t="s">
        <v>401</v>
      </c>
      <c r="B479" s="564"/>
      <c r="C479" s="97">
        <f>AVERAGE(C283:C294)</f>
        <v>115.36666666666663</v>
      </c>
      <c r="D479" s="97">
        <f t="shared" ref="D479:I479" si="44">AVERAGE(D283:D294)</f>
        <v>176.1583333333333</v>
      </c>
      <c r="E479" s="31">
        <f>SUM(E283:E294)</f>
        <v>33695</v>
      </c>
      <c r="F479" s="31">
        <f t="shared" ref="F479:H479" si="45">SUM(F283:F294)</f>
        <v>161906</v>
      </c>
      <c r="G479" s="31">
        <f t="shared" si="45"/>
        <v>133581</v>
      </c>
      <c r="H479" s="31">
        <f t="shared" si="45"/>
        <v>623</v>
      </c>
      <c r="I479" s="795">
        <f t="shared" si="44"/>
        <v>167.59933333333333</v>
      </c>
    </row>
    <row r="480" spans="1:9">
      <c r="A480" s="764" t="s">
        <v>402</v>
      </c>
      <c r="B480" s="564" t="s">
        <v>425</v>
      </c>
      <c r="C480" s="97">
        <f>AVERAGE(C295:C306)</f>
        <v>114.43333333333332</v>
      </c>
      <c r="D480" s="97">
        <f t="shared" ref="D480:I480" si="46">AVERAGE(D295:D306)</f>
        <v>69.25833333333334</v>
      </c>
      <c r="E480" s="31">
        <f>SUM(E295:E306)</f>
        <v>36076</v>
      </c>
      <c r="F480" s="31">
        <f t="shared" ref="F480:H480" si="47">SUM(F295:F306)</f>
        <v>167845</v>
      </c>
      <c r="G480" s="31">
        <f t="shared" si="47"/>
        <v>130385</v>
      </c>
      <c r="H480" s="31">
        <f t="shared" si="47"/>
        <v>536</v>
      </c>
      <c r="I480" s="795">
        <f t="shared" si="46"/>
        <v>178.75491666666667</v>
      </c>
    </row>
    <row r="481" spans="1:9">
      <c r="A481" s="764" t="s">
        <v>403</v>
      </c>
      <c r="B481" s="564"/>
      <c r="C481" s="97">
        <f>AVERAGE(C307:C318)</f>
        <v>115.83333333333333</v>
      </c>
      <c r="D481" s="97">
        <f t="shared" ref="D481:I481" si="48">AVERAGE(D307:D318)</f>
        <v>70.75833333333334</v>
      </c>
      <c r="E481" s="31">
        <f>SUM(E307:E318)</f>
        <v>34322</v>
      </c>
      <c r="F481" s="31">
        <f t="shared" ref="F481:H481" si="49">SUM(F307:F318)</f>
        <v>178414</v>
      </c>
      <c r="G481" s="31">
        <f t="shared" si="49"/>
        <v>129916</v>
      </c>
      <c r="H481" s="31">
        <f t="shared" si="49"/>
        <v>517</v>
      </c>
      <c r="I481" s="795">
        <f t="shared" si="48"/>
        <v>186.94716666666667</v>
      </c>
    </row>
    <row r="482" spans="1:9">
      <c r="A482" s="764" t="s">
        <v>404</v>
      </c>
      <c r="B482" s="564"/>
      <c r="C482" s="97">
        <f>AVERAGE(C319:C330)</f>
        <v>113.97499999999998</v>
      </c>
      <c r="D482" s="97">
        <f t="shared" ref="D482:I482" si="50">AVERAGE(D319:D330)</f>
        <v>72.350000000000009</v>
      </c>
      <c r="E482" s="31">
        <f>SUM(E319:E330)</f>
        <v>32696</v>
      </c>
      <c r="F482" s="31">
        <f t="shared" ref="F482:H482" si="51">SUM(F319:F330)</f>
        <v>181744</v>
      </c>
      <c r="G482" s="31">
        <f t="shared" si="51"/>
        <v>125749</v>
      </c>
      <c r="H482" s="31">
        <f t="shared" si="51"/>
        <v>499</v>
      </c>
      <c r="I482" s="795">
        <f t="shared" si="50"/>
        <v>171.65616666666665</v>
      </c>
    </row>
    <row r="483" spans="1:9">
      <c r="A483" s="764" t="s">
        <v>465</v>
      </c>
      <c r="B483" s="564"/>
      <c r="C483" s="32">
        <f>AVERAGE(C331:C342)</f>
        <v>114.425</v>
      </c>
      <c r="D483" s="32">
        <f t="shared" ref="D483:I483" si="52">AVERAGE(D331:D342)</f>
        <v>78.11666666666666</v>
      </c>
      <c r="E483" s="31">
        <f>SUM(E331:E342)</f>
        <v>34224</v>
      </c>
      <c r="F483" s="31">
        <f t="shared" ref="F483:H483" si="53">SUM(F331:F342)</f>
        <v>188468</v>
      </c>
      <c r="G483" s="31">
        <f t="shared" si="53"/>
        <v>130388</v>
      </c>
      <c r="H483" s="31">
        <f t="shared" si="53"/>
        <v>434</v>
      </c>
      <c r="I483" s="781">
        <f t="shared" si="52"/>
        <v>158.60841666666667</v>
      </c>
    </row>
    <row r="484" spans="1:9">
      <c r="A484" s="764" t="s">
        <v>467</v>
      </c>
      <c r="B484" s="703" t="s">
        <v>271</v>
      </c>
      <c r="C484" s="107">
        <f>AVERAGE(C343:C354)</f>
        <v>119.72500000000001</v>
      </c>
      <c r="D484" s="107">
        <f t="shared" ref="D484:I484" si="54">AVERAGE(D343:D354)</f>
        <v>77.908333333333346</v>
      </c>
      <c r="E484" s="31">
        <f>SUM(E343:E354)</f>
        <v>34903</v>
      </c>
      <c r="F484" s="31">
        <f t="shared" ref="F484:H484" si="55">SUM(F343:F354)</f>
        <v>206646</v>
      </c>
      <c r="G484" s="31">
        <f t="shared" si="55"/>
        <v>134640</v>
      </c>
      <c r="H484" s="31">
        <f t="shared" si="55"/>
        <v>449</v>
      </c>
      <c r="I484" s="773">
        <f t="shared" si="54"/>
        <v>175.95525000000001</v>
      </c>
    </row>
    <row r="485" spans="1:9">
      <c r="A485" s="764" t="s">
        <v>747</v>
      </c>
      <c r="B485" s="703"/>
      <c r="C485" s="107">
        <f>AVERAGE(C355:C366)</f>
        <v>122.07500000000003</v>
      </c>
      <c r="D485" s="107">
        <f>AVERAGE(D355:D366)</f>
        <v>84.183333333333337</v>
      </c>
      <c r="E485" s="31">
        <f>SUM(E355:E366)</f>
        <v>31245</v>
      </c>
      <c r="F485" s="31">
        <f t="shared" ref="F485:H485" si="56">SUM(F355:F366)</f>
        <v>217835</v>
      </c>
      <c r="G485" s="31">
        <f t="shared" si="56"/>
        <v>134169</v>
      </c>
      <c r="H485" s="31">
        <f t="shared" si="56"/>
        <v>413</v>
      </c>
      <c r="I485" s="773">
        <f>AVERAGE(I355:I366)</f>
        <v>184.60391666666666</v>
      </c>
    </row>
    <row r="486" spans="1:9">
      <c r="A486" s="779" t="s">
        <v>782</v>
      </c>
      <c r="B486" s="1883" t="s">
        <v>269</v>
      </c>
      <c r="C486" s="97">
        <f>AVERAGE(C366:C378)</f>
        <v>115.37692307692308</v>
      </c>
      <c r="D486" s="97">
        <f>AVERAGE(D366:D378)</f>
        <v>98.192307692307679</v>
      </c>
      <c r="E486" s="983">
        <f>SUM(E366:E378)</f>
        <v>34945</v>
      </c>
      <c r="F486" s="983">
        <f>SUM(F366:F378)</f>
        <v>231495</v>
      </c>
      <c r="G486" s="983">
        <f>SUM(G366:G378)</f>
        <v>142880</v>
      </c>
      <c r="H486" s="983">
        <f>SUM(H366:H378)</f>
        <v>520</v>
      </c>
      <c r="I486" s="795">
        <f>AVERAGE(I366:I378)</f>
        <v>180.09738461538461</v>
      </c>
    </row>
    <row r="487" spans="1:9">
      <c r="A487" s="1884" t="s">
        <v>794</v>
      </c>
      <c r="B487" s="1885" t="s">
        <v>270</v>
      </c>
      <c r="C487" s="99">
        <f>AVERAGE(C379:C390)</f>
        <v>99.674999999999997</v>
      </c>
      <c r="D487" s="99">
        <f t="shared" ref="D487:I487" si="57">AVERAGE(D379:D390)</f>
        <v>99.716666666666654</v>
      </c>
      <c r="E487" s="33">
        <f>SUM(E379:E390)</f>
        <v>30884</v>
      </c>
      <c r="F487" s="33">
        <f>SUM(F379:F390)</f>
        <v>168545</v>
      </c>
      <c r="G487" s="33">
        <f>SUM(G379:G390)</f>
        <v>115135</v>
      </c>
      <c r="H487" s="33">
        <f>SUM(H379:H390)</f>
        <v>423</v>
      </c>
      <c r="I487" s="780">
        <f t="shared" si="57"/>
        <v>170.47775000000001</v>
      </c>
    </row>
    <row r="488" spans="1:9">
      <c r="A488" s="779" t="s">
        <v>858</v>
      </c>
      <c r="B488" s="1883"/>
      <c r="C488" s="97">
        <f>AVERAGE(C391:C402)</f>
        <v>103.95833333333333</v>
      </c>
      <c r="D488" s="97">
        <f>AVERAGE(D391:D402)</f>
        <v>91.891666666666666</v>
      </c>
      <c r="E488" s="31">
        <f>SUM(E391:E402)</f>
        <v>30284</v>
      </c>
      <c r="F488" s="31">
        <f t="shared" ref="F488:H488" si="58">SUM(F391:F402)</f>
        <v>175897</v>
      </c>
      <c r="G488" s="31">
        <f t="shared" si="58"/>
        <v>115896</v>
      </c>
      <c r="H488" s="31">
        <f t="shared" si="58"/>
        <v>339</v>
      </c>
      <c r="I488" s="795">
        <f>AVERAGE(I391:I402)</f>
        <v>205.31866666666667</v>
      </c>
    </row>
    <row r="489" spans="1:9">
      <c r="A489" s="779" t="s">
        <v>1225</v>
      </c>
      <c r="B489" s="1883"/>
      <c r="C489" s="97">
        <f>AVERAGE(C403:C414)</f>
        <v>101.175</v>
      </c>
      <c r="D489" s="97">
        <f>AVERAGE(D403:D414)</f>
        <v>94.166666666666671</v>
      </c>
      <c r="E489" s="31">
        <f>SUM(E403:E414)</f>
        <v>31064</v>
      </c>
      <c r="F489" s="31">
        <f>SUM(F403:F414)</f>
        <v>193376</v>
      </c>
      <c r="G489" s="31">
        <f>SUM(G403:G414)</f>
        <v>105947</v>
      </c>
      <c r="H489" s="31">
        <f>SUM(H403:H414)</f>
        <v>318</v>
      </c>
      <c r="I489" s="795">
        <f>AVERAGE(I403:I414)</f>
        <v>245.0813333333333</v>
      </c>
    </row>
    <row r="490" spans="1:9">
      <c r="A490" s="811" t="s">
        <v>1224</v>
      </c>
      <c r="B490" s="792"/>
      <c r="C490" s="817">
        <f>AVERAGE(C415:C426)</f>
        <v>99.591666666666683</v>
      </c>
      <c r="D490" s="817">
        <f>AVERAGE(D415:D426)</f>
        <v>104.75833333333334</v>
      </c>
      <c r="E490" s="1173">
        <f>SUM(E415:E426)</f>
        <v>30134</v>
      </c>
      <c r="F490" s="1173">
        <f t="shared" ref="F490:H490" si="59">SUM(F415:F426)</f>
        <v>186099</v>
      </c>
      <c r="G490" s="1173">
        <f t="shared" si="59"/>
        <v>127169</v>
      </c>
      <c r="H490" s="1173">
        <f t="shared" si="59"/>
        <v>526</v>
      </c>
      <c r="I490" s="818">
        <f>AVERAGE(I415:I426)</f>
        <v>254.98749999999998</v>
      </c>
    </row>
    <row r="491" spans="1:9">
      <c r="A491" s="2629" t="s">
        <v>1433</v>
      </c>
      <c r="B491" s="2630"/>
      <c r="C491" s="817">
        <f>AVERAGE(C427:C438)</f>
        <v>98.324999999999989</v>
      </c>
      <c r="D491" s="817">
        <f>AVERAGE(D427:D438)</f>
        <v>113.74166666666667</v>
      </c>
      <c r="E491" s="1173">
        <f>SUM(E427:E438)</f>
        <v>27158</v>
      </c>
      <c r="F491" s="1173">
        <f t="shared" ref="F491:H491" si="60">SUM(F427:F438)</f>
        <v>182253</v>
      </c>
      <c r="G491" s="1173">
        <f t="shared" si="60"/>
        <v>122445</v>
      </c>
      <c r="H491" s="1173">
        <f t="shared" si="60"/>
        <v>570</v>
      </c>
      <c r="I491" s="818">
        <f>AVERAGE(I427:I438)</f>
        <v>266.67958333333337</v>
      </c>
    </row>
    <row r="492" spans="1:9">
      <c r="A492" s="819"/>
      <c r="B492" s="46"/>
      <c r="C492" s="97"/>
      <c r="D492" s="97"/>
      <c r="E492" s="921"/>
      <c r="F492" s="921"/>
      <c r="G492" s="921"/>
      <c r="H492" s="921"/>
      <c r="I492" s="97"/>
    </row>
    <row r="493" spans="1:9">
      <c r="E493" s="565" t="s">
        <v>720</v>
      </c>
      <c r="F493" s="565" t="s">
        <v>720</v>
      </c>
      <c r="G493" s="565" t="s">
        <v>720</v>
      </c>
      <c r="H493" s="565" t="s">
        <v>720</v>
      </c>
    </row>
    <row r="494" spans="1:9">
      <c r="A494" s="763" t="s">
        <v>715</v>
      </c>
      <c r="B494" s="765"/>
      <c r="C494" s="99" t="s">
        <v>719</v>
      </c>
      <c r="D494" s="99" t="s">
        <v>719</v>
      </c>
      <c r="E494" s="33">
        <f>SUM(E322:E333)</f>
        <v>33981</v>
      </c>
      <c r="F494" s="33">
        <f>SUM(F322:F333)</f>
        <v>182178</v>
      </c>
      <c r="G494" s="33">
        <f>SUM(G322:G333)</f>
        <v>124446</v>
      </c>
      <c r="H494" s="33">
        <f>SUM(H322:H333)</f>
        <v>481</v>
      </c>
      <c r="I494" s="780" t="s">
        <v>719</v>
      </c>
    </row>
    <row r="495" spans="1:9">
      <c r="A495" s="764" t="s">
        <v>716</v>
      </c>
      <c r="B495" s="564"/>
      <c r="C495" s="32" t="s">
        <v>719</v>
      </c>
      <c r="D495" s="32" t="s">
        <v>719</v>
      </c>
      <c r="E495" s="31">
        <f>SUM(E334:E345)</f>
        <v>34793</v>
      </c>
      <c r="F495" s="31">
        <f>SUM(F334:F345)</f>
        <v>192825</v>
      </c>
      <c r="G495" s="31">
        <f>SUM(G334:G345)</f>
        <v>134611</v>
      </c>
      <c r="H495" s="31">
        <f>SUM(H334:H345)</f>
        <v>417</v>
      </c>
      <c r="I495" s="781" t="s">
        <v>719</v>
      </c>
    </row>
    <row r="496" spans="1:9">
      <c r="A496" s="764" t="s">
        <v>717</v>
      </c>
      <c r="B496" s="703" t="s">
        <v>271</v>
      </c>
      <c r="C496" s="107" t="s">
        <v>719</v>
      </c>
      <c r="D496" s="107" t="s">
        <v>719</v>
      </c>
      <c r="E496" s="28">
        <f>SUM(E346:E357)</f>
        <v>33444</v>
      </c>
      <c r="F496" s="28">
        <f>SUM(F346:F357)</f>
        <v>209487</v>
      </c>
      <c r="G496" s="28">
        <f>SUM(G346:G357)</f>
        <v>133815</v>
      </c>
      <c r="H496" s="28">
        <f>SUM(H346:H357)</f>
        <v>467</v>
      </c>
      <c r="I496" s="773" t="s">
        <v>719</v>
      </c>
    </row>
    <row r="497" spans="1:9">
      <c r="A497" s="764" t="s">
        <v>757</v>
      </c>
      <c r="B497" s="1891"/>
      <c r="E497" s="1890">
        <f>SUM(E358:E369)</f>
        <v>31774</v>
      </c>
      <c r="F497" s="1890">
        <f>SUM(F358:F369)</f>
        <v>217650</v>
      </c>
      <c r="G497" s="1890">
        <f>SUM(G358:G369)</f>
        <v>133367</v>
      </c>
      <c r="H497" s="1890">
        <f>SUM(H358:H369)</f>
        <v>427</v>
      </c>
      <c r="I497" s="1891"/>
    </row>
    <row r="498" spans="1:9">
      <c r="A498" s="1046" t="s">
        <v>795</v>
      </c>
      <c r="B498" s="1891"/>
      <c r="E498" s="1890">
        <f>SUM(E370:E381)</f>
        <v>31567</v>
      </c>
      <c r="F498" s="1890">
        <f>SUM(F370:F381)</f>
        <v>206924</v>
      </c>
      <c r="G498" s="1890">
        <f>SUM(G370:G381)</f>
        <v>127825</v>
      </c>
      <c r="H498" s="1890">
        <f>SUM(H370:H381)</f>
        <v>471</v>
      </c>
      <c r="I498" s="1891"/>
    </row>
    <row r="499" spans="1:9">
      <c r="A499" s="1046" t="s">
        <v>824</v>
      </c>
      <c r="B499" s="1891"/>
      <c r="E499" s="1890">
        <f>SUM(E382:E393)</f>
        <v>30551</v>
      </c>
      <c r="F499" s="1890">
        <f t="shared" ref="F499:H499" si="61">SUM(F382:F393)</f>
        <v>165010</v>
      </c>
      <c r="G499" s="1890">
        <f t="shared" si="61"/>
        <v>117436</v>
      </c>
      <c r="H499" s="1890">
        <f t="shared" si="61"/>
        <v>396</v>
      </c>
      <c r="I499" s="1891"/>
    </row>
    <row r="500" spans="1:9">
      <c r="A500" s="1046" t="s">
        <v>1195</v>
      </c>
      <c r="B500" s="1891"/>
      <c r="E500" s="1890">
        <f>SUM(E394:E405)</f>
        <v>29844</v>
      </c>
      <c r="F500" s="1890">
        <f t="shared" ref="F500:H500" si="62">SUM(F394:F405)</f>
        <v>180786</v>
      </c>
      <c r="G500" s="1890">
        <f t="shared" si="62"/>
        <v>109913</v>
      </c>
      <c r="H500" s="1890">
        <f t="shared" si="62"/>
        <v>329</v>
      </c>
      <c r="I500" s="1891"/>
    </row>
    <row r="501" spans="1:9">
      <c r="A501" s="1171" t="s">
        <v>1226</v>
      </c>
      <c r="B501" s="807"/>
      <c r="C501" s="806"/>
      <c r="D501" s="806"/>
      <c r="E501" s="919">
        <f>SUM(E406:E417)</f>
        <v>31911</v>
      </c>
      <c r="F501" s="919">
        <f>SUM(F406:F417)</f>
        <v>191447</v>
      </c>
      <c r="G501" s="919">
        <f>SUM(G406:G417)</f>
        <v>111596</v>
      </c>
      <c r="H501" s="919">
        <f>SUM(H406:H417)</f>
        <v>368</v>
      </c>
      <c r="I501" s="807"/>
    </row>
  </sheetData>
  <phoneticPr fontId="2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AD503"/>
  <sheetViews>
    <sheetView workbookViewId="0">
      <pane xSplit="2" ySplit="7" topLeftCell="J440" activePane="bottomRight" state="frozen"/>
      <selection pane="topRight" activeCell="C1" sqref="C1"/>
      <selection pane="bottomLeft" activeCell="A7" sqref="A7"/>
      <selection pane="bottomRight" activeCell="N444" sqref="N444"/>
    </sheetView>
  </sheetViews>
  <sheetFormatPr defaultColWidth="9" defaultRowHeight="13"/>
  <cols>
    <col min="1" max="1" width="8.08984375" style="24" customWidth="1"/>
    <col min="2" max="2" width="6.90625" style="24" customWidth="1"/>
    <col min="3" max="6" width="10.6328125" style="327" customWidth="1"/>
    <col min="7" max="7" width="10.6328125" customWidth="1"/>
    <col min="8" max="8" width="10.6328125" style="327" customWidth="1"/>
    <col min="9" max="9" width="10.6328125" customWidth="1"/>
    <col min="10" max="10" width="10.6328125" style="327" customWidth="1"/>
    <col min="11" max="11" width="10.6328125" customWidth="1"/>
    <col min="12" max="16" width="10.6328125" style="327" customWidth="1"/>
    <col min="17" max="17" width="10.6328125" customWidth="1"/>
    <col min="18" max="18" width="10.6328125" style="327" customWidth="1"/>
    <col min="19" max="19" width="10.6328125" customWidth="1"/>
    <col min="20" max="20" width="10.6328125" style="327" customWidth="1"/>
    <col min="21" max="21" width="10.6328125" customWidth="1"/>
    <col min="22" max="23" width="9" style="327"/>
    <col min="24" max="26" width="10.6328125" style="327" customWidth="1"/>
    <col min="27" max="27" width="4" style="327" customWidth="1"/>
    <col min="28" max="30" width="10.6328125" style="327" customWidth="1"/>
    <col min="31" max="16384" width="9" style="327"/>
  </cols>
  <sheetData>
    <row r="1" spans="1:30">
      <c r="A1" s="43" t="s">
        <v>1483</v>
      </c>
      <c r="B1" s="44"/>
      <c r="C1" s="820"/>
      <c r="D1" s="820"/>
      <c r="E1" s="826" t="s">
        <v>916</v>
      </c>
      <c r="F1" s="826"/>
      <c r="H1" s="820"/>
      <c r="J1" s="820"/>
      <c r="M1" s="820"/>
      <c r="N1" s="820"/>
      <c r="O1" s="826" t="s">
        <v>916</v>
      </c>
      <c r="P1" s="826"/>
      <c r="R1" s="820"/>
      <c r="T1" s="820"/>
      <c r="X1" s="820"/>
      <c r="Y1" s="820"/>
      <c r="Z1" s="820"/>
      <c r="AB1" s="820"/>
      <c r="AC1" s="820"/>
      <c r="AD1" s="820"/>
    </row>
    <row r="2" spans="1:30" ht="13.5" thickBot="1">
      <c r="A2" s="45" t="s">
        <v>24</v>
      </c>
      <c r="B2" s="44"/>
      <c r="C2" s="45" t="s">
        <v>458</v>
      </c>
      <c r="D2" s="820"/>
      <c r="E2" s="820"/>
      <c r="F2" s="820"/>
      <c r="H2" s="820"/>
      <c r="J2" s="820"/>
      <c r="M2" s="45" t="s">
        <v>25</v>
      </c>
      <c r="N2" s="820"/>
      <c r="O2" s="820"/>
      <c r="P2" s="820"/>
      <c r="R2" s="820"/>
      <c r="T2" s="820"/>
      <c r="X2" s="45" t="s">
        <v>458</v>
      </c>
      <c r="Y2" s="820"/>
      <c r="Z2" s="820"/>
      <c r="AB2" s="45" t="s">
        <v>25</v>
      </c>
      <c r="AC2" s="820"/>
      <c r="AD2" s="820"/>
    </row>
    <row r="3" spans="1:30">
      <c r="A3" s="81" t="s">
        <v>26</v>
      </c>
      <c r="B3" s="82"/>
      <c r="C3" s="821" t="s">
        <v>282</v>
      </c>
      <c r="D3" s="821" t="s">
        <v>283</v>
      </c>
      <c r="E3" s="821" t="s">
        <v>917</v>
      </c>
      <c r="F3" s="821" t="s">
        <v>284</v>
      </c>
      <c r="G3" s="1153" t="s">
        <v>918</v>
      </c>
      <c r="H3" s="821" t="s">
        <v>286</v>
      </c>
      <c r="I3" s="1153" t="s">
        <v>919</v>
      </c>
      <c r="J3" s="821" t="s">
        <v>288</v>
      </c>
      <c r="K3" s="1154" t="s">
        <v>920</v>
      </c>
      <c r="M3" s="823" t="s">
        <v>282</v>
      </c>
      <c r="N3" s="821" t="s">
        <v>283</v>
      </c>
      <c r="O3" s="821" t="s">
        <v>917</v>
      </c>
      <c r="P3" s="821" t="s">
        <v>284</v>
      </c>
      <c r="Q3" s="1153" t="s">
        <v>918</v>
      </c>
      <c r="R3" s="821" t="s">
        <v>286</v>
      </c>
      <c r="S3" s="1153" t="s">
        <v>919</v>
      </c>
      <c r="T3" s="821" t="s">
        <v>288</v>
      </c>
      <c r="U3" s="1154" t="s">
        <v>920</v>
      </c>
      <c r="X3" s="1121" t="s">
        <v>285</v>
      </c>
      <c r="Y3" s="1122" t="s">
        <v>287</v>
      </c>
      <c r="Z3" s="1123" t="s">
        <v>289</v>
      </c>
      <c r="AB3" s="1121" t="s">
        <v>285</v>
      </c>
      <c r="AC3" s="1122" t="s">
        <v>287</v>
      </c>
      <c r="AD3" s="1123" t="s">
        <v>289</v>
      </c>
    </row>
    <row r="4" spans="1:30">
      <c r="A4" s="85" t="s">
        <v>356</v>
      </c>
      <c r="B4" s="86"/>
      <c r="C4" s="820" t="s">
        <v>290</v>
      </c>
      <c r="D4" s="820" t="s">
        <v>291</v>
      </c>
      <c r="E4" s="820" t="s">
        <v>921</v>
      </c>
      <c r="F4" s="820" t="s">
        <v>290</v>
      </c>
      <c r="G4" s="1120" t="s">
        <v>922</v>
      </c>
      <c r="H4" s="820" t="s">
        <v>293</v>
      </c>
      <c r="I4" s="1120" t="s">
        <v>294</v>
      </c>
      <c r="J4" s="820" t="s">
        <v>295</v>
      </c>
      <c r="K4" s="1094" t="s">
        <v>296</v>
      </c>
      <c r="M4" s="825" t="s">
        <v>290</v>
      </c>
      <c r="N4" s="820" t="s">
        <v>291</v>
      </c>
      <c r="O4" s="820" t="s">
        <v>921</v>
      </c>
      <c r="P4" s="820" t="s">
        <v>290</v>
      </c>
      <c r="Q4" s="1120" t="s">
        <v>922</v>
      </c>
      <c r="R4" s="820" t="s">
        <v>293</v>
      </c>
      <c r="S4" s="1120" t="s">
        <v>294</v>
      </c>
      <c r="T4" s="820" t="s">
        <v>295</v>
      </c>
      <c r="U4" s="1094" t="s">
        <v>296</v>
      </c>
      <c r="X4" s="1124" t="s">
        <v>292</v>
      </c>
      <c r="Y4" s="1099" t="s">
        <v>294</v>
      </c>
      <c r="Z4" s="1125" t="s">
        <v>296</v>
      </c>
      <c r="AB4" s="1124" t="s">
        <v>292</v>
      </c>
      <c r="AC4" s="1099" t="s">
        <v>294</v>
      </c>
      <c r="AD4" s="1125" t="s">
        <v>296</v>
      </c>
    </row>
    <row r="5" spans="1:30">
      <c r="A5" s="87"/>
      <c r="B5" s="86"/>
      <c r="C5" s="2184" t="s">
        <v>1427</v>
      </c>
      <c r="D5" s="820"/>
      <c r="E5" s="820" t="s">
        <v>924</v>
      </c>
      <c r="F5" s="820" t="s">
        <v>297</v>
      </c>
      <c r="G5" s="1120" t="s">
        <v>925</v>
      </c>
      <c r="H5" s="820" t="s">
        <v>297</v>
      </c>
      <c r="I5" s="1120" t="s">
        <v>926</v>
      </c>
      <c r="J5" s="820" t="s">
        <v>299</v>
      </c>
      <c r="K5" s="1094"/>
      <c r="M5" s="2186" t="s">
        <v>1427</v>
      </c>
      <c r="N5" s="820"/>
      <c r="O5" s="820" t="s">
        <v>924</v>
      </c>
      <c r="P5" s="820" t="s">
        <v>297</v>
      </c>
      <c r="Q5" s="1120" t="s">
        <v>925</v>
      </c>
      <c r="R5" s="820" t="s">
        <v>297</v>
      </c>
      <c r="S5" s="1120" t="s">
        <v>926</v>
      </c>
      <c r="T5" s="820" t="s">
        <v>299</v>
      </c>
      <c r="U5" s="1094"/>
      <c r="X5" s="1124" t="s">
        <v>298</v>
      </c>
      <c r="Y5" s="1099"/>
      <c r="Z5" s="1125"/>
      <c r="AB5" s="1124" t="s">
        <v>298</v>
      </c>
      <c r="AC5" s="1099"/>
      <c r="AD5" s="1125"/>
    </row>
    <row r="6" spans="1:30">
      <c r="A6" s="87"/>
      <c r="B6" s="86"/>
      <c r="C6" s="820" t="s">
        <v>300</v>
      </c>
      <c r="D6" s="820"/>
      <c r="E6" s="820"/>
      <c r="F6" s="2184" t="s">
        <v>1427</v>
      </c>
      <c r="G6" s="2185" t="s">
        <v>1427</v>
      </c>
      <c r="H6" s="820"/>
      <c r="I6" s="1120"/>
      <c r="J6" s="820"/>
      <c r="K6" s="1094" t="s">
        <v>301</v>
      </c>
      <c r="M6" s="825" t="s">
        <v>300</v>
      </c>
      <c r="N6" s="820"/>
      <c r="O6" s="820"/>
      <c r="P6" s="2184" t="s">
        <v>1427</v>
      </c>
      <c r="Q6" s="2185" t="s">
        <v>1427</v>
      </c>
      <c r="R6" s="820"/>
      <c r="S6" s="1120"/>
      <c r="T6" s="820"/>
      <c r="U6" s="1094" t="s">
        <v>301</v>
      </c>
      <c r="X6" s="1126" t="s">
        <v>768</v>
      </c>
      <c r="Y6" s="1100"/>
      <c r="Z6" s="1127" t="s">
        <v>301</v>
      </c>
      <c r="AB6" s="1126" t="s">
        <v>768</v>
      </c>
      <c r="AC6" s="1100"/>
      <c r="AD6" s="1127" t="s">
        <v>301</v>
      </c>
    </row>
    <row r="7" spans="1:30" ht="13.5" thickBot="1">
      <c r="A7" s="90"/>
      <c r="B7" s="91"/>
      <c r="C7" s="1159" t="s">
        <v>302</v>
      </c>
      <c r="D7" s="1159" t="s">
        <v>303</v>
      </c>
      <c r="E7" s="1159" t="s">
        <v>304</v>
      </c>
      <c r="F7" s="1159" t="s">
        <v>305</v>
      </c>
      <c r="G7" s="1160" t="s">
        <v>306</v>
      </c>
      <c r="H7" s="1159" t="s">
        <v>307</v>
      </c>
      <c r="I7" s="1160" t="s">
        <v>308</v>
      </c>
      <c r="J7" s="1159" t="s">
        <v>309</v>
      </c>
      <c r="K7" s="1161" t="s">
        <v>310</v>
      </c>
      <c r="M7" s="1162" t="s">
        <v>302</v>
      </c>
      <c r="N7" s="1159" t="s">
        <v>303</v>
      </c>
      <c r="O7" s="1159" t="s">
        <v>304</v>
      </c>
      <c r="P7" s="1159" t="s">
        <v>305</v>
      </c>
      <c r="Q7" s="1160" t="s">
        <v>306</v>
      </c>
      <c r="R7" s="1159" t="s">
        <v>307</v>
      </c>
      <c r="S7" s="1160" t="s">
        <v>308</v>
      </c>
      <c r="T7" s="1159" t="s">
        <v>309</v>
      </c>
      <c r="U7" s="1161" t="s">
        <v>310</v>
      </c>
      <c r="X7" s="1128" t="s">
        <v>306</v>
      </c>
      <c r="Y7" s="1101" t="s">
        <v>308</v>
      </c>
      <c r="Z7" s="1129" t="s">
        <v>310</v>
      </c>
      <c r="AB7" s="1128" t="s">
        <v>306</v>
      </c>
      <c r="AC7" s="1101" t="s">
        <v>308</v>
      </c>
      <c r="AD7" s="1129" t="s">
        <v>310</v>
      </c>
    </row>
    <row r="8" spans="1:30">
      <c r="A8" s="112" t="s">
        <v>721</v>
      </c>
      <c r="B8" s="120" t="s">
        <v>3</v>
      </c>
      <c r="C8" s="833">
        <v>123.8</v>
      </c>
      <c r="D8" s="834">
        <v>1158159</v>
      </c>
      <c r="E8" s="834">
        <v>699351</v>
      </c>
      <c r="F8" s="833">
        <v>91.2</v>
      </c>
      <c r="G8" s="19">
        <v>934609.81599999999</v>
      </c>
      <c r="H8" s="835">
        <v>0.86</v>
      </c>
      <c r="I8" s="1148"/>
      <c r="J8" s="836">
        <v>1.079</v>
      </c>
      <c r="K8" s="1156">
        <v>309124</v>
      </c>
      <c r="M8" s="837">
        <v>123.8</v>
      </c>
      <c r="N8" s="833">
        <v>1209.44</v>
      </c>
      <c r="O8" s="833">
        <v>850.7</v>
      </c>
      <c r="P8" s="833">
        <v>91.2</v>
      </c>
      <c r="Q8" s="19">
        <v>1038930.1</v>
      </c>
      <c r="R8" s="835">
        <v>0.86</v>
      </c>
      <c r="S8" s="1148"/>
      <c r="T8" s="836">
        <v>1.1000000000000001</v>
      </c>
      <c r="U8" s="1156">
        <v>442908</v>
      </c>
      <c r="X8" s="1130">
        <v>150.5</v>
      </c>
      <c r="Y8" s="1108">
        <v>274727</v>
      </c>
      <c r="Z8" s="1131">
        <v>207911</v>
      </c>
      <c r="AB8" s="1130">
        <v>158.9</v>
      </c>
      <c r="AC8" s="1102">
        <v>31640.799999999999</v>
      </c>
      <c r="AD8" s="1131">
        <v>207950</v>
      </c>
    </row>
    <row r="9" spans="1:30">
      <c r="A9" s="112">
        <v>1989</v>
      </c>
      <c r="B9" s="120" t="s">
        <v>4</v>
      </c>
      <c r="C9" s="833">
        <v>123</v>
      </c>
      <c r="D9" s="834">
        <v>1156186</v>
      </c>
      <c r="E9" s="834">
        <v>882043</v>
      </c>
      <c r="F9" s="833">
        <v>90.3</v>
      </c>
      <c r="G9" s="19">
        <v>1011640.44</v>
      </c>
      <c r="H9" s="835">
        <v>0.88</v>
      </c>
      <c r="I9" s="1148"/>
      <c r="J9" s="836">
        <v>1.081</v>
      </c>
      <c r="K9" s="1156">
        <v>377830</v>
      </c>
      <c r="M9" s="837">
        <v>123</v>
      </c>
      <c r="N9" s="833">
        <v>1229.02</v>
      </c>
      <c r="O9" s="833">
        <v>865.01</v>
      </c>
      <c r="P9" s="833">
        <v>90.3</v>
      </c>
      <c r="Q9" s="19">
        <v>1024881.5</v>
      </c>
      <c r="R9" s="835">
        <v>0.88</v>
      </c>
      <c r="S9" s="1148"/>
      <c r="T9" s="836">
        <v>1.071</v>
      </c>
      <c r="U9" s="1156">
        <v>413804</v>
      </c>
      <c r="X9" s="1130">
        <v>162.1</v>
      </c>
      <c r="Y9" s="1108">
        <v>235791</v>
      </c>
      <c r="Z9" s="1131">
        <v>199103</v>
      </c>
      <c r="AB9" s="1130">
        <v>161.5</v>
      </c>
      <c r="AC9" s="1102">
        <v>32870.1</v>
      </c>
      <c r="AD9" s="1131">
        <v>221220</v>
      </c>
    </row>
    <row r="10" spans="1:30">
      <c r="A10" s="112"/>
      <c r="B10" s="120" t="s">
        <v>5</v>
      </c>
      <c r="C10" s="833">
        <v>123.3</v>
      </c>
      <c r="D10" s="834">
        <v>1294774</v>
      </c>
      <c r="E10" s="834">
        <v>1215048</v>
      </c>
      <c r="F10" s="833">
        <v>89.8</v>
      </c>
      <c r="G10" s="19">
        <v>1011926.3939999999</v>
      </c>
      <c r="H10" s="835">
        <v>0.88</v>
      </c>
      <c r="I10" s="1148"/>
      <c r="J10" s="836">
        <v>1.2709999999999999</v>
      </c>
      <c r="K10" s="1156">
        <v>466656</v>
      </c>
      <c r="M10" s="837">
        <v>123.3</v>
      </c>
      <c r="N10" s="833">
        <v>1263.73</v>
      </c>
      <c r="O10" s="833">
        <v>1224.6199999999999</v>
      </c>
      <c r="P10" s="833">
        <v>89.8</v>
      </c>
      <c r="Q10" s="19">
        <v>1027616.9</v>
      </c>
      <c r="R10" s="835">
        <v>0.88</v>
      </c>
      <c r="S10" s="1148"/>
      <c r="T10" s="836">
        <v>1.081</v>
      </c>
      <c r="U10" s="1156">
        <v>421096</v>
      </c>
      <c r="X10" s="1130">
        <v>168.1</v>
      </c>
      <c r="Y10" s="1108">
        <v>409130</v>
      </c>
      <c r="Z10" s="1131">
        <v>251707</v>
      </c>
      <c r="AB10" s="1130">
        <v>164.6</v>
      </c>
      <c r="AC10" s="1102">
        <v>40415.1</v>
      </c>
      <c r="AD10" s="1131">
        <v>244039</v>
      </c>
    </row>
    <row r="11" spans="1:30">
      <c r="A11" s="112"/>
      <c r="B11" s="120" t="s">
        <v>6</v>
      </c>
      <c r="C11" s="833">
        <v>123.6</v>
      </c>
      <c r="D11" s="834">
        <v>1208372</v>
      </c>
      <c r="E11" s="834">
        <v>948011</v>
      </c>
      <c r="F11" s="833">
        <v>90.7</v>
      </c>
      <c r="G11" s="19">
        <v>1096626.591</v>
      </c>
      <c r="H11" s="835">
        <v>0.93</v>
      </c>
      <c r="I11" s="1148"/>
      <c r="J11" s="836">
        <v>1.0649999999999999</v>
      </c>
      <c r="K11" s="1156">
        <v>404153</v>
      </c>
      <c r="M11" s="837">
        <v>123.6</v>
      </c>
      <c r="N11" s="833">
        <v>1245.5999999999999</v>
      </c>
      <c r="O11" s="833">
        <v>892.2</v>
      </c>
      <c r="P11" s="833">
        <v>90.7</v>
      </c>
      <c r="Q11" s="19">
        <v>1056127.3</v>
      </c>
      <c r="R11" s="835">
        <v>0.93</v>
      </c>
      <c r="S11" s="1148"/>
      <c r="T11" s="836">
        <v>1.101</v>
      </c>
      <c r="U11" s="1156">
        <v>405978</v>
      </c>
      <c r="X11" s="1130">
        <v>172</v>
      </c>
      <c r="Y11" s="1108">
        <v>289711</v>
      </c>
      <c r="Z11" s="1131">
        <v>230175</v>
      </c>
      <c r="AB11" s="1130">
        <v>164.2</v>
      </c>
      <c r="AC11" s="1102">
        <v>30708.799999999999</v>
      </c>
      <c r="AD11" s="1131">
        <v>233843</v>
      </c>
    </row>
    <row r="12" spans="1:30">
      <c r="A12" s="112"/>
      <c r="B12" s="120" t="s">
        <v>7</v>
      </c>
      <c r="C12" s="833">
        <v>123.3</v>
      </c>
      <c r="D12" s="834">
        <v>1233678</v>
      </c>
      <c r="E12" s="834">
        <v>840734</v>
      </c>
      <c r="F12" s="833">
        <v>88.8</v>
      </c>
      <c r="G12" s="19">
        <v>1005936.632</v>
      </c>
      <c r="H12" s="835">
        <v>0.95</v>
      </c>
      <c r="I12" s="1148"/>
      <c r="J12" s="836">
        <v>1.0069999999999999</v>
      </c>
      <c r="K12" s="1156">
        <v>409947</v>
      </c>
      <c r="M12" s="837">
        <v>123.3</v>
      </c>
      <c r="N12" s="833">
        <v>1240.8599999999999</v>
      </c>
      <c r="O12" s="833">
        <v>876.07</v>
      </c>
      <c r="P12" s="833">
        <v>88.8</v>
      </c>
      <c r="Q12" s="19">
        <v>1036105.8</v>
      </c>
      <c r="R12" s="835">
        <v>0.95</v>
      </c>
      <c r="S12" s="1148"/>
      <c r="T12" s="836">
        <v>1.0840000000000001</v>
      </c>
      <c r="U12" s="1156">
        <v>438409</v>
      </c>
      <c r="X12" s="1130">
        <v>159.30000000000001</v>
      </c>
      <c r="Y12" s="1108">
        <v>304647</v>
      </c>
      <c r="Z12" s="1131">
        <v>251032</v>
      </c>
      <c r="AB12" s="1130">
        <v>164.3</v>
      </c>
      <c r="AC12" s="1102">
        <v>33513.800000000003</v>
      </c>
      <c r="AD12" s="1131">
        <v>239470</v>
      </c>
    </row>
    <row r="13" spans="1:30">
      <c r="A13" s="112"/>
      <c r="B13" s="120" t="s">
        <v>8</v>
      </c>
      <c r="C13" s="833">
        <v>124</v>
      </c>
      <c r="D13" s="834">
        <v>1258101</v>
      </c>
      <c r="E13" s="834">
        <v>1080288</v>
      </c>
      <c r="F13" s="833">
        <v>89.4</v>
      </c>
      <c r="G13" s="19">
        <v>1104903.9680000001</v>
      </c>
      <c r="H13" s="835">
        <v>0.95</v>
      </c>
      <c r="I13" s="1148"/>
      <c r="J13" s="836">
        <v>1.056</v>
      </c>
      <c r="K13" s="1156">
        <v>433849</v>
      </c>
      <c r="M13" s="837">
        <v>124</v>
      </c>
      <c r="N13" s="833">
        <v>1241.46</v>
      </c>
      <c r="O13" s="833">
        <v>1033.95</v>
      </c>
      <c r="P13" s="833">
        <v>89.4</v>
      </c>
      <c r="Q13" s="19">
        <v>1037646.7</v>
      </c>
      <c r="R13" s="835">
        <v>0.95</v>
      </c>
      <c r="S13" s="1148"/>
      <c r="T13" s="836">
        <v>1.1020000000000001</v>
      </c>
      <c r="U13" s="1156">
        <v>428679</v>
      </c>
      <c r="X13" s="1130">
        <v>156.30000000000001</v>
      </c>
      <c r="Y13" s="1108">
        <v>301072</v>
      </c>
      <c r="Z13" s="1131">
        <v>253244</v>
      </c>
      <c r="AB13" s="1130">
        <v>161.5</v>
      </c>
      <c r="AC13" s="1102">
        <v>33817.5</v>
      </c>
      <c r="AD13" s="1131">
        <v>250503</v>
      </c>
    </row>
    <row r="14" spans="1:30">
      <c r="A14" s="112"/>
      <c r="B14" s="120" t="s">
        <v>9</v>
      </c>
      <c r="C14" s="833">
        <v>122.1</v>
      </c>
      <c r="D14" s="834">
        <v>1308389</v>
      </c>
      <c r="E14" s="834">
        <v>1064553</v>
      </c>
      <c r="F14" s="833">
        <v>88.6</v>
      </c>
      <c r="G14" s="19">
        <v>1086569.2219999998</v>
      </c>
      <c r="H14" s="835">
        <v>0.97</v>
      </c>
      <c r="I14" s="1148"/>
      <c r="J14" s="836">
        <v>1.048</v>
      </c>
      <c r="K14" s="1156">
        <v>444963</v>
      </c>
      <c r="M14" s="837">
        <v>122.1</v>
      </c>
      <c r="N14" s="833">
        <v>1250.79</v>
      </c>
      <c r="O14" s="833">
        <v>947.39</v>
      </c>
      <c r="P14" s="833">
        <v>88.6</v>
      </c>
      <c r="Q14" s="19">
        <v>1047600.5</v>
      </c>
      <c r="R14" s="835">
        <v>0.97</v>
      </c>
      <c r="S14" s="1148"/>
      <c r="T14" s="836">
        <v>1.077</v>
      </c>
      <c r="U14" s="1156">
        <v>425935</v>
      </c>
      <c r="X14" s="1130">
        <v>159.30000000000001</v>
      </c>
      <c r="Y14" s="1108">
        <v>480831</v>
      </c>
      <c r="Z14" s="1131">
        <v>252581</v>
      </c>
      <c r="AB14" s="1130">
        <v>162.80000000000001</v>
      </c>
      <c r="AC14" s="1102">
        <v>34126.9</v>
      </c>
      <c r="AD14" s="1131">
        <v>258841</v>
      </c>
    </row>
    <row r="15" spans="1:30">
      <c r="A15" s="112"/>
      <c r="B15" s="120" t="s">
        <v>10</v>
      </c>
      <c r="C15" s="833">
        <v>123.6</v>
      </c>
      <c r="D15" s="834">
        <v>1248039</v>
      </c>
      <c r="E15" s="834">
        <v>972369</v>
      </c>
      <c r="F15" s="833">
        <v>91.6</v>
      </c>
      <c r="G15" s="19">
        <v>1010281.062</v>
      </c>
      <c r="H15" s="835">
        <v>0.97</v>
      </c>
      <c r="I15" s="1148"/>
      <c r="J15" s="836">
        <v>1.0249999999999999</v>
      </c>
      <c r="K15" s="1156">
        <v>427029</v>
      </c>
      <c r="M15" s="837">
        <v>123.6</v>
      </c>
      <c r="N15" s="833">
        <v>1236.8699999999999</v>
      </c>
      <c r="O15" s="833">
        <v>947.16</v>
      </c>
      <c r="P15" s="833">
        <v>91.6</v>
      </c>
      <c r="Q15" s="19">
        <v>1053762.2</v>
      </c>
      <c r="R15" s="835">
        <v>0.97</v>
      </c>
      <c r="S15" s="1148"/>
      <c r="T15" s="836">
        <v>1.1080000000000001</v>
      </c>
      <c r="U15" s="1156">
        <v>422994</v>
      </c>
      <c r="X15" s="1130">
        <v>150.5</v>
      </c>
      <c r="Y15" s="1108">
        <v>260288</v>
      </c>
      <c r="Z15" s="1131">
        <v>261161</v>
      </c>
      <c r="AB15" s="1130">
        <v>160.1</v>
      </c>
      <c r="AC15" s="1102">
        <v>34851.199999999997</v>
      </c>
      <c r="AD15" s="1131">
        <v>249960</v>
      </c>
    </row>
    <row r="16" spans="1:30">
      <c r="A16" s="112"/>
      <c r="B16" s="120" t="s">
        <v>11</v>
      </c>
      <c r="C16" s="833">
        <v>125.7</v>
      </c>
      <c r="D16" s="834">
        <v>1269912</v>
      </c>
      <c r="E16" s="834">
        <v>926079</v>
      </c>
      <c r="F16" s="833">
        <v>95.6</v>
      </c>
      <c r="G16" s="19">
        <v>1057357.277</v>
      </c>
      <c r="H16" s="835">
        <v>0.97</v>
      </c>
      <c r="I16" s="1148"/>
      <c r="J16" s="836">
        <v>1.1639999999999999</v>
      </c>
      <c r="K16" s="1156">
        <v>463321</v>
      </c>
      <c r="M16" s="837">
        <v>125.7</v>
      </c>
      <c r="N16" s="833">
        <v>1237.3599999999999</v>
      </c>
      <c r="O16" s="833">
        <v>925.88</v>
      </c>
      <c r="P16" s="833">
        <v>95.6</v>
      </c>
      <c r="Q16" s="19">
        <v>1047729.2</v>
      </c>
      <c r="R16" s="835">
        <v>0.97</v>
      </c>
      <c r="S16" s="1148"/>
      <c r="T16" s="836">
        <v>1.1180000000000001</v>
      </c>
      <c r="U16" s="1156">
        <v>431526</v>
      </c>
      <c r="X16" s="1130">
        <v>156.30000000000001</v>
      </c>
      <c r="Y16" s="1108">
        <v>300646</v>
      </c>
      <c r="Z16" s="1131">
        <v>265807</v>
      </c>
      <c r="AB16" s="1130">
        <v>158.30000000000001</v>
      </c>
      <c r="AC16" s="1102">
        <v>37122.9</v>
      </c>
      <c r="AD16" s="1131">
        <v>263223</v>
      </c>
    </row>
    <row r="17" spans="1:30">
      <c r="A17" s="112"/>
      <c r="B17" s="120" t="s">
        <v>12</v>
      </c>
      <c r="C17" s="833">
        <v>122.1</v>
      </c>
      <c r="D17" s="834">
        <v>1262542</v>
      </c>
      <c r="E17" s="834">
        <v>895206</v>
      </c>
      <c r="F17" s="833">
        <v>88.4</v>
      </c>
      <c r="G17" s="19">
        <v>1050754.7749999999</v>
      </c>
      <c r="H17" s="835">
        <v>1</v>
      </c>
      <c r="I17" s="1148"/>
      <c r="J17" s="836">
        <v>1.069</v>
      </c>
      <c r="K17" s="1156">
        <v>464145</v>
      </c>
      <c r="M17" s="837">
        <v>122.1</v>
      </c>
      <c r="N17" s="833">
        <v>1239.22</v>
      </c>
      <c r="O17" s="833">
        <v>917.05</v>
      </c>
      <c r="P17" s="833">
        <v>88.4</v>
      </c>
      <c r="Q17" s="19">
        <v>1043466.5</v>
      </c>
      <c r="R17" s="835">
        <v>1</v>
      </c>
      <c r="S17" s="1148"/>
      <c r="T17" s="836">
        <v>1.077</v>
      </c>
      <c r="U17" s="1156">
        <v>440821</v>
      </c>
      <c r="X17" s="1130">
        <v>162.1</v>
      </c>
      <c r="Y17" s="1108">
        <v>371813</v>
      </c>
      <c r="Z17" s="1131">
        <v>259505</v>
      </c>
      <c r="AB17" s="1130">
        <v>156.9</v>
      </c>
      <c r="AC17" s="1102">
        <v>38016</v>
      </c>
      <c r="AD17" s="1131">
        <v>247254</v>
      </c>
    </row>
    <row r="18" spans="1:30">
      <c r="A18" s="112"/>
      <c r="B18" s="120" t="s">
        <v>13</v>
      </c>
      <c r="C18" s="833">
        <v>123.6</v>
      </c>
      <c r="D18" s="834">
        <v>1264187</v>
      </c>
      <c r="E18" s="834">
        <v>944106</v>
      </c>
      <c r="F18" s="833">
        <v>90.9</v>
      </c>
      <c r="G18" s="19">
        <v>1071293.3999999999</v>
      </c>
      <c r="H18" s="835">
        <v>1.01</v>
      </c>
      <c r="I18" s="1148"/>
      <c r="J18" s="836">
        <v>1.089</v>
      </c>
      <c r="K18" s="1156">
        <v>423899</v>
      </c>
      <c r="M18" s="837">
        <v>123.6</v>
      </c>
      <c r="N18" s="833">
        <v>1274.68</v>
      </c>
      <c r="O18" s="833">
        <v>925.56</v>
      </c>
      <c r="P18" s="833">
        <v>90.9</v>
      </c>
      <c r="Q18" s="19">
        <v>1043116.1</v>
      </c>
      <c r="R18" s="835">
        <v>1.01</v>
      </c>
      <c r="S18" s="1148"/>
      <c r="T18" s="836">
        <v>1.0840000000000001</v>
      </c>
      <c r="U18" s="1156">
        <v>439629</v>
      </c>
      <c r="X18" s="1130">
        <v>163.19999999999999</v>
      </c>
      <c r="Y18" s="1108">
        <v>363014</v>
      </c>
      <c r="Z18" s="1131">
        <v>248653</v>
      </c>
      <c r="AB18" s="1130">
        <v>156.5</v>
      </c>
      <c r="AC18" s="1102">
        <v>37315.1</v>
      </c>
      <c r="AD18" s="1131">
        <v>249827</v>
      </c>
    </row>
    <row r="19" spans="1:30">
      <c r="A19" s="113"/>
      <c r="B19" s="121" t="s">
        <v>14</v>
      </c>
      <c r="C19" s="838">
        <v>125</v>
      </c>
      <c r="D19" s="839">
        <v>1273417</v>
      </c>
      <c r="E19" s="839">
        <v>921849</v>
      </c>
      <c r="F19" s="838">
        <v>91.9</v>
      </c>
      <c r="G19" s="20">
        <v>1062792.7240000002</v>
      </c>
      <c r="H19" s="840">
        <v>1.04</v>
      </c>
      <c r="I19" s="1149"/>
      <c r="J19" s="841">
        <v>1.1479999999999999</v>
      </c>
      <c r="K19" s="1157">
        <v>505681</v>
      </c>
      <c r="M19" s="842">
        <v>125</v>
      </c>
      <c r="N19" s="838">
        <v>1270.51</v>
      </c>
      <c r="O19" s="838">
        <v>946.35</v>
      </c>
      <c r="P19" s="838">
        <v>91.9</v>
      </c>
      <c r="Q19" s="20">
        <v>1055186</v>
      </c>
      <c r="R19" s="840">
        <v>1.04</v>
      </c>
      <c r="S19" s="1149"/>
      <c r="T19" s="841">
        <v>1.1000000000000001</v>
      </c>
      <c r="U19" s="1157">
        <v>442155</v>
      </c>
      <c r="X19" s="1132">
        <v>167.1</v>
      </c>
      <c r="Y19" s="1109">
        <v>661925</v>
      </c>
      <c r="Z19" s="1133">
        <v>255646</v>
      </c>
      <c r="AB19" s="1132">
        <v>157.30000000000001</v>
      </c>
      <c r="AC19" s="1103">
        <v>38293.9</v>
      </c>
      <c r="AD19" s="1133">
        <v>275757</v>
      </c>
    </row>
    <row r="20" spans="1:30">
      <c r="A20" s="112" t="s">
        <v>19</v>
      </c>
      <c r="B20" s="120" t="s">
        <v>3</v>
      </c>
      <c r="C20" s="843">
        <v>122</v>
      </c>
      <c r="D20" s="844">
        <v>1224087</v>
      </c>
      <c r="E20" s="844">
        <v>825943</v>
      </c>
      <c r="F20" s="843">
        <v>88.4</v>
      </c>
      <c r="G20" s="19">
        <v>938657.16</v>
      </c>
      <c r="H20" s="845">
        <v>1.04</v>
      </c>
      <c r="I20" s="1148"/>
      <c r="J20" s="846">
        <v>1.0589999999999999</v>
      </c>
      <c r="K20" s="1156">
        <v>332904</v>
      </c>
      <c r="M20" s="847">
        <v>122</v>
      </c>
      <c r="N20" s="843">
        <v>1278.2</v>
      </c>
      <c r="O20" s="843">
        <v>953.93</v>
      </c>
      <c r="P20" s="843">
        <v>88.4</v>
      </c>
      <c r="Q20" s="19">
        <v>1035782.5</v>
      </c>
      <c r="R20" s="845">
        <v>1.04</v>
      </c>
      <c r="S20" s="1148"/>
      <c r="T20" s="846">
        <v>1.0820000000000001</v>
      </c>
      <c r="U20" s="1156">
        <v>455367</v>
      </c>
      <c r="X20" s="1134">
        <v>147.5</v>
      </c>
      <c r="Y20" s="1110">
        <v>328635</v>
      </c>
      <c r="Z20" s="1115">
        <v>260000</v>
      </c>
      <c r="AB20" s="1134">
        <v>155.9</v>
      </c>
      <c r="AC20" s="1104">
        <v>37643.699999999997</v>
      </c>
      <c r="AD20" s="1115">
        <v>253063</v>
      </c>
    </row>
    <row r="21" spans="1:30">
      <c r="A21" s="112">
        <v>1990</v>
      </c>
      <c r="B21" s="120" t="s">
        <v>4</v>
      </c>
      <c r="C21" s="843">
        <v>122.8</v>
      </c>
      <c r="D21" s="844">
        <v>1195472</v>
      </c>
      <c r="E21" s="844">
        <v>1013622</v>
      </c>
      <c r="F21" s="843">
        <v>89.9</v>
      </c>
      <c r="G21" s="19">
        <v>1022461.84</v>
      </c>
      <c r="H21" s="845">
        <v>1.06</v>
      </c>
      <c r="I21" s="1148"/>
      <c r="J21" s="846">
        <v>1.081</v>
      </c>
      <c r="K21" s="1156">
        <v>435231</v>
      </c>
      <c r="M21" s="847">
        <v>122.8</v>
      </c>
      <c r="N21" s="843">
        <v>1274.3499999999999</v>
      </c>
      <c r="O21" s="843">
        <v>1015.25</v>
      </c>
      <c r="P21" s="843">
        <v>89.9</v>
      </c>
      <c r="Q21" s="19">
        <v>1037990.2</v>
      </c>
      <c r="R21" s="845">
        <v>1.06</v>
      </c>
      <c r="S21" s="1148"/>
      <c r="T21" s="846">
        <v>1.075</v>
      </c>
      <c r="U21" s="1156">
        <v>476759</v>
      </c>
      <c r="X21" s="1134">
        <v>154.69999999999999</v>
      </c>
      <c r="Y21" s="1110">
        <v>280425</v>
      </c>
      <c r="Z21" s="1115">
        <v>230467</v>
      </c>
      <c r="AB21" s="1134">
        <v>154.30000000000001</v>
      </c>
      <c r="AC21" s="1104">
        <v>39023.300000000003</v>
      </c>
      <c r="AD21" s="1115">
        <v>258221</v>
      </c>
    </row>
    <row r="22" spans="1:30">
      <c r="A22" s="112"/>
      <c r="B22" s="120" t="s">
        <v>5</v>
      </c>
      <c r="C22" s="843">
        <v>125.4</v>
      </c>
      <c r="D22" s="844">
        <v>1302850</v>
      </c>
      <c r="E22" s="844">
        <v>1217614</v>
      </c>
      <c r="F22" s="843">
        <v>91.3</v>
      </c>
      <c r="G22" s="19">
        <v>1011610.7930000001</v>
      </c>
      <c r="H22" s="845">
        <v>1.07</v>
      </c>
      <c r="I22" s="1148"/>
      <c r="J22" s="846">
        <v>1.29</v>
      </c>
      <c r="K22" s="1156">
        <v>521796</v>
      </c>
      <c r="M22" s="847">
        <v>125.4</v>
      </c>
      <c r="N22" s="843">
        <v>1277.45</v>
      </c>
      <c r="O22" s="843">
        <v>1245.27</v>
      </c>
      <c r="P22" s="843">
        <v>91.3</v>
      </c>
      <c r="Q22" s="19">
        <v>1027265</v>
      </c>
      <c r="R22" s="845">
        <v>1.07</v>
      </c>
      <c r="S22" s="1148"/>
      <c r="T22" s="846">
        <v>1.093</v>
      </c>
      <c r="U22" s="1156">
        <v>467288</v>
      </c>
      <c r="X22" s="1134">
        <v>152.5</v>
      </c>
      <c r="Y22" s="1110">
        <v>404388</v>
      </c>
      <c r="Z22" s="1115">
        <v>264672</v>
      </c>
      <c r="AB22" s="1134">
        <v>149.9</v>
      </c>
      <c r="AC22" s="1104">
        <v>39306.1</v>
      </c>
      <c r="AD22" s="1115">
        <v>261969</v>
      </c>
    </row>
    <row r="23" spans="1:30">
      <c r="A23" s="112"/>
      <c r="B23" s="120" t="s">
        <v>6</v>
      </c>
      <c r="C23" s="843">
        <v>124.7</v>
      </c>
      <c r="D23" s="844">
        <v>1245128</v>
      </c>
      <c r="E23" s="844">
        <v>879371</v>
      </c>
      <c r="F23" s="843">
        <v>91.3</v>
      </c>
      <c r="G23" s="19">
        <v>1072600.0900000001</v>
      </c>
      <c r="H23" s="845">
        <v>1.08</v>
      </c>
      <c r="I23" s="1148"/>
      <c r="J23" s="846">
        <v>1.0409999999999999</v>
      </c>
      <c r="K23" s="1156">
        <v>487078</v>
      </c>
      <c r="M23" s="847">
        <v>124.7</v>
      </c>
      <c r="N23" s="843">
        <v>1285.2</v>
      </c>
      <c r="O23" s="843">
        <v>819.76</v>
      </c>
      <c r="P23" s="843">
        <v>91.3</v>
      </c>
      <c r="Q23" s="19">
        <v>1029637.7</v>
      </c>
      <c r="R23" s="845">
        <v>1.08</v>
      </c>
      <c r="S23" s="1148"/>
      <c r="T23" s="846">
        <v>1.077</v>
      </c>
      <c r="U23" s="1156">
        <v>486787</v>
      </c>
      <c r="X23" s="1134">
        <v>158.5</v>
      </c>
      <c r="Y23" s="1110">
        <v>361315</v>
      </c>
      <c r="Z23" s="1115">
        <v>296467</v>
      </c>
      <c r="AB23" s="1134">
        <v>151.6</v>
      </c>
      <c r="AC23" s="1104">
        <v>38425</v>
      </c>
      <c r="AD23" s="1115">
        <v>286938</v>
      </c>
    </row>
    <row r="24" spans="1:30">
      <c r="A24" s="112"/>
      <c r="B24" s="120" t="s">
        <v>7</v>
      </c>
      <c r="C24" s="843">
        <v>130.30000000000001</v>
      </c>
      <c r="D24" s="844">
        <v>1280462</v>
      </c>
      <c r="E24" s="844">
        <v>1169695</v>
      </c>
      <c r="F24" s="843">
        <v>101</v>
      </c>
      <c r="G24" s="19">
        <v>987209.66399999987</v>
      </c>
      <c r="H24" s="845">
        <v>1.07</v>
      </c>
      <c r="I24" s="1148"/>
      <c r="J24" s="846">
        <v>1.034</v>
      </c>
      <c r="K24" s="1156">
        <v>482268</v>
      </c>
      <c r="M24" s="847">
        <v>130.30000000000001</v>
      </c>
      <c r="N24" s="843">
        <v>1289.1300000000001</v>
      </c>
      <c r="O24" s="843">
        <v>1258.9000000000001</v>
      </c>
      <c r="P24" s="843">
        <v>101</v>
      </c>
      <c r="Q24" s="19">
        <v>1015232.1</v>
      </c>
      <c r="R24" s="845">
        <v>1.07</v>
      </c>
      <c r="S24" s="1148"/>
      <c r="T24" s="846">
        <v>1.1180000000000001</v>
      </c>
      <c r="U24" s="1156">
        <v>510237</v>
      </c>
      <c r="X24" s="1134">
        <v>145.4</v>
      </c>
      <c r="Y24" s="1110">
        <v>361115</v>
      </c>
      <c r="Z24" s="1115">
        <v>280602</v>
      </c>
      <c r="AB24" s="1134">
        <v>149.80000000000001</v>
      </c>
      <c r="AC24" s="1104">
        <v>40065.300000000003</v>
      </c>
      <c r="AD24" s="1115">
        <v>271550</v>
      </c>
    </row>
    <row r="25" spans="1:30">
      <c r="A25" s="112"/>
      <c r="B25" s="120" t="s">
        <v>8</v>
      </c>
      <c r="C25" s="843">
        <v>125</v>
      </c>
      <c r="D25" s="844">
        <v>1312561</v>
      </c>
      <c r="E25" s="844">
        <v>1165383</v>
      </c>
      <c r="F25" s="843">
        <v>91.8</v>
      </c>
      <c r="G25" s="19">
        <v>1092574.6000000001</v>
      </c>
      <c r="H25" s="845">
        <v>1.1000000000000001</v>
      </c>
      <c r="I25" s="1148"/>
      <c r="J25" s="846">
        <v>1.028</v>
      </c>
      <c r="K25" s="1156">
        <v>492797</v>
      </c>
      <c r="M25" s="847">
        <v>125</v>
      </c>
      <c r="N25" s="843">
        <v>1288.18</v>
      </c>
      <c r="O25" s="843">
        <v>1088.5899999999999</v>
      </c>
      <c r="P25" s="843">
        <v>91.8</v>
      </c>
      <c r="Q25" s="19">
        <v>1030283.2</v>
      </c>
      <c r="R25" s="845">
        <v>1.1000000000000001</v>
      </c>
      <c r="S25" s="1148"/>
      <c r="T25" s="846">
        <v>1.0660000000000001</v>
      </c>
      <c r="U25" s="1156">
        <v>483918</v>
      </c>
      <c r="X25" s="1134">
        <v>145.9</v>
      </c>
      <c r="Y25" s="1110">
        <v>364013</v>
      </c>
      <c r="Z25" s="1115">
        <v>254039</v>
      </c>
      <c r="AB25" s="1134">
        <v>150.19999999999999</v>
      </c>
      <c r="AC25" s="1104">
        <v>40124</v>
      </c>
      <c r="AD25" s="1115">
        <v>262110</v>
      </c>
    </row>
    <row r="26" spans="1:30">
      <c r="A26" s="112"/>
      <c r="B26" s="120" t="s">
        <v>9</v>
      </c>
      <c r="C26" s="843">
        <v>128.4</v>
      </c>
      <c r="D26" s="844">
        <v>1361352</v>
      </c>
      <c r="E26" s="844">
        <v>922555</v>
      </c>
      <c r="F26" s="843">
        <v>98.4</v>
      </c>
      <c r="G26" s="19">
        <v>1065328.872</v>
      </c>
      <c r="H26" s="845">
        <v>1.1100000000000001</v>
      </c>
      <c r="I26" s="1148"/>
      <c r="J26" s="846">
        <v>1.0720000000000001</v>
      </c>
      <c r="K26" s="1156">
        <v>502163</v>
      </c>
      <c r="M26" s="847">
        <v>128.4</v>
      </c>
      <c r="N26" s="843">
        <v>1291.52</v>
      </c>
      <c r="O26" s="843">
        <v>856.63</v>
      </c>
      <c r="P26" s="843">
        <v>98.4</v>
      </c>
      <c r="Q26" s="19">
        <v>1028405.1</v>
      </c>
      <c r="R26" s="845">
        <v>1.1100000000000001</v>
      </c>
      <c r="S26" s="1148"/>
      <c r="T26" s="846">
        <v>1.1020000000000001</v>
      </c>
      <c r="U26" s="1156">
        <v>481075</v>
      </c>
      <c r="X26" s="1134">
        <v>146.19999999999999</v>
      </c>
      <c r="Y26" s="1110">
        <v>555901</v>
      </c>
      <c r="Z26" s="1115">
        <v>264983</v>
      </c>
      <c r="AB26" s="1134">
        <v>149.30000000000001</v>
      </c>
      <c r="AC26" s="1104">
        <v>39891.9</v>
      </c>
      <c r="AD26" s="1115">
        <v>262326</v>
      </c>
    </row>
    <row r="27" spans="1:30">
      <c r="A27" s="112"/>
      <c r="B27" s="120" t="s">
        <v>10</v>
      </c>
      <c r="C27" s="843">
        <v>128.9</v>
      </c>
      <c r="D27" s="844">
        <v>1329424</v>
      </c>
      <c r="E27" s="844">
        <v>1122275</v>
      </c>
      <c r="F27" s="843">
        <v>95.2</v>
      </c>
      <c r="G27" s="19">
        <v>989111.12</v>
      </c>
      <c r="H27" s="845">
        <v>1.1399999999999999</v>
      </c>
      <c r="I27" s="1148"/>
      <c r="J27" s="846">
        <v>1.032</v>
      </c>
      <c r="K27" s="1156">
        <v>468166</v>
      </c>
      <c r="M27" s="847">
        <v>128.9</v>
      </c>
      <c r="N27" s="843">
        <v>1313.12</v>
      </c>
      <c r="O27" s="843">
        <v>1119.6400000000001</v>
      </c>
      <c r="P27" s="843">
        <v>95.2</v>
      </c>
      <c r="Q27" s="19">
        <v>1025975</v>
      </c>
      <c r="R27" s="845">
        <v>1.1399999999999999</v>
      </c>
      <c r="S27" s="1148"/>
      <c r="T27" s="846">
        <v>1.113</v>
      </c>
      <c r="U27" s="1156">
        <v>470497</v>
      </c>
      <c r="X27" s="1134">
        <v>138.6</v>
      </c>
      <c r="Y27" s="1110">
        <v>290634</v>
      </c>
      <c r="Z27" s="1115">
        <v>278064</v>
      </c>
      <c r="AB27" s="1134">
        <v>148.1</v>
      </c>
      <c r="AC27" s="1104">
        <v>38810.400000000001</v>
      </c>
      <c r="AD27" s="1115">
        <v>262877</v>
      </c>
    </row>
    <row r="28" spans="1:30">
      <c r="A28" s="112"/>
      <c r="B28" s="120" t="s">
        <v>11</v>
      </c>
      <c r="C28" s="843">
        <v>120.3</v>
      </c>
      <c r="D28" s="844">
        <v>1336681</v>
      </c>
      <c r="E28" s="844">
        <v>959160</v>
      </c>
      <c r="F28" s="843">
        <v>86</v>
      </c>
      <c r="G28" s="19">
        <v>1031189.177</v>
      </c>
      <c r="H28" s="845">
        <v>1.1100000000000001</v>
      </c>
      <c r="I28" s="1148"/>
      <c r="J28" s="846">
        <v>1.073</v>
      </c>
      <c r="K28" s="1156">
        <v>483437</v>
      </c>
      <c r="M28" s="847">
        <v>120.3</v>
      </c>
      <c r="N28" s="843">
        <v>1312.38</v>
      </c>
      <c r="O28" s="843">
        <v>917.12</v>
      </c>
      <c r="P28" s="843">
        <v>86</v>
      </c>
      <c r="Q28" s="19">
        <v>1032560.6</v>
      </c>
      <c r="R28" s="845">
        <v>1.1100000000000001</v>
      </c>
      <c r="S28" s="1148"/>
      <c r="T28" s="846">
        <v>1.028</v>
      </c>
      <c r="U28" s="1156">
        <v>463284</v>
      </c>
      <c r="X28" s="1134">
        <v>147</v>
      </c>
      <c r="Y28" s="1110">
        <v>340234</v>
      </c>
      <c r="Z28" s="1115">
        <v>251727</v>
      </c>
      <c r="AB28" s="1134">
        <v>148.9</v>
      </c>
      <c r="AC28" s="1104">
        <v>41132</v>
      </c>
      <c r="AD28" s="1115">
        <v>259440</v>
      </c>
    </row>
    <row r="29" spans="1:30">
      <c r="A29" s="112"/>
      <c r="B29" s="120" t="s">
        <v>12</v>
      </c>
      <c r="C29" s="843">
        <v>128.6</v>
      </c>
      <c r="D29" s="844">
        <v>1342395</v>
      </c>
      <c r="E29" s="844">
        <v>961955</v>
      </c>
      <c r="F29" s="843">
        <v>95.6</v>
      </c>
      <c r="G29" s="19">
        <v>1042676.5560000001</v>
      </c>
      <c r="H29" s="845">
        <v>1.1000000000000001</v>
      </c>
      <c r="I29" s="1148"/>
      <c r="J29" s="846">
        <v>1.1000000000000001</v>
      </c>
      <c r="K29" s="1156">
        <v>518423</v>
      </c>
      <c r="M29" s="847">
        <v>128.6</v>
      </c>
      <c r="N29" s="843">
        <v>1308.74</v>
      </c>
      <c r="O29" s="843">
        <v>938.42</v>
      </c>
      <c r="P29" s="843">
        <v>95.6</v>
      </c>
      <c r="Q29" s="19">
        <v>1027027.5</v>
      </c>
      <c r="R29" s="845">
        <v>1.1000000000000001</v>
      </c>
      <c r="S29" s="1148"/>
      <c r="T29" s="846">
        <v>1.1080000000000001</v>
      </c>
      <c r="U29" s="1156">
        <v>482892</v>
      </c>
      <c r="X29" s="1134">
        <v>153.4</v>
      </c>
      <c r="Y29" s="1110">
        <v>383887</v>
      </c>
      <c r="Z29" s="1115">
        <v>278288</v>
      </c>
      <c r="AB29" s="1134">
        <v>148.30000000000001</v>
      </c>
      <c r="AC29" s="1104">
        <v>39655.1</v>
      </c>
      <c r="AD29" s="1115">
        <v>255671</v>
      </c>
    </row>
    <row r="30" spans="1:30">
      <c r="A30" s="112"/>
      <c r="B30" s="120" t="s">
        <v>13</v>
      </c>
      <c r="C30" s="843">
        <v>127.8</v>
      </c>
      <c r="D30" s="844">
        <v>1288644</v>
      </c>
      <c r="E30" s="844">
        <v>800496</v>
      </c>
      <c r="F30" s="843">
        <v>95.6</v>
      </c>
      <c r="G30" s="19">
        <v>1053065.1599999999</v>
      </c>
      <c r="H30" s="845">
        <v>1.1000000000000001</v>
      </c>
      <c r="I30" s="1148"/>
      <c r="J30" s="846">
        <v>1.0980000000000001</v>
      </c>
      <c r="K30" s="1156">
        <v>459471</v>
      </c>
      <c r="M30" s="847">
        <v>127.8</v>
      </c>
      <c r="N30" s="843">
        <v>1297</v>
      </c>
      <c r="O30" s="843">
        <v>845.47</v>
      </c>
      <c r="P30" s="843">
        <v>95.6</v>
      </c>
      <c r="Q30" s="19">
        <v>1022199.6</v>
      </c>
      <c r="R30" s="845">
        <v>1.1000000000000001</v>
      </c>
      <c r="S30" s="1148"/>
      <c r="T30" s="846">
        <v>1.097</v>
      </c>
      <c r="U30" s="1156">
        <v>478871</v>
      </c>
      <c r="X30" s="1134">
        <v>155.6</v>
      </c>
      <c r="Y30" s="1110">
        <v>396558</v>
      </c>
      <c r="Z30" s="1115">
        <v>265662</v>
      </c>
      <c r="AB30" s="1134">
        <v>149.4</v>
      </c>
      <c r="AC30" s="1104">
        <v>40623.699999999997</v>
      </c>
      <c r="AD30" s="1115">
        <v>262944</v>
      </c>
    </row>
    <row r="31" spans="1:30">
      <c r="A31" s="112"/>
      <c r="B31" s="120" t="s">
        <v>14</v>
      </c>
      <c r="C31" s="843">
        <v>126.4</v>
      </c>
      <c r="D31" s="844">
        <v>1274325</v>
      </c>
      <c r="E31" s="844">
        <v>993901</v>
      </c>
      <c r="F31" s="843">
        <v>94.5</v>
      </c>
      <c r="G31" s="19">
        <v>1032494.58</v>
      </c>
      <c r="H31" s="845">
        <v>1.1200000000000001</v>
      </c>
      <c r="I31" s="1148"/>
      <c r="J31" s="846">
        <v>1.1259999999999999</v>
      </c>
      <c r="K31" s="1156">
        <v>522979</v>
      </c>
      <c r="M31" s="847">
        <v>126.4</v>
      </c>
      <c r="N31" s="843">
        <v>1283.27</v>
      </c>
      <c r="O31" s="843">
        <v>948.93</v>
      </c>
      <c r="P31" s="843">
        <v>94.5</v>
      </c>
      <c r="Q31" s="19">
        <v>1029395.9</v>
      </c>
      <c r="R31" s="845">
        <v>1.1200000000000001</v>
      </c>
      <c r="S31" s="1148"/>
      <c r="T31" s="846">
        <v>1.081</v>
      </c>
      <c r="U31" s="1156">
        <v>469024</v>
      </c>
      <c r="X31" s="1135">
        <v>159.19999999999999</v>
      </c>
      <c r="Y31" s="1111">
        <v>699767</v>
      </c>
      <c r="Z31" s="1116">
        <v>261179</v>
      </c>
      <c r="AB31" s="1135">
        <v>149.6</v>
      </c>
      <c r="AC31" s="1105">
        <v>40511.4</v>
      </c>
      <c r="AD31" s="1116">
        <v>281711</v>
      </c>
    </row>
    <row r="32" spans="1:30">
      <c r="A32" s="111" t="s">
        <v>20</v>
      </c>
      <c r="B32" s="119" t="s">
        <v>3</v>
      </c>
      <c r="C32" s="853">
        <v>128.80000000000001</v>
      </c>
      <c r="D32" s="854">
        <v>1236471</v>
      </c>
      <c r="E32" s="854">
        <v>704854</v>
      </c>
      <c r="F32" s="853">
        <v>96.7</v>
      </c>
      <c r="G32" s="18">
        <v>910355.69</v>
      </c>
      <c r="H32" s="855">
        <v>1.1100000000000001</v>
      </c>
      <c r="I32" s="1145">
        <v>11.6</v>
      </c>
      <c r="J32" s="856">
        <v>1.091</v>
      </c>
      <c r="K32" s="1155">
        <v>363612</v>
      </c>
      <c r="M32" s="857">
        <v>128.80000000000001</v>
      </c>
      <c r="N32" s="853">
        <v>1296.73</v>
      </c>
      <c r="O32" s="853">
        <v>832.95</v>
      </c>
      <c r="P32" s="853">
        <v>96.7</v>
      </c>
      <c r="Q32" s="18">
        <v>1002699.4</v>
      </c>
      <c r="R32" s="855">
        <v>1.1100000000000001</v>
      </c>
      <c r="S32" s="1145">
        <v>11.6</v>
      </c>
      <c r="T32" s="856">
        <v>1.119</v>
      </c>
      <c r="U32" s="1155">
        <v>487457</v>
      </c>
      <c r="X32" s="1134">
        <v>140.6</v>
      </c>
      <c r="Y32" s="1110">
        <v>362147</v>
      </c>
      <c r="Z32" s="1115">
        <v>273548</v>
      </c>
      <c r="AB32" s="1134">
        <v>148.5</v>
      </c>
      <c r="AC32" s="1104">
        <v>41287.1</v>
      </c>
      <c r="AD32" s="1115">
        <v>268813</v>
      </c>
    </row>
    <row r="33" spans="1:30">
      <c r="A33" s="112">
        <v>1991</v>
      </c>
      <c r="B33" s="120" t="s">
        <v>4</v>
      </c>
      <c r="C33" s="843">
        <v>130.30000000000001</v>
      </c>
      <c r="D33" s="844">
        <v>1223172</v>
      </c>
      <c r="E33" s="844">
        <v>862404</v>
      </c>
      <c r="F33" s="843">
        <v>98.5</v>
      </c>
      <c r="G33" s="19">
        <v>1024756.177</v>
      </c>
      <c r="H33" s="845">
        <v>1.1200000000000001</v>
      </c>
      <c r="I33" s="1146">
        <v>8.3000000000000007</v>
      </c>
      <c r="J33" s="846">
        <v>1.1180000000000001</v>
      </c>
      <c r="K33" s="1156">
        <v>415328</v>
      </c>
      <c r="M33" s="847">
        <v>130.30000000000001</v>
      </c>
      <c r="N33" s="843">
        <v>1305.4100000000001</v>
      </c>
      <c r="O33" s="843">
        <v>882.41</v>
      </c>
      <c r="P33" s="843">
        <v>98.5</v>
      </c>
      <c r="Q33" s="19">
        <v>1042278.9</v>
      </c>
      <c r="R33" s="845">
        <v>1.1200000000000001</v>
      </c>
      <c r="S33" s="1146">
        <v>8.3000000000000007</v>
      </c>
      <c r="T33" s="846">
        <v>1.117</v>
      </c>
      <c r="U33" s="1156">
        <v>452766</v>
      </c>
      <c r="X33" s="1134">
        <v>145.9</v>
      </c>
      <c r="Y33" s="1110">
        <v>296600</v>
      </c>
      <c r="Z33" s="1115">
        <v>244569</v>
      </c>
      <c r="AB33" s="1134">
        <v>145.4</v>
      </c>
      <c r="AC33" s="1104">
        <v>41119.4</v>
      </c>
      <c r="AD33" s="1115">
        <v>274612</v>
      </c>
    </row>
    <row r="34" spans="1:30">
      <c r="A34" s="112"/>
      <c r="B34" s="120" t="s">
        <v>5</v>
      </c>
      <c r="C34" s="843">
        <v>128</v>
      </c>
      <c r="D34" s="844">
        <v>1348355</v>
      </c>
      <c r="E34" s="844">
        <v>846717</v>
      </c>
      <c r="F34" s="843">
        <v>96.2</v>
      </c>
      <c r="G34" s="19">
        <v>1001812.9</v>
      </c>
      <c r="H34" s="845">
        <v>1.1200000000000001</v>
      </c>
      <c r="I34" s="1146">
        <v>9.6999999999999993</v>
      </c>
      <c r="J34" s="846">
        <v>1.2889999999999999</v>
      </c>
      <c r="K34" s="1156">
        <v>518646</v>
      </c>
      <c r="M34" s="847">
        <v>128</v>
      </c>
      <c r="N34" s="843">
        <v>1323.48</v>
      </c>
      <c r="O34" s="843">
        <v>886.62</v>
      </c>
      <c r="P34" s="843">
        <v>96.2</v>
      </c>
      <c r="Q34" s="19">
        <v>1025131.3</v>
      </c>
      <c r="R34" s="845">
        <v>1.1200000000000001</v>
      </c>
      <c r="S34" s="1146">
        <v>9.6999999999999993</v>
      </c>
      <c r="T34" s="846">
        <v>1.0860000000000001</v>
      </c>
      <c r="U34" s="1156">
        <v>464205</v>
      </c>
      <c r="X34" s="1134">
        <v>147.5</v>
      </c>
      <c r="Y34" s="1110">
        <v>434238</v>
      </c>
      <c r="Z34" s="1115">
        <v>260032</v>
      </c>
      <c r="AB34" s="1134">
        <v>145.19999999999999</v>
      </c>
      <c r="AC34" s="1104">
        <v>42558.6</v>
      </c>
      <c r="AD34" s="1115">
        <v>268496</v>
      </c>
    </row>
    <row r="35" spans="1:30">
      <c r="A35" s="112"/>
      <c r="B35" s="120" t="s">
        <v>6</v>
      </c>
      <c r="C35" s="843">
        <v>129.1</v>
      </c>
      <c r="D35" s="844">
        <v>1298037</v>
      </c>
      <c r="E35" s="844">
        <v>1073074</v>
      </c>
      <c r="F35" s="843">
        <v>97.7</v>
      </c>
      <c r="G35" s="19">
        <v>1086957.496</v>
      </c>
      <c r="H35" s="845">
        <v>1.1100000000000001</v>
      </c>
      <c r="I35" s="1146">
        <v>6.1</v>
      </c>
      <c r="J35" s="846">
        <v>1.04</v>
      </c>
      <c r="K35" s="1156">
        <v>451926</v>
      </c>
      <c r="M35" s="847">
        <v>129.1</v>
      </c>
      <c r="N35" s="843">
        <v>1334.07</v>
      </c>
      <c r="O35" s="843">
        <v>995.43</v>
      </c>
      <c r="P35" s="843">
        <v>97.7</v>
      </c>
      <c r="Q35" s="19">
        <v>1037870.1</v>
      </c>
      <c r="R35" s="845">
        <v>1.1100000000000001</v>
      </c>
      <c r="S35" s="1146">
        <v>6.1</v>
      </c>
      <c r="T35" s="846">
        <v>1.0780000000000001</v>
      </c>
      <c r="U35" s="1156">
        <v>438001</v>
      </c>
      <c r="X35" s="1134">
        <v>152.30000000000001</v>
      </c>
      <c r="Y35" s="1110">
        <v>385596</v>
      </c>
      <c r="Z35" s="1115">
        <v>247402</v>
      </c>
      <c r="AB35" s="1134">
        <v>145.69999999999999</v>
      </c>
      <c r="AC35" s="1104">
        <v>41471.599999999999</v>
      </c>
      <c r="AD35" s="1115">
        <v>229887</v>
      </c>
    </row>
    <row r="36" spans="1:30">
      <c r="A36" s="112"/>
      <c r="B36" s="120" t="s">
        <v>7</v>
      </c>
      <c r="C36" s="843">
        <v>129.4</v>
      </c>
      <c r="D36" s="844">
        <v>1344824</v>
      </c>
      <c r="E36" s="844">
        <v>758825</v>
      </c>
      <c r="F36" s="843">
        <v>98.3</v>
      </c>
      <c r="G36" s="19">
        <v>1016899.339</v>
      </c>
      <c r="H36" s="845">
        <v>1.1000000000000001</v>
      </c>
      <c r="I36" s="1146">
        <v>5.0999999999999996</v>
      </c>
      <c r="J36" s="846">
        <v>0.99399999999999999</v>
      </c>
      <c r="K36" s="1156">
        <v>479260</v>
      </c>
      <c r="M36" s="847">
        <v>129.4</v>
      </c>
      <c r="N36" s="843">
        <v>1352.61</v>
      </c>
      <c r="O36" s="843">
        <v>849.62</v>
      </c>
      <c r="P36" s="843">
        <v>98.3</v>
      </c>
      <c r="Q36" s="19">
        <v>1039589.2</v>
      </c>
      <c r="R36" s="845">
        <v>1.1000000000000001</v>
      </c>
      <c r="S36" s="1146">
        <v>5.0999999999999996</v>
      </c>
      <c r="T36" s="846">
        <v>1.079</v>
      </c>
      <c r="U36" s="1156">
        <v>505103</v>
      </c>
      <c r="X36" s="1134">
        <v>143.19999999999999</v>
      </c>
      <c r="Y36" s="1110">
        <v>373528</v>
      </c>
      <c r="Z36" s="1115">
        <v>284508</v>
      </c>
      <c r="AB36" s="1134">
        <v>147.5</v>
      </c>
      <c r="AC36" s="1104">
        <v>41258.9</v>
      </c>
      <c r="AD36" s="1115">
        <v>273453</v>
      </c>
    </row>
    <row r="37" spans="1:30">
      <c r="A37" s="112"/>
      <c r="B37" s="120" t="s">
        <v>8</v>
      </c>
      <c r="C37" s="843">
        <v>128.80000000000001</v>
      </c>
      <c r="D37" s="844">
        <v>1351817</v>
      </c>
      <c r="E37" s="844">
        <v>940266</v>
      </c>
      <c r="F37" s="843">
        <v>98.8</v>
      </c>
      <c r="G37" s="19">
        <v>1089486.2250000001</v>
      </c>
      <c r="H37" s="845">
        <v>1.1100000000000001</v>
      </c>
      <c r="I37" s="1146">
        <v>8.9</v>
      </c>
      <c r="J37" s="846">
        <v>1.0349999999999999</v>
      </c>
      <c r="K37" s="1156">
        <v>474291</v>
      </c>
      <c r="M37" s="847">
        <v>128.80000000000001</v>
      </c>
      <c r="N37" s="843">
        <v>1333.71</v>
      </c>
      <c r="O37" s="843">
        <v>856.31</v>
      </c>
      <c r="P37" s="843">
        <v>98.8</v>
      </c>
      <c r="Q37" s="19">
        <v>1037866.6</v>
      </c>
      <c r="R37" s="845">
        <v>1.1100000000000001</v>
      </c>
      <c r="S37" s="1146">
        <v>8.9</v>
      </c>
      <c r="T37" s="846">
        <v>1.0649999999999999</v>
      </c>
      <c r="U37" s="1156">
        <v>477260</v>
      </c>
      <c r="X37" s="1134">
        <v>139.6</v>
      </c>
      <c r="Y37" s="1110">
        <v>389028</v>
      </c>
      <c r="Z37" s="1115">
        <v>244360</v>
      </c>
      <c r="AB37" s="1134">
        <v>143</v>
      </c>
      <c r="AC37" s="1104">
        <v>42428.5</v>
      </c>
      <c r="AD37" s="1115">
        <v>267593</v>
      </c>
    </row>
    <row r="38" spans="1:30">
      <c r="A38" s="112"/>
      <c r="B38" s="120" t="s">
        <v>9</v>
      </c>
      <c r="C38" s="843">
        <v>127.4</v>
      </c>
      <c r="D38" s="844">
        <v>1399485</v>
      </c>
      <c r="E38" s="844">
        <v>1003927</v>
      </c>
      <c r="F38" s="843">
        <v>96.1</v>
      </c>
      <c r="G38" s="19">
        <v>1077558.7620000001</v>
      </c>
      <c r="H38" s="845">
        <v>1.0900000000000001</v>
      </c>
      <c r="I38" s="1146">
        <v>-0.4</v>
      </c>
      <c r="J38" s="846">
        <v>1.0309999999999999</v>
      </c>
      <c r="K38" s="1156">
        <v>520951</v>
      </c>
      <c r="M38" s="847">
        <v>127.4</v>
      </c>
      <c r="N38" s="843">
        <v>1316</v>
      </c>
      <c r="O38" s="843">
        <v>877.8</v>
      </c>
      <c r="P38" s="843">
        <v>96.1</v>
      </c>
      <c r="Q38" s="19">
        <v>1032188.9</v>
      </c>
      <c r="R38" s="845">
        <v>1.0900000000000001</v>
      </c>
      <c r="S38" s="1146">
        <v>-0.4</v>
      </c>
      <c r="T38" s="846">
        <v>1.0580000000000001</v>
      </c>
      <c r="U38" s="1156">
        <v>489002</v>
      </c>
      <c r="X38" s="1134">
        <v>140.6</v>
      </c>
      <c r="Y38" s="1110">
        <v>552065</v>
      </c>
      <c r="Z38" s="1115">
        <v>272932</v>
      </c>
      <c r="AB38" s="1134">
        <v>143.80000000000001</v>
      </c>
      <c r="AC38" s="1104">
        <v>40003.599999999999</v>
      </c>
      <c r="AD38" s="1115">
        <v>262115</v>
      </c>
    </row>
    <row r="39" spans="1:30">
      <c r="A39" s="112"/>
      <c r="B39" s="120" t="s">
        <v>10</v>
      </c>
      <c r="C39" s="843">
        <v>125.7</v>
      </c>
      <c r="D39" s="844">
        <v>1307581</v>
      </c>
      <c r="E39" s="844">
        <v>817105</v>
      </c>
      <c r="F39" s="843">
        <v>94.5</v>
      </c>
      <c r="G39" s="19">
        <v>968707.02</v>
      </c>
      <c r="H39" s="845">
        <v>1.05</v>
      </c>
      <c r="I39" s="1146">
        <v>3.5</v>
      </c>
      <c r="J39" s="846">
        <v>0.97</v>
      </c>
      <c r="K39" s="1156">
        <v>468428</v>
      </c>
      <c r="M39" s="847">
        <v>125.7</v>
      </c>
      <c r="N39" s="843">
        <v>1292.3699999999999</v>
      </c>
      <c r="O39" s="843">
        <v>816.5</v>
      </c>
      <c r="P39" s="843">
        <v>94.5</v>
      </c>
      <c r="Q39" s="19">
        <v>1007026</v>
      </c>
      <c r="R39" s="845">
        <v>1.05</v>
      </c>
      <c r="S39" s="1146">
        <v>3.5</v>
      </c>
      <c r="T39" s="846">
        <v>1.046</v>
      </c>
      <c r="U39" s="1156">
        <v>481077</v>
      </c>
      <c r="X39" s="1134">
        <v>132.4</v>
      </c>
      <c r="Y39" s="1110">
        <v>316194</v>
      </c>
      <c r="Z39" s="1115">
        <v>261781</v>
      </c>
      <c r="AB39" s="1134">
        <v>142</v>
      </c>
      <c r="AC39" s="1104">
        <v>41270.199999999997</v>
      </c>
      <c r="AD39" s="1115">
        <v>253889</v>
      </c>
    </row>
    <row r="40" spans="1:30">
      <c r="A40" s="112"/>
      <c r="B40" s="120" t="s">
        <v>11</v>
      </c>
      <c r="C40" s="843">
        <v>123.5</v>
      </c>
      <c r="D40" s="844">
        <v>1320450</v>
      </c>
      <c r="E40" s="844">
        <v>979737</v>
      </c>
      <c r="F40" s="843">
        <v>91.3</v>
      </c>
      <c r="G40" s="19">
        <v>1023649.2280000001</v>
      </c>
      <c r="H40" s="845">
        <v>1</v>
      </c>
      <c r="I40" s="1146">
        <v>-0.2</v>
      </c>
      <c r="J40" s="846">
        <v>1.0720000000000001</v>
      </c>
      <c r="K40" s="1156">
        <v>517580</v>
      </c>
      <c r="M40" s="847">
        <v>123.5</v>
      </c>
      <c r="N40" s="843">
        <v>1298.0899999999999</v>
      </c>
      <c r="O40" s="843">
        <v>929.72</v>
      </c>
      <c r="P40" s="843">
        <v>91.3</v>
      </c>
      <c r="Q40" s="19">
        <v>1024369.8</v>
      </c>
      <c r="R40" s="845">
        <v>1</v>
      </c>
      <c r="S40" s="1146">
        <v>-0.2</v>
      </c>
      <c r="T40" s="846">
        <v>1.0249999999999999</v>
      </c>
      <c r="U40" s="1156">
        <v>500383</v>
      </c>
      <c r="X40" s="1134">
        <v>134.9</v>
      </c>
      <c r="Y40" s="1110">
        <v>348671</v>
      </c>
      <c r="Z40" s="1115">
        <v>246053</v>
      </c>
      <c r="AB40" s="1134">
        <v>136.5</v>
      </c>
      <c r="AC40" s="1104">
        <v>41251.300000000003</v>
      </c>
      <c r="AD40" s="1115">
        <v>239702</v>
      </c>
    </row>
    <row r="41" spans="1:30">
      <c r="A41" s="112"/>
      <c r="B41" s="120" t="s">
        <v>12</v>
      </c>
      <c r="C41" s="843">
        <v>123.1</v>
      </c>
      <c r="D41" s="844">
        <v>1320721</v>
      </c>
      <c r="E41" s="844">
        <v>844386</v>
      </c>
      <c r="F41" s="843">
        <v>89.7</v>
      </c>
      <c r="G41" s="19">
        <v>1041446.925</v>
      </c>
      <c r="H41" s="845">
        <v>0.99</v>
      </c>
      <c r="I41" s="1146">
        <v>0.7</v>
      </c>
      <c r="J41" s="846">
        <v>1.018</v>
      </c>
      <c r="K41" s="1156">
        <v>536205</v>
      </c>
      <c r="M41" s="847">
        <v>123.1</v>
      </c>
      <c r="N41" s="843">
        <v>1284.74</v>
      </c>
      <c r="O41" s="843">
        <v>843.87</v>
      </c>
      <c r="P41" s="843">
        <v>89.7</v>
      </c>
      <c r="Q41" s="19">
        <v>1021610.4</v>
      </c>
      <c r="R41" s="845">
        <v>0.99</v>
      </c>
      <c r="S41" s="1146">
        <v>0.7</v>
      </c>
      <c r="T41" s="846">
        <v>1.0249999999999999</v>
      </c>
      <c r="U41" s="1156">
        <v>503028</v>
      </c>
      <c r="X41" s="1134">
        <v>145</v>
      </c>
      <c r="Y41" s="1110">
        <v>395613</v>
      </c>
      <c r="Z41" s="1115">
        <v>280765</v>
      </c>
      <c r="AB41" s="1134">
        <v>140.1</v>
      </c>
      <c r="AC41" s="1104">
        <v>41071.9</v>
      </c>
      <c r="AD41" s="1115">
        <v>259533</v>
      </c>
    </row>
    <row r="42" spans="1:30">
      <c r="A42" s="112"/>
      <c r="B42" s="120" t="s">
        <v>13</v>
      </c>
      <c r="C42" s="843">
        <v>122.3</v>
      </c>
      <c r="D42" s="844">
        <v>1272625</v>
      </c>
      <c r="E42" s="844">
        <v>783312</v>
      </c>
      <c r="F42" s="843">
        <v>88.8</v>
      </c>
      <c r="G42" s="19">
        <v>1064726.2560000001</v>
      </c>
      <c r="H42" s="845">
        <v>0.99</v>
      </c>
      <c r="I42" s="1146">
        <v>1.5</v>
      </c>
      <c r="J42" s="846">
        <v>1.004</v>
      </c>
      <c r="K42" s="1156">
        <v>483952</v>
      </c>
      <c r="M42" s="847">
        <v>122.3</v>
      </c>
      <c r="N42" s="843">
        <v>1279.9100000000001</v>
      </c>
      <c r="O42" s="843">
        <v>805.74</v>
      </c>
      <c r="P42" s="843">
        <v>88.8</v>
      </c>
      <c r="Q42" s="19">
        <v>1036990</v>
      </c>
      <c r="R42" s="845">
        <v>0.99</v>
      </c>
      <c r="S42" s="1146">
        <v>1.5</v>
      </c>
      <c r="T42" s="846">
        <v>1.006</v>
      </c>
      <c r="U42" s="1156">
        <v>502014</v>
      </c>
      <c r="X42" s="1134">
        <v>145</v>
      </c>
      <c r="Y42" s="1110">
        <v>399949</v>
      </c>
      <c r="Z42" s="1115">
        <v>260305</v>
      </c>
      <c r="AB42" s="1134">
        <v>139.4</v>
      </c>
      <c r="AC42" s="1104">
        <v>40944.300000000003</v>
      </c>
      <c r="AD42" s="1115">
        <v>267013</v>
      </c>
    </row>
    <row r="43" spans="1:30">
      <c r="A43" s="113"/>
      <c r="B43" s="121" t="s">
        <v>14</v>
      </c>
      <c r="C43" s="848">
        <v>120.9</v>
      </c>
      <c r="D43" s="849">
        <v>1266958</v>
      </c>
      <c r="E43" s="849">
        <v>783985</v>
      </c>
      <c r="F43" s="848">
        <v>87.4</v>
      </c>
      <c r="G43" s="20">
        <v>1016144.798</v>
      </c>
      <c r="H43" s="850">
        <v>0.98</v>
      </c>
      <c r="I43" s="1147">
        <v>-0.1</v>
      </c>
      <c r="J43" s="851">
        <v>1.034</v>
      </c>
      <c r="K43" s="1157">
        <v>559792</v>
      </c>
      <c r="M43" s="852">
        <v>120.9</v>
      </c>
      <c r="N43" s="848">
        <v>1276.21</v>
      </c>
      <c r="O43" s="848">
        <v>778.5</v>
      </c>
      <c r="P43" s="848">
        <v>87.4</v>
      </c>
      <c r="Q43" s="20">
        <v>1017609.6</v>
      </c>
      <c r="R43" s="850">
        <v>0.98</v>
      </c>
      <c r="S43" s="1147">
        <v>-0.1</v>
      </c>
      <c r="T43" s="851">
        <v>0.996</v>
      </c>
      <c r="U43" s="1157">
        <v>504305</v>
      </c>
      <c r="X43" s="1134">
        <v>145</v>
      </c>
      <c r="Y43" s="1110">
        <v>682307</v>
      </c>
      <c r="Z43" s="1115">
        <v>233811</v>
      </c>
      <c r="AB43" s="1134">
        <v>136.5</v>
      </c>
      <c r="AC43" s="1104">
        <v>40593.1</v>
      </c>
      <c r="AD43" s="1115">
        <v>245208</v>
      </c>
    </row>
    <row r="44" spans="1:30">
      <c r="A44" s="112" t="s">
        <v>21</v>
      </c>
      <c r="B44" s="120" t="s">
        <v>3</v>
      </c>
      <c r="C44" s="843">
        <v>120.1</v>
      </c>
      <c r="D44" s="844">
        <v>1208262</v>
      </c>
      <c r="E44" s="844">
        <v>837177</v>
      </c>
      <c r="F44" s="843">
        <v>86.2</v>
      </c>
      <c r="G44" s="19">
        <v>905253.61800000002</v>
      </c>
      <c r="H44" s="845">
        <v>0.95</v>
      </c>
      <c r="I44" s="1146">
        <v>-0.7</v>
      </c>
      <c r="J44" s="846">
        <v>0.96099999999999997</v>
      </c>
      <c r="K44" s="1156">
        <v>379123</v>
      </c>
      <c r="M44" s="847">
        <v>120.1</v>
      </c>
      <c r="N44" s="843">
        <v>1268.9100000000001</v>
      </c>
      <c r="O44" s="843">
        <v>1019.55</v>
      </c>
      <c r="P44" s="843">
        <v>86.2</v>
      </c>
      <c r="Q44" s="19">
        <v>991632.4</v>
      </c>
      <c r="R44" s="845">
        <v>0.95</v>
      </c>
      <c r="S44" s="1146">
        <v>-0.7</v>
      </c>
      <c r="T44" s="846">
        <v>0.99199999999999999</v>
      </c>
      <c r="U44" s="1156">
        <v>496362</v>
      </c>
      <c r="X44" s="1136">
        <v>125.1</v>
      </c>
      <c r="Y44" s="1112">
        <v>365884</v>
      </c>
      <c r="Z44" s="1114">
        <v>255964</v>
      </c>
      <c r="AB44" s="1136">
        <v>131.9</v>
      </c>
      <c r="AC44" s="1106">
        <v>41076.400000000001</v>
      </c>
      <c r="AD44" s="1114">
        <v>246510</v>
      </c>
    </row>
    <row r="45" spans="1:30">
      <c r="A45" s="112">
        <v>1992</v>
      </c>
      <c r="B45" s="120" t="s">
        <v>4</v>
      </c>
      <c r="C45" s="843">
        <v>119.1</v>
      </c>
      <c r="D45" s="844">
        <v>1216932</v>
      </c>
      <c r="E45" s="844">
        <v>945276</v>
      </c>
      <c r="F45" s="843">
        <v>84</v>
      </c>
      <c r="G45" s="19">
        <v>1000685.28</v>
      </c>
      <c r="H45" s="845">
        <v>0.91</v>
      </c>
      <c r="I45" s="1146">
        <v>1.8</v>
      </c>
      <c r="J45" s="846">
        <v>0.97499999999999998</v>
      </c>
      <c r="K45" s="1156">
        <v>470216</v>
      </c>
      <c r="M45" s="847">
        <v>119.1</v>
      </c>
      <c r="N45" s="843">
        <v>1267.4000000000001</v>
      </c>
      <c r="O45" s="843">
        <v>1061.01</v>
      </c>
      <c r="P45" s="843">
        <v>84</v>
      </c>
      <c r="Q45" s="19">
        <v>1009986.9</v>
      </c>
      <c r="R45" s="845">
        <v>0.91</v>
      </c>
      <c r="S45" s="1146">
        <v>1.8</v>
      </c>
      <c r="T45" s="846">
        <v>0.97799999999999998</v>
      </c>
      <c r="U45" s="1156">
        <v>492592</v>
      </c>
      <c r="X45" s="1134">
        <v>134</v>
      </c>
      <c r="Y45" s="1110">
        <v>304623</v>
      </c>
      <c r="Z45" s="1115">
        <v>208385</v>
      </c>
      <c r="AB45" s="1134">
        <v>131.5</v>
      </c>
      <c r="AC45" s="1104">
        <v>40400.800000000003</v>
      </c>
      <c r="AD45" s="1115">
        <v>240394</v>
      </c>
    </row>
    <row r="46" spans="1:30">
      <c r="A46" s="112"/>
      <c r="B46" s="120" t="s">
        <v>5</v>
      </c>
      <c r="C46" s="843">
        <v>119.6</v>
      </c>
      <c r="D46" s="844">
        <v>1263608</v>
      </c>
      <c r="E46" s="844">
        <v>901025</v>
      </c>
      <c r="F46" s="843">
        <v>91.3</v>
      </c>
      <c r="G46" s="19">
        <v>986810.03100000008</v>
      </c>
      <c r="H46" s="845">
        <v>0.86</v>
      </c>
      <c r="I46" s="1146">
        <v>-2.4</v>
      </c>
      <c r="J46" s="846">
        <v>1.147</v>
      </c>
      <c r="K46" s="1156">
        <v>559212</v>
      </c>
      <c r="M46" s="847">
        <v>119.6</v>
      </c>
      <c r="N46" s="843">
        <v>1245.7</v>
      </c>
      <c r="O46" s="843">
        <v>919.63</v>
      </c>
      <c r="P46" s="843">
        <v>91.3</v>
      </c>
      <c r="Q46" s="19">
        <v>1012386.2</v>
      </c>
      <c r="R46" s="845">
        <v>0.86</v>
      </c>
      <c r="S46" s="1146">
        <v>-2.4</v>
      </c>
      <c r="T46" s="846">
        <v>0.95899999999999996</v>
      </c>
      <c r="U46" s="1156">
        <v>500628</v>
      </c>
      <c r="X46" s="1134">
        <v>133.30000000000001</v>
      </c>
      <c r="Y46" s="1110">
        <v>410638</v>
      </c>
      <c r="Z46" s="1115">
        <v>248497</v>
      </c>
      <c r="AB46" s="1134">
        <v>131.30000000000001</v>
      </c>
      <c r="AC46" s="1104">
        <v>40783.199999999997</v>
      </c>
      <c r="AD46" s="1115">
        <v>246297</v>
      </c>
    </row>
    <row r="47" spans="1:30">
      <c r="A47" s="112"/>
      <c r="B47" s="120" t="s">
        <v>6</v>
      </c>
      <c r="C47" s="843">
        <v>117.3</v>
      </c>
      <c r="D47" s="844">
        <v>1248569</v>
      </c>
      <c r="E47" s="844">
        <v>1002642</v>
      </c>
      <c r="F47" s="843">
        <v>80.400000000000006</v>
      </c>
      <c r="G47" s="19">
        <v>1056574.608</v>
      </c>
      <c r="H47" s="845">
        <v>0.84</v>
      </c>
      <c r="I47" s="1146">
        <v>-1.1000000000000001</v>
      </c>
      <c r="J47" s="846">
        <v>0.91200000000000003</v>
      </c>
      <c r="K47" s="1156">
        <v>529348</v>
      </c>
      <c r="M47" s="847">
        <v>117.3</v>
      </c>
      <c r="N47" s="843">
        <v>1284.21</v>
      </c>
      <c r="O47" s="843">
        <v>901.59</v>
      </c>
      <c r="P47" s="843">
        <v>80.400000000000006</v>
      </c>
      <c r="Q47" s="19">
        <v>1001405</v>
      </c>
      <c r="R47" s="845">
        <v>0.84</v>
      </c>
      <c r="S47" s="1146">
        <v>-1.1000000000000001</v>
      </c>
      <c r="T47" s="846">
        <v>0.94599999999999995</v>
      </c>
      <c r="U47" s="1156">
        <v>505348</v>
      </c>
      <c r="X47" s="1134">
        <v>134.9</v>
      </c>
      <c r="Y47" s="1110">
        <v>369442</v>
      </c>
      <c r="Z47" s="1115">
        <v>270151</v>
      </c>
      <c r="AB47" s="1134">
        <v>128.9</v>
      </c>
      <c r="AC47" s="1104">
        <v>40363.800000000003</v>
      </c>
      <c r="AD47" s="1115">
        <v>256681</v>
      </c>
    </row>
    <row r="48" spans="1:30">
      <c r="A48" s="112"/>
      <c r="B48" s="120" t="s">
        <v>7</v>
      </c>
      <c r="C48" s="843">
        <v>115.5</v>
      </c>
      <c r="D48" s="844">
        <v>1246670</v>
      </c>
      <c r="E48" s="844">
        <v>828217</v>
      </c>
      <c r="F48" s="843">
        <v>80.900000000000006</v>
      </c>
      <c r="G48" s="19">
        <v>977905.15199999989</v>
      </c>
      <c r="H48" s="845">
        <v>0.8</v>
      </c>
      <c r="I48" s="1146">
        <v>1</v>
      </c>
      <c r="J48" s="846">
        <v>0.86199999999999999</v>
      </c>
      <c r="K48" s="1156">
        <v>459888</v>
      </c>
      <c r="M48" s="847">
        <v>115.5</v>
      </c>
      <c r="N48" s="843">
        <v>1258.98</v>
      </c>
      <c r="O48" s="843">
        <v>957.76</v>
      </c>
      <c r="P48" s="843">
        <v>80.900000000000006</v>
      </c>
      <c r="Q48" s="19">
        <v>1010215.7</v>
      </c>
      <c r="R48" s="845">
        <v>0.8</v>
      </c>
      <c r="S48" s="1146">
        <v>1</v>
      </c>
      <c r="T48" s="846">
        <v>0.93700000000000006</v>
      </c>
      <c r="U48" s="1156">
        <v>500457</v>
      </c>
      <c r="X48" s="1134">
        <v>124.2</v>
      </c>
      <c r="Y48" s="1110">
        <v>370997</v>
      </c>
      <c r="Z48" s="1115">
        <v>235783</v>
      </c>
      <c r="AB48" s="1134">
        <v>128</v>
      </c>
      <c r="AC48" s="1104">
        <v>40218.5</v>
      </c>
      <c r="AD48" s="1115">
        <v>246076</v>
      </c>
    </row>
    <row r="49" spans="1:30">
      <c r="A49" s="112"/>
      <c r="B49" s="120" t="s">
        <v>8</v>
      </c>
      <c r="C49" s="843">
        <v>117.2</v>
      </c>
      <c r="D49" s="844">
        <v>1292054</v>
      </c>
      <c r="E49" s="844">
        <v>874922</v>
      </c>
      <c r="F49" s="843">
        <v>83.8</v>
      </c>
      <c r="G49" s="19">
        <v>1053654.696</v>
      </c>
      <c r="H49" s="845">
        <v>0.79</v>
      </c>
      <c r="I49" s="1146">
        <v>-5.7</v>
      </c>
      <c r="J49" s="846">
        <v>0.91700000000000004</v>
      </c>
      <c r="K49" s="1156">
        <v>498266</v>
      </c>
      <c r="M49" s="847">
        <v>117.2</v>
      </c>
      <c r="N49" s="843">
        <v>1268.75</v>
      </c>
      <c r="O49" s="843">
        <v>801.72</v>
      </c>
      <c r="P49" s="843">
        <v>83.8</v>
      </c>
      <c r="Q49" s="19">
        <v>999352</v>
      </c>
      <c r="R49" s="845">
        <v>0.79</v>
      </c>
      <c r="S49" s="1146">
        <v>-5.7</v>
      </c>
      <c r="T49" s="846">
        <v>0.93500000000000005</v>
      </c>
      <c r="U49" s="1156">
        <v>494763</v>
      </c>
      <c r="X49" s="1134">
        <v>124.2</v>
      </c>
      <c r="Y49" s="1110">
        <v>365097</v>
      </c>
      <c r="Z49" s="1115">
        <v>238790</v>
      </c>
      <c r="AB49" s="1134">
        <v>126.5</v>
      </c>
      <c r="AC49" s="1104">
        <v>39814.9</v>
      </c>
      <c r="AD49" s="1115">
        <v>241426</v>
      </c>
    </row>
    <row r="50" spans="1:30">
      <c r="A50" s="112"/>
      <c r="B50" s="120" t="s">
        <v>9</v>
      </c>
      <c r="C50" s="843">
        <v>115.6</v>
      </c>
      <c r="D50" s="844">
        <v>1361199</v>
      </c>
      <c r="E50" s="844">
        <v>930878</v>
      </c>
      <c r="F50" s="843">
        <v>80.2</v>
      </c>
      <c r="G50" s="19">
        <v>1045259.5870000001</v>
      </c>
      <c r="H50" s="845">
        <v>0.75</v>
      </c>
      <c r="I50" s="1146">
        <v>1.1000000000000001</v>
      </c>
      <c r="J50" s="846">
        <v>0.91200000000000003</v>
      </c>
      <c r="K50" s="1156">
        <v>515178</v>
      </c>
      <c r="M50" s="847">
        <v>115.6</v>
      </c>
      <c r="N50" s="843">
        <v>1275.27</v>
      </c>
      <c r="O50" s="843">
        <v>848.12</v>
      </c>
      <c r="P50" s="843">
        <v>80.2</v>
      </c>
      <c r="Q50" s="19">
        <v>992255.1</v>
      </c>
      <c r="R50" s="845">
        <v>0.75</v>
      </c>
      <c r="S50" s="1146">
        <v>1.1000000000000001</v>
      </c>
      <c r="T50" s="846">
        <v>0.93300000000000005</v>
      </c>
      <c r="U50" s="1156">
        <v>484120</v>
      </c>
      <c r="X50" s="1134">
        <v>120.6</v>
      </c>
      <c r="Y50" s="1110">
        <v>546906</v>
      </c>
      <c r="Z50" s="1115">
        <v>246009</v>
      </c>
      <c r="AB50" s="1134">
        <v>123.8</v>
      </c>
      <c r="AC50" s="1104">
        <v>39934.400000000001</v>
      </c>
      <c r="AD50" s="1115">
        <v>236765</v>
      </c>
    </row>
    <row r="51" spans="1:30">
      <c r="A51" s="112"/>
      <c r="B51" s="120" t="s">
        <v>10</v>
      </c>
      <c r="C51" s="843">
        <v>112.4</v>
      </c>
      <c r="D51" s="844">
        <v>1273631</v>
      </c>
      <c r="E51" s="844">
        <v>826230</v>
      </c>
      <c r="F51" s="843">
        <v>78.900000000000006</v>
      </c>
      <c r="G51" s="19">
        <v>930582.74400000006</v>
      </c>
      <c r="H51" s="845">
        <v>0.74</v>
      </c>
      <c r="I51" s="1146">
        <v>1.2</v>
      </c>
      <c r="J51" s="846">
        <v>0.84399999999999997</v>
      </c>
      <c r="K51" s="1156">
        <v>452420</v>
      </c>
      <c r="M51" s="847">
        <v>112.4</v>
      </c>
      <c r="N51" s="843">
        <v>1265.06</v>
      </c>
      <c r="O51" s="843">
        <v>786.8</v>
      </c>
      <c r="P51" s="843">
        <v>78.900000000000006</v>
      </c>
      <c r="Q51" s="19">
        <v>982515.6</v>
      </c>
      <c r="R51" s="845">
        <v>0.74</v>
      </c>
      <c r="S51" s="1146">
        <v>1.2</v>
      </c>
      <c r="T51" s="846">
        <v>0.91200000000000003</v>
      </c>
      <c r="U51" s="1156">
        <v>482588</v>
      </c>
      <c r="X51" s="1134">
        <v>112.6</v>
      </c>
      <c r="Y51" s="1110">
        <v>308500</v>
      </c>
      <c r="Z51" s="1115">
        <v>245842</v>
      </c>
      <c r="AB51" s="1134">
        <v>121</v>
      </c>
      <c r="AC51" s="1104">
        <v>38838.199999999997</v>
      </c>
      <c r="AD51" s="1115">
        <v>246802</v>
      </c>
    </row>
    <row r="52" spans="1:30">
      <c r="A52" s="112"/>
      <c r="B52" s="120" t="s">
        <v>11</v>
      </c>
      <c r="C52" s="843">
        <v>118.4</v>
      </c>
      <c r="D52" s="844">
        <v>1311213</v>
      </c>
      <c r="E52" s="844">
        <v>995207</v>
      </c>
      <c r="F52" s="843">
        <v>86</v>
      </c>
      <c r="G52" s="19">
        <v>978208.4</v>
      </c>
      <c r="H52" s="845">
        <v>0.72</v>
      </c>
      <c r="I52" s="1146">
        <v>-1.4</v>
      </c>
      <c r="J52" s="846">
        <v>1.0029999999999999</v>
      </c>
      <c r="K52" s="1156">
        <v>570757</v>
      </c>
      <c r="M52" s="847">
        <v>118.4</v>
      </c>
      <c r="N52" s="843">
        <v>1275.22</v>
      </c>
      <c r="O52" s="843">
        <v>933.18</v>
      </c>
      <c r="P52" s="843">
        <v>86</v>
      </c>
      <c r="Q52" s="19">
        <v>975310.2</v>
      </c>
      <c r="R52" s="845">
        <v>0.72</v>
      </c>
      <c r="S52" s="1146">
        <v>-1.4</v>
      </c>
      <c r="T52" s="846">
        <v>0.95899999999999996</v>
      </c>
      <c r="U52" s="1156">
        <v>532475</v>
      </c>
      <c r="X52" s="1134">
        <v>117.9</v>
      </c>
      <c r="Y52" s="1110">
        <v>325413</v>
      </c>
      <c r="Z52" s="1115">
        <v>263997</v>
      </c>
      <c r="AB52" s="1134">
        <v>119.2</v>
      </c>
      <c r="AC52" s="1104">
        <v>39298</v>
      </c>
      <c r="AD52" s="1115">
        <v>252387</v>
      </c>
    </row>
    <row r="53" spans="1:30">
      <c r="A53" s="112"/>
      <c r="B53" s="120" t="s">
        <v>12</v>
      </c>
      <c r="C53" s="843">
        <v>115.8</v>
      </c>
      <c r="D53" s="844">
        <v>1317647</v>
      </c>
      <c r="E53" s="844">
        <v>755607</v>
      </c>
      <c r="F53" s="843">
        <v>81.599999999999994</v>
      </c>
      <c r="G53" s="19">
        <v>1014210.84</v>
      </c>
      <c r="H53" s="845">
        <v>0.7</v>
      </c>
      <c r="I53" s="1146">
        <v>1.8</v>
      </c>
      <c r="J53" s="846">
        <v>0.93500000000000005</v>
      </c>
      <c r="K53" s="1156">
        <v>504541</v>
      </c>
      <c r="M53" s="847">
        <v>115.8</v>
      </c>
      <c r="N53" s="843">
        <v>1280.06</v>
      </c>
      <c r="O53" s="843">
        <v>776.48</v>
      </c>
      <c r="P53" s="843">
        <v>81.599999999999994</v>
      </c>
      <c r="Q53" s="19">
        <v>988138.1</v>
      </c>
      <c r="R53" s="845">
        <v>0.7</v>
      </c>
      <c r="S53" s="1146">
        <v>1.8</v>
      </c>
      <c r="T53" s="846">
        <v>0.94399999999999995</v>
      </c>
      <c r="U53" s="1156">
        <v>479418</v>
      </c>
      <c r="X53" s="1134">
        <v>122.5</v>
      </c>
      <c r="Y53" s="1110">
        <v>397411</v>
      </c>
      <c r="Z53" s="1115">
        <v>257085</v>
      </c>
      <c r="AB53" s="1134">
        <v>118.5</v>
      </c>
      <c r="AC53" s="1104">
        <v>40122.199999999997</v>
      </c>
      <c r="AD53" s="1115">
        <v>238032</v>
      </c>
    </row>
    <row r="54" spans="1:30">
      <c r="A54" s="112"/>
      <c r="B54" s="120" t="s">
        <v>13</v>
      </c>
      <c r="C54" s="843">
        <v>113.3</v>
      </c>
      <c r="D54" s="844">
        <v>1258484</v>
      </c>
      <c r="E54" s="844">
        <v>716377</v>
      </c>
      <c r="F54" s="843">
        <v>77</v>
      </c>
      <c r="G54" s="19">
        <v>988415.86800000002</v>
      </c>
      <c r="H54" s="845">
        <v>0.67</v>
      </c>
      <c r="I54" s="1146">
        <v>2.7</v>
      </c>
      <c r="J54" s="846">
        <v>0.91600000000000004</v>
      </c>
      <c r="K54" s="1156">
        <v>441815</v>
      </c>
      <c r="M54" s="847">
        <v>113.3</v>
      </c>
      <c r="N54" s="843">
        <v>1278.94</v>
      </c>
      <c r="O54" s="843">
        <v>718.35</v>
      </c>
      <c r="P54" s="843">
        <v>77</v>
      </c>
      <c r="Q54" s="19">
        <v>971065.3</v>
      </c>
      <c r="R54" s="845">
        <v>0.67</v>
      </c>
      <c r="S54" s="1146">
        <v>2.7</v>
      </c>
      <c r="T54" s="846">
        <v>0.91800000000000004</v>
      </c>
      <c r="U54" s="1156">
        <v>470514</v>
      </c>
      <c r="X54" s="1134">
        <v>121.5</v>
      </c>
      <c r="Y54" s="1110">
        <v>402245</v>
      </c>
      <c r="Z54" s="1115">
        <v>228379</v>
      </c>
      <c r="AB54" s="1134">
        <v>117.2</v>
      </c>
      <c r="AC54" s="1104">
        <v>40553.5</v>
      </c>
      <c r="AD54" s="1115">
        <v>234080</v>
      </c>
    </row>
    <row r="55" spans="1:30">
      <c r="A55" s="112"/>
      <c r="B55" s="120" t="s">
        <v>14</v>
      </c>
      <c r="C55" s="843">
        <v>114.1</v>
      </c>
      <c r="D55" s="844">
        <v>1283671</v>
      </c>
      <c r="E55" s="844">
        <v>793269</v>
      </c>
      <c r="F55" s="843">
        <v>79.3</v>
      </c>
      <c r="G55" s="19">
        <v>962782.03799999994</v>
      </c>
      <c r="H55" s="845">
        <v>0.64</v>
      </c>
      <c r="I55" s="1146">
        <v>-0.6</v>
      </c>
      <c r="J55" s="846">
        <v>0.95699999999999996</v>
      </c>
      <c r="K55" s="1156">
        <v>531284</v>
      </c>
      <c r="M55" s="847">
        <v>114.1</v>
      </c>
      <c r="N55" s="843">
        <v>1288.5999999999999</v>
      </c>
      <c r="O55" s="843">
        <v>764.96</v>
      </c>
      <c r="P55" s="843">
        <v>79.3</v>
      </c>
      <c r="Q55" s="19">
        <v>955884.4</v>
      </c>
      <c r="R55" s="845">
        <v>0.64</v>
      </c>
      <c r="S55" s="1146">
        <v>-0.6</v>
      </c>
      <c r="T55" s="846">
        <v>0.92500000000000004</v>
      </c>
      <c r="U55" s="1156">
        <v>462906</v>
      </c>
      <c r="X55" s="1135">
        <v>120.6</v>
      </c>
      <c r="Y55" s="1111">
        <v>656990</v>
      </c>
      <c r="Z55" s="1116">
        <v>224372</v>
      </c>
      <c r="AB55" s="1135">
        <v>114.1</v>
      </c>
      <c r="AC55" s="1105">
        <v>40620.400000000001</v>
      </c>
      <c r="AD55" s="1116">
        <v>232645</v>
      </c>
    </row>
    <row r="56" spans="1:30">
      <c r="A56" s="111" t="s">
        <v>22</v>
      </c>
      <c r="B56" s="119" t="s">
        <v>3</v>
      </c>
      <c r="C56" s="853">
        <v>113.4</v>
      </c>
      <c r="D56" s="854">
        <v>1221589</v>
      </c>
      <c r="E56" s="854">
        <v>779296</v>
      </c>
      <c r="F56" s="853">
        <v>79.7</v>
      </c>
      <c r="G56" s="18">
        <v>871710.08399999992</v>
      </c>
      <c r="H56" s="855">
        <v>0.62</v>
      </c>
      <c r="I56" s="1145">
        <v>2.7</v>
      </c>
      <c r="J56" s="856">
        <v>0.86599999999999999</v>
      </c>
      <c r="K56" s="1155">
        <v>351971</v>
      </c>
      <c r="M56" s="857">
        <v>113.4</v>
      </c>
      <c r="N56" s="853">
        <v>1290.48</v>
      </c>
      <c r="O56" s="853">
        <v>964.99</v>
      </c>
      <c r="P56" s="853">
        <v>79.7</v>
      </c>
      <c r="Q56" s="18">
        <v>965796.6</v>
      </c>
      <c r="R56" s="855">
        <v>0.62</v>
      </c>
      <c r="S56" s="1145">
        <v>2.7</v>
      </c>
      <c r="T56" s="856">
        <v>0.90100000000000002</v>
      </c>
      <c r="U56" s="1155">
        <v>465600</v>
      </c>
      <c r="X56" s="1134">
        <v>107.2</v>
      </c>
      <c r="Y56" s="1110">
        <v>371145</v>
      </c>
      <c r="Z56" s="1115">
        <v>246105</v>
      </c>
      <c r="AB56" s="1134">
        <v>113</v>
      </c>
      <c r="AC56" s="1104">
        <v>40864.199999999997</v>
      </c>
      <c r="AD56" s="1115">
        <v>251914</v>
      </c>
    </row>
    <row r="57" spans="1:30">
      <c r="A57" s="112">
        <v>1993</v>
      </c>
      <c r="B57" s="120" t="s">
        <v>4</v>
      </c>
      <c r="C57" s="843">
        <v>113.9</v>
      </c>
      <c r="D57" s="844">
        <v>1212893</v>
      </c>
      <c r="E57" s="844">
        <v>705581</v>
      </c>
      <c r="F57" s="843">
        <v>77.599999999999994</v>
      </c>
      <c r="G57" s="19">
        <v>1001527.875</v>
      </c>
      <c r="H57" s="845">
        <v>0.61</v>
      </c>
      <c r="I57" s="1146">
        <v>-1.1000000000000001</v>
      </c>
      <c r="J57" s="846">
        <v>0.91100000000000003</v>
      </c>
      <c r="K57" s="1156">
        <v>438273</v>
      </c>
      <c r="M57" s="847">
        <v>113.9</v>
      </c>
      <c r="N57" s="843">
        <v>1293.54</v>
      </c>
      <c r="O57" s="843">
        <v>747.67</v>
      </c>
      <c r="P57" s="843">
        <v>77.599999999999994</v>
      </c>
      <c r="Q57" s="19">
        <v>1020831.1</v>
      </c>
      <c r="R57" s="845">
        <v>0.61</v>
      </c>
      <c r="S57" s="1146">
        <v>-1.1000000000000001</v>
      </c>
      <c r="T57" s="846">
        <v>0.91800000000000004</v>
      </c>
      <c r="U57" s="1156">
        <v>470242</v>
      </c>
      <c r="X57" s="1134">
        <v>111.7</v>
      </c>
      <c r="Y57" s="1110">
        <v>294526</v>
      </c>
      <c r="Z57" s="1115">
        <v>196339</v>
      </c>
      <c r="AB57" s="1134">
        <v>110.6</v>
      </c>
      <c r="AC57" s="1104">
        <v>40820.699999999997</v>
      </c>
      <c r="AD57" s="1115">
        <v>220627</v>
      </c>
    </row>
    <row r="58" spans="1:30">
      <c r="A58" s="112"/>
      <c r="B58" s="120" t="s">
        <v>5</v>
      </c>
      <c r="C58" s="843">
        <v>112.1</v>
      </c>
      <c r="D58" s="844">
        <v>1324263</v>
      </c>
      <c r="E58" s="844">
        <v>704166</v>
      </c>
      <c r="F58" s="843">
        <v>66.3</v>
      </c>
      <c r="G58" s="19">
        <v>1023981.9060000001</v>
      </c>
      <c r="H58" s="845">
        <v>0.6</v>
      </c>
      <c r="I58" s="1146">
        <v>-3.5</v>
      </c>
      <c r="J58" s="846">
        <v>1.109</v>
      </c>
      <c r="K58" s="1156">
        <v>550069</v>
      </c>
      <c r="M58" s="847">
        <v>112.1</v>
      </c>
      <c r="N58" s="843">
        <v>1300.6500000000001</v>
      </c>
      <c r="O58" s="843">
        <v>689.22</v>
      </c>
      <c r="P58" s="843">
        <v>66.3</v>
      </c>
      <c r="Q58" s="19">
        <v>1039366.4</v>
      </c>
      <c r="R58" s="845">
        <v>0.6</v>
      </c>
      <c r="S58" s="1146">
        <v>-3.5</v>
      </c>
      <c r="T58" s="846">
        <v>0.92</v>
      </c>
      <c r="U58" s="1156">
        <v>477247</v>
      </c>
      <c r="X58" s="1134">
        <v>108</v>
      </c>
      <c r="Y58" s="1110">
        <v>387131</v>
      </c>
      <c r="Z58" s="1115">
        <v>247579</v>
      </c>
      <c r="AB58" s="1134">
        <v>105.9</v>
      </c>
      <c r="AC58" s="1104">
        <v>39967.199999999997</v>
      </c>
      <c r="AD58" s="1115">
        <v>237429</v>
      </c>
    </row>
    <row r="59" spans="1:30">
      <c r="A59" s="112"/>
      <c r="B59" s="120" t="s">
        <v>6</v>
      </c>
      <c r="C59" s="843">
        <v>113.3</v>
      </c>
      <c r="D59" s="844">
        <v>1237009</v>
      </c>
      <c r="E59" s="844">
        <v>963508</v>
      </c>
      <c r="F59" s="843">
        <v>81.7</v>
      </c>
      <c r="G59" s="19">
        <v>1093057.5959999999</v>
      </c>
      <c r="H59" s="845">
        <v>0.59</v>
      </c>
      <c r="I59" s="1146">
        <v>2.7</v>
      </c>
      <c r="J59" s="846">
        <v>0.88800000000000001</v>
      </c>
      <c r="K59" s="1156">
        <v>484066</v>
      </c>
      <c r="M59" s="847">
        <v>113.3</v>
      </c>
      <c r="N59" s="843">
        <v>1271.6199999999999</v>
      </c>
      <c r="O59" s="843">
        <v>934.26</v>
      </c>
      <c r="P59" s="843">
        <v>81.7</v>
      </c>
      <c r="Q59" s="19">
        <v>1032732.6</v>
      </c>
      <c r="R59" s="845">
        <v>0.59</v>
      </c>
      <c r="S59" s="1146">
        <v>2.7</v>
      </c>
      <c r="T59" s="846">
        <v>0.92</v>
      </c>
      <c r="U59" s="1156">
        <v>462771</v>
      </c>
      <c r="X59" s="1134">
        <v>106.4</v>
      </c>
      <c r="Y59" s="1110">
        <v>374611</v>
      </c>
      <c r="Z59" s="1115">
        <v>229643</v>
      </c>
      <c r="AB59" s="1134">
        <v>101.5</v>
      </c>
      <c r="AC59" s="1104">
        <v>40649.1</v>
      </c>
      <c r="AD59" s="1115">
        <v>214531</v>
      </c>
    </row>
    <row r="60" spans="1:30">
      <c r="A60" s="112"/>
      <c r="B60" s="120" t="s">
        <v>7</v>
      </c>
      <c r="C60" s="843">
        <v>110.6</v>
      </c>
      <c r="D60" s="844">
        <v>1246563</v>
      </c>
      <c r="E60" s="844">
        <v>713970</v>
      </c>
      <c r="F60" s="843">
        <v>74</v>
      </c>
      <c r="G60" s="19">
        <v>986252.73800000001</v>
      </c>
      <c r="H60" s="845">
        <v>0.56999999999999995</v>
      </c>
      <c r="I60" s="1146">
        <v>2.2000000000000002</v>
      </c>
      <c r="J60" s="846">
        <v>0.81499999999999995</v>
      </c>
      <c r="K60" s="1156">
        <v>383475</v>
      </c>
      <c r="M60" s="847">
        <v>110.6</v>
      </c>
      <c r="N60" s="843">
        <v>1267.5</v>
      </c>
      <c r="O60" s="843">
        <v>774.36</v>
      </c>
      <c r="P60" s="843">
        <v>74</v>
      </c>
      <c r="Q60" s="19">
        <v>1022373.6</v>
      </c>
      <c r="R60" s="845">
        <v>0.56999999999999995</v>
      </c>
      <c r="S60" s="1146">
        <v>2.2000000000000002</v>
      </c>
      <c r="T60" s="846">
        <v>0.88500000000000001</v>
      </c>
      <c r="U60" s="1156">
        <v>426523</v>
      </c>
      <c r="X60" s="1134">
        <v>100</v>
      </c>
      <c r="Y60" s="1110">
        <v>375984</v>
      </c>
      <c r="Z60" s="1115">
        <v>199170</v>
      </c>
      <c r="AB60" s="1134">
        <v>103.1</v>
      </c>
      <c r="AC60" s="1104">
        <v>39676.9</v>
      </c>
      <c r="AD60" s="1115">
        <v>209394</v>
      </c>
    </row>
    <row r="61" spans="1:30">
      <c r="A61" s="112"/>
      <c r="B61" s="120" t="s">
        <v>8</v>
      </c>
      <c r="C61" s="843">
        <v>110.7</v>
      </c>
      <c r="D61" s="844">
        <v>1292082</v>
      </c>
      <c r="E61" s="844">
        <v>880241</v>
      </c>
      <c r="F61" s="843">
        <v>84.3</v>
      </c>
      <c r="G61" s="19">
        <v>1064844.166</v>
      </c>
      <c r="H61" s="845">
        <v>0.54</v>
      </c>
      <c r="I61" s="1146">
        <v>0.4</v>
      </c>
      <c r="J61" s="846">
        <v>0.88900000000000001</v>
      </c>
      <c r="K61" s="1156">
        <v>437958</v>
      </c>
      <c r="M61" s="847">
        <v>110.7</v>
      </c>
      <c r="N61" s="843">
        <v>1260.27</v>
      </c>
      <c r="O61" s="843">
        <v>802.61</v>
      </c>
      <c r="P61" s="843">
        <v>84.3</v>
      </c>
      <c r="Q61" s="19">
        <v>1010194.4</v>
      </c>
      <c r="R61" s="845">
        <v>0.54</v>
      </c>
      <c r="S61" s="1146">
        <v>0.4</v>
      </c>
      <c r="T61" s="846">
        <v>0.90200000000000002</v>
      </c>
      <c r="U61" s="1156">
        <v>429007</v>
      </c>
      <c r="X61" s="1134">
        <v>102.8</v>
      </c>
      <c r="Y61" s="1110">
        <v>346818</v>
      </c>
      <c r="Z61" s="1115">
        <v>200183</v>
      </c>
      <c r="AB61" s="1134">
        <v>104.3</v>
      </c>
      <c r="AC61" s="1104">
        <v>38839.199999999997</v>
      </c>
      <c r="AD61" s="1115">
        <v>208343</v>
      </c>
    </row>
    <row r="62" spans="1:30">
      <c r="A62" s="112"/>
      <c r="B62" s="120" t="s">
        <v>9</v>
      </c>
      <c r="C62" s="843">
        <v>112.5</v>
      </c>
      <c r="D62" s="844">
        <v>1336069</v>
      </c>
      <c r="E62" s="844">
        <v>867119</v>
      </c>
      <c r="F62" s="843">
        <v>83.1</v>
      </c>
      <c r="G62" s="19">
        <v>1065532.92</v>
      </c>
      <c r="H62" s="845">
        <v>0.53</v>
      </c>
      <c r="I62" s="1146">
        <v>0.1</v>
      </c>
      <c r="J62" s="846">
        <v>0.91700000000000004</v>
      </c>
      <c r="K62" s="1156">
        <v>459822</v>
      </c>
      <c r="M62" s="847">
        <v>112.5</v>
      </c>
      <c r="N62" s="843">
        <v>1256.03</v>
      </c>
      <c r="O62" s="843">
        <v>784.96</v>
      </c>
      <c r="P62" s="843">
        <v>83.1</v>
      </c>
      <c r="Q62" s="19">
        <v>1011999.3</v>
      </c>
      <c r="R62" s="845">
        <v>0.53</v>
      </c>
      <c r="S62" s="1146">
        <v>0.1</v>
      </c>
      <c r="T62" s="846">
        <v>0.93400000000000005</v>
      </c>
      <c r="U62" s="1156">
        <v>440541</v>
      </c>
      <c r="X62" s="1134">
        <v>100</v>
      </c>
      <c r="Y62" s="1110">
        <v>545629</v>
      </c>
      <c r="Z62" s="1115">
        <v>220609</v>
      </c>
      <c r="AB62" s="1134">
        <v>103.1</v>
      </c>
      <c r="AC62" s="1104">
        <v>39266.199999999997</v>
      </c>
      <c r="AD62" s="1115">
        <v>218964</v>
      </c>
    </row>
    <row r="63" spans="1:30">
      <c r="A63" s="112"/>
      <c r="B63" s="120" t="s">
        <v>10</v>
      </c>
      <c r="C63" s="843">
        <v>107.2</v>
      </c>
      <c r="D63" s="844">
        <v>1269967</v>
      </c>
      <c r="E63" s="844">
        <v>760007</v>
      </c>
      <c r="F63" s="843">
        <v>76.099999999999994</v>
      </c>
      <c r="G63" s="19">
        <v>958258.01400000008</v>
      </c>
      <c r="H63" s="845">
        <v>0.51</v>
      </c>
      <c r="I63" s="1146">
        <v>1.5</v>
      </c>
      <c r="J63" s="846">
        <v>0.80800000000000005</v>
      </c>
      <c r="K63" s="1156">
        <v>392884</v>
      </c>
      <c r="M63" s="847">
        <v>107.2</v>
      </c>
      <c r="N63" s="843">
        <v>1255.27</v>
      </c>
      <c r="O63" s="843">
        <v>762.43</v>
      </c>
      <c r="P63" s="843">
        <v>76.099999999999994</v>
      </c>
      <c r="Q63" s="19">
        <v>1017182.2</v>
      </c>
      <c r="R63" s="845">
        <v>0.51</v>
      </c>
      <c r="S63" s="1146">
        <v>1.5</v>
      </c>
      <c r="T63" s="846">
        <v>0.876</v>
      </c>
      <c r="U63" s="1156">
        <v>419902</v>
      </c>
      <c r="X63" s="1134">
        <v>94.6</v>
      </c>
      <c r="Y63" s="1110">
        <v>318143</v>
      </c>
      <c r="Z63" s="1115">
        <v>221465</v>
      </c>
      <c r="AB63" s="1134">
        <v>101.7</v>
      </c>
      <c r="AC63" s="1104">
        <v>39252.6</v>
      </c>
      <c r="AD63" s="1115">
        <v>214093</v>
      </c>
    </row>
    <row r="64" spans="1:30">
      <c r="A64" s="112"/>
      <c r="B64" s="120" t="s">
        <v>11</v>
      </c>
      <c r="C64" s="843">
        <v>106.3</v>
      </c>
      <c r="D64" s="844">
        <v>1269645</v>
      </c>
      <c r="E64" s="844">
        <v>786400</v>
      </c>
      <c r="F64" s="843">
        <v>74.599999999999994</v>
      </c>
      <c r="G64" s="19">
        <v>1024502.49</v>
      </c>
      <c r="H64" s="845">
        <v>0.5</v>
      </c>
      <c r="I64" s="1146">
        <v>2.4</v>
      </c>
      <c r="J64" s="846">
        <v>0.91700000000000004</v>
      </c>
      <c r="K64" s="1156">
        <v>448409</v>
      </c>
      <c r="M64" s="847">
        <v>106.3</v>
      </c>
      <c r="N64" s="843">
        <v>1241.08</v>
      </c>
      <c r="O64" s="843">
        <v>718.66</v>
      </c>
      <c r="P64" s="843">
        <v>74.599999999999994</v>
      </c>
      <c r="Q64" s="19">
        <v>1016133</v>
      </c>
      <c r="R64" s="845">
        <v>0.5</v>
      </c>
      <c r="S64" s="1146">
        <v>2.4</v>
      </c>
      <c r="T64" s="846">
        <v>0.877</v>
      </c>
      <c r="U64" s="1156">
        <v>420224</v>
      </c>
      <c r="X64" s="1134">
        <v>100.9</v>
      </c>
      <c r="Y64" s="1110">
        <v>327349</v>
      </c>
      <c r="Z64" s="1115">
        <v>224114</v>
      </c>
      <c r="AB64" s="1134">
        <v>102</v>
      </c>
      <c r="AC64" s="1104">
        <v>38815.5</v>
      </c>
      <c r="AD64" s="1115">
        <v>212898</v>
      </c>
    </row>
    <row r="65" spans="1:30">
      <c r="A65" s="112"/>
      <c r="B65" s="120" t="s">
        <v>12</v>
      </c>
      <c r="C65" s="843">
        <v>106.8</v>
      </c>
      <c r="D65" s="844">
        <v>1287262</v>
      </c>
      <c r="E65" s="844">
        <v>847742</v>
      </c>
      <c r="F65" s="843">
        <v>78</v>
      </c>
      <c r="G65" s="19">
        <v>1025342.3</v>
      </c>
      <c r="H65" s="845">
        <v>0.49</v>
      </c>
      <c r="I65" s="1146">
        <v>-0.2</v>
      </c>
      <c r="J65" s="846">
        <v>0.85299999999999998</v>
      </c>
      <c r="K65" s="1156">
        <v>405351</v>
      </c>
      <c r="M65" s="847">
        <v>106.8</v>
      </c>
      <c r="N65" s="843">
        <v>1247.4000000000001</v>
      </c>
      <c r="O65" s="843">
        <v>884.9</v>
      </c>
      <c r="P65" s="843">
        <v>78</v>
      </c>
      <c r="Q65" s="19">
        <v>1008466</v>
      </c>
      <c r="R65" s="845">
        <v>0.49</v>
      </c>
      <c r="S65" s="1146">
        <v>-0.2</v>
      </c>
      <c r="T65" s="846">
        <v>0.86299999999999999</v>
      </c>
      <c r="U65" s="1156">
        <v>394686</v>
      </c>
      <c r="X65" s="1134">
        <v>105.4</v>
      </c>
      <c r="Y65" s="1110">
        <v>386968</v>
      </c>
      <c r="Z65" s="1115">
        <v>226558</v>
      </c>
      <c r="AB65" s="1134">
        <v>102.2</v>
      </c>
      <c r="AC65" s="1104">
        <v>38742.1</v>
      </c>
      <c r="AD65" s="1115">
        <v>216047</v>
      </c>
    </row>
    <row r="66" spans="1:30">
      <c r="A66" s="112"/>
      <c r="B66" s="120" t="s">
        <v>13</v>
      </c>
      <c r="C66" s="843">
        <v>108</v>
      </c>
      <c r="D66" s="844">
        <v>1236177</v>
      </c>
      <c r="E66" s="844">
        <v>765124</v>
      </c>
      <c r="F66" s="843">
        <v>78.099999999999994</v>
      </c>
      <c r="G66" s="19">
        <v>1027714.275</v>
      </c>
      <c r="H66" s="845">
        <v>0.48</v>
      </c>
      <c r="I66" s="1146">
        <v>-6</v>
      </c>
      <c r="J66" s="846">
        <v>0.871</v>
      </c>
      <c r="K66" s="1156">
        <v>377600</v>
      </c>
      <c r="M66" s="847">
        <v>108</v>
      </c>
      <c r="N66" s="843">
        <v>1250.25</v>
      </c>
      <c r="O66" s="843">
        <v>767.65</v>
      </c>
      <c r="P66" s="843">
        <v>78.099999999999994</v>
      </c>
      <c r="Q66" s="19">
        <v>1003884.9</v>
      </c>
      <c r="R66" s="845">
        <v>0.48</v>
      </c>
      <c r="S66" s="1146">
        <v>-6</v>
      </c>
      <c r="T66" s="846">
        <v>0.873</v>
      </c>
      <c r="U66" s="1156">
        <v>389840</v>
      </c>
      <c r="X66" s="1134">
        <v>101.8</v>
      </c>
      <c r="Y66" s="1110">
        <v>377723</v>
      </c>
      <c r="Z66" s="1115">
        <v>225957</v>
      </c>
      <c r="AB66" s="1134">
        <v>98.5</v>
      </c>
      <c r="AC66" s="1104">
        <v>38463.800000000003</v>
      </c>
      <c r="AD66" s="1115">
        <v>222998</v>
      </c>
    </row>
    <row r="67" spans="1:30">
      <c r="A67" s="113"/>
      <c r="B67" s="121" t="s">
        <v>14</v>
      </c>
      <c r="C67" s="848">
        <v>106.8</v>
      </c>
      <c r="D67" s="849">
        <v>1233943</v>
      </c>
      <c r="E67" s="849">
        <v>811185</v>
      </c>
      <c r="F67" s="848">
        <v>80.2</v>
      </c>
      <c r="G67" s="20">
        <v>1003470.72</v>
      </c>
      <c r="H67" s="850">
        <v>0.47</v>
      </c>
      <c r="I67" s="1147">
        <v>-2.6</v>
      </c>
      <c r="J67" s="851">
        <v>0.89900000000000002</v>
      </c>
      <c r="K67" s="1157">
        <v>471042</v>
      </c>
      <c r="M67" s="852">
        <v>106.8</v>
      </c>
      <c r="N67" s="848">
        <v>1236.58</v>
      </c>
      <c r="O67" s="848">
        <v>798.8</v>
      </c>
      <c r="P67" s="848">
        <v>80.2</v>
      </c>
      <c r="Q67" s="20">
        <v>990773.3</v>
      </c>
      <c r="R67" s="850">
        <v>0.47</v>
      </c>
      <c r="S67" s="1147">
        <v>-2.6</v>
      </c>
      <c r="T67" s="851">
        <v>0.871</v>
      </c>
      <c r="U67" s="1157">
        <v>405625</v>
      </c>
      <c r="X67" s="1134">
        <v>101.8</v>
      </c>
      <c r="Y67" s="1110">
        <v>630081</v>
      </c>
      <c r="Z67" s="1115">
        <v>206866</v>
      </c>
      <c r="AB67" s="1134">
        <v>97.1</v>
      </c>
      <c r="AC67" s="1104">
        <v>39293.5</v>
      </c>
      <c r="AD67" s="1115">
        <v>214119</v>
      </c>
    </row>
    <row r="68" spans="1:30">
      <c r="A68" s="112" t="s">
        <v>23</v>
      </c>
      <c r="B68" s="120" t="s">
        <v>3</v>
      </c>
      <c r="C68" s="843">
        <v>109.7</v>
      </c>
      <c r="D68" s="844">
        <v>1165966</v>
      </c>
      <c r="E68" s="844">
        <v>704383</v>
      </c>
      <c r="F68" s="843">
        <v>76.8</v>
      </c>
      <c r="G68" s="19">
        <v>919841.85</v>
      </c>
      <c r="H68" s="845">
        <v>0.46</v>
      </c>
      <c r="I68" s="1146">
        <v>-0.7</v>
      </c>
      <c r="J68" s="846">
        <v>0.83799999999999997</v>
      </c>
      <c r="K68" s="1156">
        <v>334187</v>
      </c>
      <c r="M68" s="847">
        <v>109.7</v>
      </c>
      <c r="N68" s="843">
        <v>1243.5999999999999</v>
      </c>
      <c r="O68" s="843">
        <v>810.21</v>
      </c>
      <c r="P68" s="843">
        <v>76.8</v>
      </c>
      <c r="Q68" s="19">
        <v>1022379.6</v>
      </c>
      <c r="R68" s="845">
        <v>0.46</v>
      </c>
      <c r="S68" s="1146">
        <v>-0.7</v>
      </c>
      <c r="T68" s="846">
        <v>0.876</v>
      </c>
      <c r="U68" s="1156">
        <v>444051</v>
      </c>
      <c r="X68" s="1136">
        <v>98.5</v>
      </c>
      <c r="Y68" s="1112">
        <v>368525</v>
      </c>
      <c r="Z68" s="1114">
        <v>226081</v>
      </c>
      <c r="AB68" s="1136">
        <v>103.6</v>
      </c>
      <c r="AC68" s="1106">
        <v>39899.9</v>
      </c>
      <c r="AD68" s="1114">
        <v>228174</v>
      </c>
    </row>
    <row r="69" spans="1:30">
      <c r="A69" s="112">
        <v>1994</v>
      </c>
      <c r="B69" s="120" t="s">
        <v>4</v>
      </c>
      <c r="C69" s="843">
        <v>108.1</v>
      </c>
      <c r="D69" s="844">
        <v>1164714</v>
      </c>
      <c r="E69" s="844">
        <v>671335</v>
      </c>
      <c r="F69" s="843">
        <v>73.8</v>
      </c>
      <c r="G69" s="19">
        <v>977946.58200000005</v>
      </c>
      <c r="H69" s="845">
        <v>0.45</v>
      </c>
      <c r="I69" s="1146">
        <v>0.1</v>
      </c>
      <c r="J69" s="846">
        <v>0.86199999999999999</v>
      </c>
      <c r="K69" s="1156">
        <v>384403</v>
      </c>
      <c r="M69" s="847">
        <v>108.1</v>
      </c>
      <c r="N69" s="843">
        <v>1242.6300000000001</v>
      </c>
      <c r="O69" s="843">
        <v>717.17</v>
      </c>
      <c r="P69" s="843">
        <v>73.8</v>
      </c>
      <c r="Q69" s="19">
        <v>996761.2</v>
      </c>
      <c r="R69" s="845">
        <v>0.45</v>
      </c>
      <c r="S69" s="1146">
        <v>0.1</v>
      </c>
      <c r="T69" s="846">
        <v>0.872</v>
      </c>
      <c r="U69" s="1156">
        <v>408364</v>
      </c>
      <c r="X69" s="1134">
        <v>100.9</v>
      </c>
      <c r="Y69" s="1110">
        <v>295116</v>
      </c>
      <c r="Z69" s="1115">
        <v>207170</v>
      </c>
      <c r="AB69" s="1134">
        <v>99.4</v>
      </c>
      <c r="AC69" s="1104">
        <v>41136.400000000001</v>
      </c>
      <c r="AD69" s="1115">
        <v>233214</v>
      </c>
    </row>
    <row r="70" spans="1:30">
      <c r="A70" s="112"/>
      <c r="B70" s="120" t="s">
        <v>5</v>
      </c>
      <c r="C70" s="843">
        <v>125.4</v>
      </c>
      <c r="D70" s="844">
        <v>1254859</v>
      </c>
      <c r="E70" s="844">
        <v>661341</v>
      </c>
      <c r="F70" s="843">
        <v>118.7</v>
      </c>
      <c r="G70" s="19">
        <v>982157.00699999987</v>
      </c>
      <c r="H70" s="845">
        <v>0.44</v>
      </c>
      <c r="I70" s="1146">
        <v>-0.8</v>
      </c>
      <c r="J70" s="846">
        <v>1.2330000000000001</v>
      </c>
      <c r="K70" s="1156">
        <v>498808</v>
      </c>
      <c r="M70" s="847">
        <v>125.4</v>
      </c>
      <c r="N70" s="843">
        <v>1235.3699999999999</v>
      </c>
      <c r="O70" s="843">
        <v>667.56</v>
      </c>
      <c r="P70" s="843">
        <v>118.7</v>
      </c>
      <c r="Q70" s="19">
        <v>991268.1</v>
      </c>
      <c r="R70" s="845">
        <v>0.44</v>
      </c>
      <c r="S70" s="1146">
        <v>-0.8</v>
      </c>
      <c r="T70" s="846">
        <v>1.016</v>
      </c>
      <c r="U70" s="1156">
        <v>432996</v>
      </c>
      <c r="X70" s="1134">
        <v>101.5</v>
      </c>
      <c r="Y70" s="1110">
        <v>378712</v>
      </c>
      <c r="Z70" s="1115">
        <v>227385</v>
      </c>
      <c r="AB70" s="1134">
        <v>99</v>
      </c>
      <c r="AC70" s="1104">
        <v>40515.300000000003</v>
      </c>
      <c r="AD70" s="1115">
        <v>220318</v>
      </c>
    </row>
    <row r="71" spans="1:30">
      <c r="A71" s="112"/>
      <c r="B71" s="120" t="s">
        <v>6</v>
      </c>
      <c r="C71" s="843">
        <v>108</v>
      </c>
      <c r="D71" s="844">
        <v>1199119</v>
      </c>
      <c r="E71" s="844">
        <v>803640</v>
      </c>
      <c r="F71" s="843">
        <v>76.400000000000006</v>
      </c>
      <c r="G71" s="19">
        <v>1037739.1960000001</v>
      </c>
      <c r="H71" s="845">
        <v>0.44</v>
      </c>
      <c r="I71" s="1146">
        <v>-3.7</v>
      </c>
      <c r="J71" s="846">
        <v>0.84399999999999997</v>
      </c>
      <c r="K71" s="1156">
        <v>424294</v>
      </c>
      <c r="M71" s="847">
        <v>108</v>
      </c>
      <c r="N71" s="843">
        <v>1230.3699999999999</v>
      </c>
      <c r="O71" s="843">
        <v>760.67</v>
      </c>
      <c r="P71" s="843">
        <v>76.400000000000006</v>
      </c>
      <c r="Q71" s="19">
        <v>984383.9</v>
      </c>
      <c r="R71" s="845">
        <v>0.44</v>
      </c>
      <c r="S71" s="1146">
        <v>-3.7</v>
      </c>
      <c r="T71" s="846">
        <v>0.873</v>
      </c>
      <c r="U71" s="1156">
        <v>405403</v>
      </c>
      <c r="X71" s="1134">
        <v>103.2</v>
      </c>
      <c r="Y71" s="1110">
        <v>372633</v>
      </c>
      <c r="Z71" s="1115">
        <v>231584</v>
      </c>
      <c r="AB71" s="1134">
        <v>98.1</v>
      </c>
      <c r="AC71" s="1104">
        <v>40589</v>
      </c>
      <c r="AD71" s="1115">
        <v>224277</v>
      </c>
    </row>
    <row r="72" spans="1:30">
      <c r="A72" s="112"/>
      <c r="B72" s="120" t="s">
        <v>7</v>
      </c>
      <c r="C72" s="843">
        <v>107.6</v>
      </c>
      <c r="D72" s="844">
        <v>1237314</v>
      </c>
      <c r="E72" s="844">
        <v>839920</v>
      </c>
      <c r="F72" s="843">
        <v>71.400000000000006</v>
      </c>
      <c r="G72" s="19">
        <v>945127.79</v>
      </c>
      <c r="H72" s="845">
        <v>0.44</v>
      </c>
      <c r="I72" s="1146">
        <v>-2.4</v>
      </c>
      <c r="J72" s="846">
        <v>0.80700000000000005</v>
      </c>
      <c r="K72" s="1156">
        <v>360668</v>
      </c>
      <c r="M72" s="847">
        <v>107.6</v>
      </c>
      <c r="N72" s="843">
        <v>1251.3499999999999</v>
      </c>
      <c r="O72" s="843">
        <v>953.81</v>
      </c>
      <c r="P72" s="843">
        <v>71.400000000000006</v>
      </c>
      <c r="Q72" s="19">
        <v>982256.6</v>
      </c>
      <c r="R72" s="845">
        <v>0.44</v>
      </c>
      <c r="S72" s="1146">
        <v>-2.4</v>
      </c>
      <c r="T72" s="846">
        <v>0.876</v>
      </c>
      <c r="U72" s="1156">
        <v>401921</v>
      </c>
      <c r="X72" s="1134">
        <v>95.7</v>
      </c>
      <c r="Y72" s="1110">
        <v>379709</v>
      </c>
      <c r="Z72" s="1115">
        <v>222102</v>
      </c>
      <c r="AB72" s="1134">
        <v>98.7</v>
      </c>
      <c r="AC72" s="1104">
        <v>39753.199999999997</v>
      </c>
      <c r="AD72" s="1115">
        <v>229097</v>
      </c>
    </row>
    <row r="73" spans="1:30">
      <c r="A73" s="112"/>
      <c r="B73" s="120" t="s">
        <v>8</v>
      </c>
      <c r="C73" s="843">
        <v>109.8</v>
      </c>
      <c r="D73" s="844">
        <v>1293922</v>
      </c>
      <c r="E73" s="844">
        <v>860050</v>
      </c>
      <c r="F73" s="843">
        <v>77.099999999999994</v>
      </c>
      <c r="G73" s="19">
        <v>1046459.9839999999</v>
      </c>
      <c r="H73" s="845">
        <v>0.45</v>
      </c>
      <c r="I73" s="1146">
        <v>0.9</v>
      </c>
      <c r="J73" s="846">
        <v>0.88300000000000001</v>
      </c>
      <c r="K73" s="1156">
        <v>447160</v>
      </c>
      <c r="M73" s="847">
        <v>109.8</v>
      </c>
      <c r="N73" s="843">
        <v>1266.82</v>
      </c>
      <c r="O73" s="843">
        <v>769.31</v>
      </c>
      <c r="P73" s="843">
        <v>77.099999999999994</v>
      </c>
      <c r="Q73" s="19">
        <v>987690.5</v>
      </c>
      <c r="R73" s="845">
        <v>0.45</v>
      </c>
      <c r="S73" s="1146">
        <v>0.9</v>
      </c>
      <c r="T73" s="846">
        <v>0.89400000000000002</v>
      </c>
      <c r="U73" s="1156">
        <v>441200</v>
      </c>
      <c r="X73" s="1134">
        <v>96.3</v>
      </c>
      <c r="Y73" s="1110">
        <v>362633</v>
      </c>
      <c r="Z73" s="1115">
        <v>225451</v>
      </c>
      <c r="AB73" s="1134">
        <v>97.5</v>
      </c>
      <c r="AC73" s="1104">
        <v>40129.599999999999</v>
      </c>
      <c r="AD73" s="1115">
        <v>234972</v>
      </c>
    </row>
    <row r="74" spans="1:30">
      <c r="A74" s="112"/>
      <c r="B74" s="120" t="s">
        <v>9</v>
      </c>
      <c r="C74" s="843">
        <v>107.3</v>
      </c>
      <c r="D74" s="844">
        <v>1385932</v>
      </c>
      <c r="E74" s="844">
        <v>921041</v>
      </c>
      <c r="F74" s="843">
        <v>67.900000000000006</v>
      </c>
      <c r="G74" s="19">
        <v>1024811.553</v>
      </c>
      <c r="H74" s="845">
        <v>0.45</v>
      </c>
      <c r="I74" s="1146">
        <v>6.6</v>
      </c>
      <c r="J74" s="846">
        <v>0.86299999999999999</v>
      </c>
      <c r="K74" s="1156">
        <v>414852</v>
      </c>
      <c r="M74" s="847">
        <v>107.3</v>
      </c>
      <c r="N74" s="843">
        <v>1305.54</v>
      </c>
      <c r="O74" s="843">
        <v>844.8</v>
      </c>
      <c r="P74" s="843">
        <v>67.900000000000006</v>
      </c>
      <c r="Q74" s="19">
        <v>982690.5</v>
      </c>
      <c r="R74" s="845">
        <v>0.45</v>
      </c>
      <c r="S74" s="1146">
        <v>6.6</v>
      </c>
      <c r="T74" s="846">
        <v>0.877</v>
      </c>
      <c r="U74" s="1156">
        <v>407993</v>
      </c>
      <c r="X74" s="1134">
        <v>94.3</v>
      </c>
      <c r="Y74" s="1110">
        <v>551309</v>
      </c>
      <c r="Z74" s="1115">
        <v>218123</v>
      </c>
      <c r="AB74" s="1134">
        <v>97.6</v>
      </c>
      <c r="AC74" s="1104">
        <v>39905.599999999999</v>
      </c>
      <c r="AD74" s="1115">
        <v>225360</v>
      </c>
    </row>
    <row r="75" spans="1:30">
      <c r="A75" s="112"/>
      <c r="B75" s="120" t="s">
        <v>10</v>
      </c>
      <c r="C75" s="843">
        <v>112.6</v>
      </c>
      <c r="D75" s="844">
        <v>1338115</v>
      </c>
      <c r="E75" s="844">
        <v>914185</v>
      </c>
      <c r="F75" s="843">
        <v>83.2</v>
      </c>
      <c r="G75" s="19">
        <v>933924.36700000009</v>
      </c>
      <c r="H75" s="845">
        <v>0.46</v>
      </c>
      <c r="I75" s="1146">
        <v>6</v>
      </c>
      <c r="J75" s="846">
        <v>0.83299999999999996</v>
      </c>
      <c r="K75" s="1156">
        <v>409043</v>
      </c>
      <c r="M75" s="847">
        <v>112.6</v>
      </c>
      <c r="N75" s="843">
        <v>1314.05</v>
      </c>
      <c r="O75" s="843">
        <v>883.59</v>
      </c>
      <c r="P75" s="843">
        <v>83.2</v>
      </c>
      <c r="Q75" s="19">
        <v>986374</v>
      </c>
      <c r="R75" s="845">
        <v>0.46</v>
      </c>
      <c r="S75" s="1146">
        <v>6</v>
      </c>
      <c r="T75" s="846">
        <v>0.90600000000000003</v>
      </c>
      <c r="U75" s="1156">
        <v>426351</v>
      </c>
      <c r="X75" s="1134">
        <v>92.3</v>
      </c>
      <c r="Y75" s="1110">
        <v>320552</v>
      </c>
      <c r="Z75" s="1115">
        <v>250720</v>
      </c>
      <c r="AB75" s="1134">
        <v>99.2</v>
      </c>
      <c r="AC75" s="1104">
        <v>39037</v>
      </c>
      <c r="AD75" s="1115">
        <v>233188</v>
      </c>
    </row>
    <row r="76" spans="1:30">
      <c r="A76" s="112"/>
      <c r="B76" s="120" t="s">
        <v>11</v>
      </c>
      <c r="C76" s="843">
        <v>110.7</v>
      </c>
      <c r="D76" s="844">
        <v>1350914</v>
      </c>
      <c r="E76" s="844">
        <v>882040</v>
      </c>
      <c r="F76" s="843">
        <v>77.5</v>
      </c>
      <c r="G76" s="19">
        <v>990016.59900000005</v>
      </c>
      <c r="H76" s="845">
        <v>0.47</v>
      </c>
      <c r="I76" s="1146">
        <v>2.5</v>
      </c>
      <c r="J76" s="846">
        <v>0.93500000000000005</v>
      </c>
      <c r="K76" s="1156">
        <v>442642</v>
      </c>
      <c r="M76" s="847">
        <v>110.7</v>
      </c>
      <c r="N76" s="843">
        <v>1317.64</v>
      </c>
      <c r="O76" s="843">
        <v>866.12</v>
      </c>
      <c r="P76" s="843">
        <v>77.5</v>
      </c>
      <c r="Q76" s="19">
        <v>979972.6</v>
      </c>
      <c r="R76" s="845">
        <v>0.47</v>
      </c>
      <c r="S76" s="1146">
        <v>2.5</v>
      </c>
      <c r="T76" s="846">
        <v>0.89400000000000002</v>
      </c>
      <c r="U76" s="1156">
        <v>415563</v>
      </c>
      <c r="X76" s="1134">
        <v>98.1</v>
      </c>
      <c r="Y76" s="1110">
        <v>326286</v>
      </c>
      <c r="Z76" s="1115">
        <v>252811</v>
      </c>
      <c r="AB76" s="1134">
        <v>99.3</v>
      </c>
      <c r="AC76" s="1104">
        <v>38110.800000000003</v>
      </c>
      <c r="AD76" s="1115">
        <v>236449</v>
      </c>
    </row>
    <row r="77" spans="1:30">
      <c r="A77" s="112"/>
      <c r="B77" s="120" t="s">
        <v>12</v>
      </c>
      <c r="C77" s="843">
        <v>110.7</v>
      </c>
      <c r="D77" s="844">
        <v>1349481</v>
      </c>
      <c r="E77" s="844">
        <v>739302</v>
      </c>
      <c r="F77" s="843">
        <v>76.900000000000006</v>
      </c>
      <c r="G77" s="19">
        <v>990786.48600000003</v>
      </c>
      <c r="H77" s="845">
        <v>0.46</v>
      </c>
      <c r="I77" s="1146">
        <v>2.2000000000000002</v>
      </c>
      <c r="J77" s="846">
        <v>0.86499999999999999</v>
      </c>
      <c r="K77" s="1156">
        <v>424647</v>
      </c>
      <c r="M77" s="847">
        <v>110.7</v>
      </c>
      <c r="N77" s="843">
        <v>1316</v>
      </c>
      <c r="O77" s="843">
        <v>719.43</v>
      </c>
      <c r="P77" s="843">
        <v>76.900000000000006</v>
      </c>
      <c r="Q77" s="19">
        <v>977993.6</v>
      </c>
      <c r="R77" s="845">
        <v>0.46</v>
      </c>
      <c r="S77" s="1146">
        <v>2.2000000000000002</v>
      </c>
      <c r="T77" s="846">
        <v>0.878</v>
      </c>
      <c r="U77" s="1156">
        <v>420702</v>
      </c>
      <c r="X77" s="1134">
        <v>101.4</v>
      </c>
      <c r="Y77" s="1110">
        <v>380060</v>
      </c>
      <c r="Z77" s="1115">
        <v>260659</v>
      </c>
      <c r="AB77" s="1134">
        <v>98.7</v>
      </c>
      <c r="AC77" s="1104">
        <v>37240.5</v>
      </c>
      <c r="AD77" s="1115">
        <v>245174</v>
      </c>
    </row>
    <row r="78" spans="1:30">
      <c r="A78" s="112"/>
      <c r="B78" s="120" t="s">
        <v>13</v>
      </c>
      <c r="C78" s="843">
        <v>115.9</v>
      </c>
      <c r="D78" s="844">
        <v>1311125</v>
      </c>
      <c r="E78" s="844">
        <v>976983</v>
      </c>
      <c r="F78" s="843">
        <v>82.2</v>
      </c>
      <c r="G78" s="19">
        <v>999504</v>
      </c>
      <c r="H78" s="845">
        <v>0.46</v>
      </c>
      <c r="I78" s="1146">
        <v>6</v>
      </c>
      <c r="J78" s="846">
        <v>0.91800000000000004</v>
      </c>
      <c r="K78" s="1156">
        <v>421399</v>
      </c>
      <c r="M78" s="847">
        <v>115.9</v>
      </c>
      <c r="N78" s="843">
        <v>1318.27</v>
      </c>
      <c r="O78" s="843">
        <v>965.75</v>
      </c>
      <c r="P78" s="843">
        <v>82.2</v>
      </c>
      <c r="Q78" s="19">
        <v>974396.8</v>
      </c>
      <c r="R78" s="845">
        <v>0.46</v>
      </c>
      <c r="S78" s="1146">
        <v>6</v>
      </c>
      <c r="T78" s="846">
        <v>0.91900000000000004</v>
      </c>
      <c r="U78" s="1156">
        <v>423687</v>
      </c>
      <c r="X78" s="1134">
        <v>103</v>
      </c>
      <c r="Y78" s="1110">
        <v>379301</v>
      </c>
      <c r="Z78" s="1115">
        <v>244833</v>
      </c>
      <c r="AB78" s="1134">
        <v>99.8</v>
      </c>
      <c r="AC78" s="1104">
        <v>39558.6</v>
      </c>
      <c r="AD78" s="1115">
        <v>248283</v>
      </c>
    </row>
    <row r="79" spans="1:30">
      <c r="A79" s="112"/>
      <c r="B79" s="120" t="s">
        <v>14</v>
      </c>
      <c r="C79" s="843">
        <v>111.1</v>
      </c>
      <c r="D79" s="844">
        <v>1296647</v>
      </c>
      <c r="E79" s="844">
        <v>897566</v>
      </c>
      <c r="F79" s="843">
        <v>77</v>
      </c>
      <c r="G79" s="19">
        <v>984538.72499999998</v>
      </c>
      <c r="H79" s="845">
        <v>0.45</v>
      </c>
      <c r="I79" s="1146">
        <v>2.1</v>
      </c>
      <c r="J79" s="846">
        <v>0.90700000000000003</v>
      </c>
      <c r="K79" s="1156">
        <v>482057</v>
      </c>
      <c r="M79" s="847">
        <v>111.1</v>
      </c>
      <c r="N79" s="843">
        <v>1302.95</v>
      </c>
      <c r="O79" s="843">
        <v>884.32</v>
      </c>
      <c r="P79" s="843">
        <v>77</v>
      </c>
      <c r="Q79" s="19">
        <v>973274.7</v>
      </c>
      <c r="R79" s="845">
        <v>0.45</v>
      </c>
      <c r="S79" s="1146">
        <v>2.1</v>
      </c>
      <c r="T79" s="846">
        <v>0.88100000000000001</v>
      </c>
      <c r="U79" s="1156">
        <v>414698</v>
      </c>
      <c r="X79" s="1135">
        <v>109.7</v>
      </c>
      <c r="Y79" s="1111">
        <v>636366</v>
      </c>
      <c r="Z79" s="1116">
        <v>236388</v>
      </c>
      <c r="AB79" s="1135">
        <v>105.5</v>
      </c>
      <c r="AC79" s="1105">
        <v>39568.5</v>
      </c>
      <c r="AD79" s="1116">
        <v>252494</v>
      </c>
    </row>
    <row r="80" spans="1:30">
      <c r="A80" s="111" t="s">
        <v>2</v>
      </c>
      <c r="B80" s="119" t="s">
        <v>3</v>
      </c>
      <c r="C80" s="853">
        <v>101.5</v>
      </c>
      <c r="D80" s="854">
        <v>1091114</v>
      </c>
      <c r="E80" s="854">
        <v>537385</v>
      </c>
      <c r="F80" s="853">
        <v>84</v>
      </c>
      <c r="G80" s="18">
        <v>867111.245</v>
      </c>
      <c r="H80" s="855">
        <v>0.45</v>
      </c>
      <c r="I80" s="1145">
        <v>-14.3</v>
      </c>
      <c r="J80" s="856">
        <v>0.77100000000000002</v>
      </c>
      <c r="K80" s="1155">
        <v>168713</v>
      </c>
      <c r="M80" s="857">
        <v>101.5</v>
      </c>
      <c r="N80" s="853">
        <v>1160.72</v>
      </c>
      <c r="O80" s="853">
        <v>641.48</v>
      </c>
      <c r="P80" s="853">
        <v>84</v>
      </c>
      <c r="Q80" s="18">
        <v>966216.9</v>
      </c>
      <c r="R80" s="855">
        <v>0.45</v>
      </c>
      <c r="S80" s="1145">
        <v>-14.3</v>
      </c>
      <c r="T80" s="856">
        <v>0.80800000000000005</v>
      </c>
      <c r="U80" s="1155">
        <v>223078</v>
      </c>
      <c r="X80" s="1134">
        <v>94.4</v>
      </c>
      <c r="Y80" s="1110">
        <v>256379</v>
      </c>
      <c r="Z80" s="1115">
        <v>148404</v>
      </c>
      <c r="AB80" s="1134">
        <v>99</v>
      </c>
      <c r="AC80" s="1104">
        <v>27978</v>
      </c>
      <c r="AD80" s="1115">
        <v>144067</v>
      </c>
    </row>
    <row r="81" spans="1:30">
      <c r="A81" s="112">
        <v>1995</v>
      </c>
      <c r="B81" s="120" t="s">
        <v>4</v>
      </c>
      <c r="C81" s="843">
        <v>104.3</v>
      </c>
      <c r="D81" s="844">
        <v>1135373</v>
      </c>
      <c r="E81" s="844">
        <v>597686</v>
      </c>
      <c r="F81" s="843">
        <v>85</v>
      </c>
      <c r="G81" s="19">
        <v>919414.35200000007</v>
      </c>
      <c r="H81" s="845">
        <v>0.5</v>
      </c>
      <c r="I81" s="1146">
        <v>-14</v>
      </c>
      <c r="J81" s="846">
        <v>0.83699999999999997</v>
      </c>
      <c r="K81" s="1156">
        <v>113733</v>
      </c>
      <c r="M81" s="847">
        <v>104.3</v>
      </c>
      <c r="N81" s="843">
        <v>1212.6099999999999</v>
      </c>
      <c r="O81" s="843">
        <v>639.4</v>
      </c>
      <c r="P81" s="843">
        <v>85</v>
      </c>
      <c r="Q81" s="19">
        <v>935755.3</v>
      </c>
      <c r="R81" s="845">
        <v>0.5</v>
      </c>
      <c r="S81" s="1146">
        <v>-14</v>
      </c>
      <c r="T81" s="846">
        <v>0.84899999999999998</v>
      </c>
      <c r="U81" s="1156">
        <v>120284</v>
      </c>
      <c r="X81" s="1134">
        <v>102.1</v>
      </c>
      <c r="Y81" s="1110">
        <v>166470</v>
      </c>
      <c r="Z81" s="1115">
        <v>67310</v>
      </c>
      <c r="AB81" s="1134">
        <v>100.2</v>
      </c>
      <c r="AC81" s="1104">
        <v>23366.1</v>
      </c>
      <c r="AD81" s="1115">
        <v>75931</v>
      </c>
    </row>
    <row r="82" spans="1:30">
      <c r="A82" s="112"/>
      <c r="B82" s="120" t="s">
        <v>5</v>
      </c>
      <c r="C82" s="843">
        <v>108.5</v>
      </c>
      <c r="D82" s="844">
        <v>1291086</v>
      </c>
      <c r="E82" s="844">
        <v>755490</v>
      </c>
      <c r="F82" s="843">
        <v>86.4</v>
      </c>
      <c r="G82" s="19">
        <v>953803.76699999999</v>
      </c>
      <c r="H82" s="845">
        <v>0.48</v>
      </c>
      <c r="I82" s="1146">
        <v>-14.9</v>
      </c>
      <c r="J82" s="846">
        <v>1.0780000000000001</v>
      </c>
      <c r="K82" s="1156">
        <v>190769</v>
      </c>
      <c r="M82" s="847">
        <v>108.5</v>
      </c>
      <c r="N82" s="843">
        <v>1273.18</v>
      </c>
      <c r="O82" s="843">
        <v>791.87</v>
      </c>
      <c r="P82" s="843">
        <v>86.4</v>
      </c>
      <c r="Q82" s="19">
        <v>954256.1</v>
      </c>
      <c r="R82" s="845">
        <v>0.48</v>
      </c>
      <c r="S82" s="1146">
        <v>-14.9</v>
      </c>
      <c r="T82" s="846">
        <v>0.88200000000000001</v>
      </c>
      <c r="U82" s="1156">
        <v>166050</v>
      </c>
      <c r="X82" s="1134">
        <v>104.3</v>
      </c>
      <c r="Y82" s="1110">
        <v>236854</v>
      </c>
      <c r="Z82" s="1115">
        <v>75016</v>
      </c>
      <c r="AB82" s="1134">
        <v>101.1</v>
      </c>
      <c r="AC82" s="1104">
        <v>25450.1</v>
      </c>
      <c r="AD82" s="1115">
        <v>71942</v>
      </c>
    </row>
    <row r="83" spans="1:30">
      <c r="A83" s="112"/>
      <c r="B83" s="120" t="s">
        <v>6</v>
      </c>
      <c r="C83" s="843">
        <v>110.7</v>
      </c>
      <c r="D83" s="844">
        <v>1270902</v>
      </c>
      <c r="E83" s="844">
        <v>919975</v>
      </c>
      <c r="F83" s="843">
        <v>88.6</v>
      </c>
      <c r="G83" s="19">
        <v>1004283.0639999999</v>
      </c>
      <c r="H83" s="845">
        <v>0.49</v>
      </c>
      <c r="I83" s="1146">
        <v>-4.5999999999999996</v>
      </c>
      <c r="J83" s="846">
        <v>0.86099999999999999</v>
      </c>
      <c r="K83" s="1156">
        <v>186047</v>
      </c>
      <c r="M83" s="847">
        <v>110.7</v>
      </c>
      <c r="N83" s="843">
        <v>1314.47</v>
      </c>
      <c r="O83" s="843">
        <v>849.96</v>
      </c>
      <c r="P83" s="843">
        <v>88.6</v>
      </c>
      <c r="Q83" s="19">
        <v>963678.3</v>
      </c>
      <c r="R83" s="845">
        <v>0.49</v>
      </c>
      <c r="S83" s="1146">
        <v>-4.5999999999999996</v>
      </c>
      <c r="T83" s="846">
        <v>0.89100000000000001</v>
      </c>
      <c r="U83" s="1156">
        <v>183521</v>
      </c>
      <c r="X83" s="1134">
        <v>107.4</v>
      </c>
      <c r="Y83" s="1110">
        <v>294842</v>
      </c>
      <c r="Z83" s="1115">
        <v>85145</v>
      </c>
      <c r="AB83" s="1134">
        <v>101.7</v>
      </c>
      <c r="AC83" s="1104">
        <v>32173</v>
      </c>
      <c r="AD83" s="1115">
        <v>86418</v>
      </c>
    </row>
    <row r="84" spans="1:30">
      <c r="A84" s="112"/>
      <c r="B84" s="120" t="s">
        <v>7</v>
      </c>
      <c r="C84" s="843">
        <v>117.4</v>
      </c>
      <c r="D84" s="844">
        <v>1300066</v>
      </c>
      <c r="E84" s="844">
        <v>942332</v>
      </c>
      <c r="F84" s="843">
        <v>98</v>
      </c>
      <c r="G84" s="19">
        <v>925559.06</v>
      </c>
      <c r="H84" s="845">
        <v>0.47</v>
      </c>
      <c r="I84" s="1146">
        <v>-4.9000000000000004</v>
      </c>
      <c r="J84" s="846">
        <v>0.88300000000000001</v>
      </c>
      <c r="K84" s="1156">
        <v>210247</v>
      </c>
      <c r="M84" s="847">
        <v>117.4</v>
      </c>
      <c r="N84" s="843">
        <v>1303.99</v>
      </c>
      <c r="O84" s="843">
        <v>1020.68</v>
      </c>
      <c r="P84" s="843">
        <v>98</v>
      </c>
      <c r="Q84" s="19">
        <v>955148.7</v>
      </c>
      <c r="R84" s="845">
        <v>0.47</v>
      </c>
      <c r="S84" s="1146">
        <v>-4.9000000000000004</v>
      </c>
      <c r="T84" s="846">
        <v>0.95699999999999996</v>
      </c>
      <c r="U84" s="1156">
        <v>226742</v>
      </c>
      <c r="X84" s="1134">
        <v>96.8</v>
      </c>
      <c r="Y84" s="1110">
        <v>306653</v>
      </c>
      <c r="Z84" s="1115">
        <v>114836</v>
      </c>
      <c r="AB84" s="1134">
        <v>99.9</v>
      </c>
      <c r="AC84" s="1104">
        <v>31831.4</v>
      </c>
      <c r="AD84" s="1115">
        <v>115287</v>
      </c>
    </row>
    <row r="85" spans="1:30">
      <c r="A85" s="112"/>
      <c r="B85" s="120" t="s">
        <v>8</v>
      </c>
      <c r="C85" s="843">
        <v>113.4</v>
      </c>
      <c r="D85" s="844">
        <v>1331527</v>
      </c>
      <c r="E85" s="844">
        <v>1145975</v>
      </c>
      <c r="F85" s="843">
        <v>92.7</v>
      </c>
      <c r="G85" s="19">
        <v>1019792.6850000001</v>
      </c>
      <c r="H85" s="845">
        <v>0.46</v>
      </c>
      <c r="I85" s="1146">
        <v>-6</v>
      </c>
      <c r="J85" s="846">
        <v>0.89100000000000001</v>
      </c>
      <c r="K85" s="1156">
        <v>300186</v>
      </c>
      <c r="M85" s="847">
        <v>113.4</v>
      </c>
      <c r="N85" s="843">
        <v>1298.0999999999999</v>
      </c>
      <c r="O85" s="843">
        <v>1110.6099999999999</v>
      </c>
      <c r="P85" s="843">
        <v>92.7</v>
      </c>
      <c r="Q85" s="19">
        <v>959726.3</v>
      </c>
      <c r="R85" s="845">
        <v>0.46</v>
      </c>
      <c r="S85" s="1146">
        <v>-6</v>
      </c>
      <c r="T85" s="846">
        <v>0.90500000000000003</v>
      </c>
      <c r="U85" s="1156">
        <v>297419</v>
      </c>
      <c r="X85" s="1134">
        <v>100.9</v>
      </c>
      <c r="Y85" s="1110">
        <v>295311</v>
      </c>
      <c r="Z85" s="1115">
        <v>135920</v>
      </c>
      <c r="AB85" s="1134">
        <v>102.1</v>
      </c>
      <c r="AC85" s="1104">
        <v>32348.9</v>
      </c>
      <c r="AD85" s="1115">
        <v>139381</v>
      </c>
    </row>
    <row r="86" spans="1:30">
      <c r="A86" s="112"/>
      <c r="B86" s="120" t="s">
        <v>9</v>
      </c>
      <c r="C86" s="843">
        <v>109.5</v>
      </c>
      <c r="D86" s="844">
        <v>1357312</v>
      </c>
      <c r="E86" s="844">
        <v>1412679</v>
      </c>
      <c r="F86" s="843">
        <v>87</v>
      </c>
      <c r="G86" s="19">
        <v>999940.5</v>
      </c>
      <c r="H86" s="845">
        <v>0.46</v>
      </c>
      <c r="I86" s="1146">
        <v>-10.199999999999999</v>
      </c>
      <c r="J86" s="846">
        <v>0.873</v>
      </c>
      <c r="K86" s="1156">
        <v>292210</v>
      </c>
      <c r="M86" s="847">
        <v>109.5</v>
      </c>
      <c r="N86" s="843">
        <v>1291.21</v>
      </c>
      <c r="O86" s="843">
        <v>1201.69</v>
      </c>
      <c r="P86" s="843">
        <v>87</v>
      </c>
      <c r="Q86" s="19">
        <v>961736</v>
      </c>
      <c r="R86" s="845">
        <v>0.46</v>
      </c>
      <c r="S86" s="1146">
        <v>-10.199999999999999</v>
      </c>
      <c r="T86" s="846">
        <v>0.88700000000000001</v>
      </c>
      <c r="U86" s="1156">
        <v>293157</v>
      </c>
      <c r="X86" s="1134">
        <v>96.3</v>
      </c>
      <c r="Y86" s="1110">
        <v>456485</v>
      </c>
      <c r="Z86" s="1115">
        <v>160498</v>
      </c>
      <c r="AB86" s="1134">
        <v>99.8</v>
      </c>
      <c r="AC86" s="1104">
        <v>32811.4</v>
      </c>
      <c r="AD86" s="1115">
        <v>164422</v>
      </c>
    </row>
    <row r="87" spans="1:30">
      <c r="A87" s="112"/>
      <c r="B87" s="120" t="s">
        <v>10</v>
      </c>
      <c r="C87" s="843">
        <v>110.5</v>
      </c>
      <c r="D87" s="844">
        <v>1369753</v>
      </c>
      <c r="E87" s="844">
        <v>1211637</v>
      </c>
      <c r="F87" s="843">
        <v>88.4</v>
      </c>
      <c r="G87" s="19">
        <v>904451.08600000013</v>
      </c>
      <c r="H87" s="845">
        <v>0.48</v>
      </c>
      <c r="I87" s="1146">
        <v>-6.9</v>
      </c>
      <c r="J87" s="846">
        <v>0.81</v>
      </c>
      <c r="K87" s="1156">
        <v>317686</v>
      </c>
      <c r="M87" s="847">
        <v>110.5</v>
      </c>
      <c r="N87" s="843">
        <v>1344.48</v>
      </c>
      <c r="O87" s="843">
        <v>1203.43</v>
      </c>
      <c r="P87" s="843">
        <v>88.4</v>
      </c>
      <c r="Q87" s="19">
        <v>953801.8</v>
      </c>
      <c r="R87" s="845">
        <v>0.48</v>
      </c>
      <c r="S87" s="1146">
        <v>-6.9</v>
      </c>
      <c r="T87" s="846">
        <v>0.88</v>
      </c>
      <c r="U87" s="1156">
        <v>330160</v>
      </c>
      <c r="X87" s="1134">
        <v>94.3</v>
      </c>
      <c r="Y87" s="1110">
        <v>280030</v>
      </c>
      <c r="Z87" s="1115">
        <v>193627</v>
      </c>
      <c r="AB87" s="1134">
        <v>101.4</v>
      </c>
      <c r="AC87" s="1104">
        <v>33969.199999999997</v>
      </c>
      <c r="AD87" s="1115">
        <v>181490</v>
      </c>
    </row>
    <row r="88" spans="1:30">
      <c r="A88" s="112"/>
      <c r="B88" s="120" t="s">
        <v>11</v>
      </c>
      <c r="C88" s="843">
        <v>104.2</v>
      </c>
      <c r="D88" s="844">
        <v>1326970</v>
      </c>
      <c r="E88" s="844">
        <v>1238332</v>
      </c>
      <c r="F88" s="843">
        <v>79.5</v>
      </c>
      <c r="G88" s="19">
        <v>972614.3</v>
      </c>
      <c r="H88" s="845">
        <v>0.49</v>
      </c>
      <c r="I88" s="1146">
        <v>-3.2</v>
      </c>
      <c r="J88" s="846">
        <v>0.88</v>
      </c>
      <c r="K88" s="1156">
        <v>371146</v>
      </c>
      <c r="M88" s="847">
        <v>104.2</v>
      </c>
      <c r="N88" s="843">
        <v>1289.96</v>
      </c>
      <c r="O88" s="843">
        <v>1186.8</v>
      </c>
      <c r="P88" s="843">
        <v>79.5</v>
      </c>
      <c r="Q88" s="19">
        <v>968154.6</v>
      </c>
      <c r="R88" s="845">
        <v>0.49</v>
      </c>
      <c r="S88" s="1146">
        <v>-3.2</v>
      </c>
      <c r="T88" s="846">
        <v>0.84099999999999997</v>
      </c>
      <c r="U88" s="1156">
        <v>348580</v>
      </c>
      <c r="X88" s="1134">
        <v>101.7</v>
      </c>
      <c r="Y88" s="1110">
        <v>292532</v>
      </c>
      <c r="Z88" s="1115">
        <v>200442</v>
      </c>
      <c r="AB88" s="1134">
        <v>103.3</v>
      </c>
      <c r="AC88" s="1104">
        <v>34027.300000000003</v>
      </c>
      <c r="AD88" s="1115">
        <v>195137</v>
      </c>
    </row>
    <row r="89" spans="1:30">
      <c r="A89" s="112"/>
      <c r="B89" s="120" t="s">
        <v>12</v>
      </c>
      <c r="C89" s="843">
        <v>108.8</v>
      </c>
      <c r="D89" s="844">
        <v>1327731</v>
      </c>
      <c r="E89" s="844">
        <v>1243915</v>
      </c>
      <c r="F89" s="843">
        <v>85</v>
      </c>
      <c r="G89" s="19">
        <v>972802.24200000009</v>
      </c>
      <c r="H89" s="845">
        <v>0.51</v>
      </c>
      <c r="I89" s="1146">
        <v>-10</v>
      </c>
      <c r="J89" s="846">
        <v>0.85199999999999998</v>
      </c>
      <c r="K89" s="1156">
        <v>362781</v>
      </c>
      <c r="M89" s="847">
        <v>108.8</v>
      </c>
      <c r="N89" s="843">
        <v>1289.03</v>
      </c>
      <c r="O89" s="843">
        <v>1263.23</v>
      </c>
      <c r="P89" s="843">
        <v>85</v>
      </c>
      <c r="Q89" s="19">
        <v>963184.4</v>
      </c>
      <c r="R89" s="845">
        <v>0.51</v>
      </c>
      <c r="S89" s="1146">
        <v>-10</v>
      </c>
      <c r="T89" s="846">
        <v>0.86399999999999999</v>
      </c>
      <c r="U89" s="1156">
        <v>357960</v>
      </c>
      <c r="X89" s="1134">
        <v>102.4</v>
      </c>
      <c r="Y89" s="1110">
        <v>315503</v>
      </c>
      <c r="Z89" s="1115">
        <v>227476</v>
      </c>
      <c r="AB89" s="1134">
        <v>100</v>
      </c>
      <c r="AC89" s="1104">
        <v>31460.799999999999</v>
      </c>
      <c r="AD89" s="1115">
        <v>207283</v>
      </c>
    </row>
    <row r="90" spans="1:30">
      <c r="A90" s="112"/>
      <c r="B90" s="120" t="s">
        <v>13</v>
      </c>
      <c r="C90" s="843">
        <v>110.9</v>
      </c>
      <c r="D90" s="844">
        <v>1254962</v>
      </c>
      <c r="E90" s="844">
        <v>1472019</v>
      </c>
      <c r="F90" s="843">
        <v>87.5</v>
      </c>
      <c r="G90" s="19">
        <v>978855.35399999993</v>
      </c>
      <c r="H90" s="845">
        <v>0.5</v>
      </c>
      <c r="I90" s="1146">
        <v>-4.7</v>
      </c>
      <c r="J90" s="846">
        <v>0.89</v>
      </c>
      <c r="K90" s="1156">
        <v>372311</v>
      </c>
      <c r="M90" s="847">
        <v>110.9</v>
      </c>
      <c r="N90" s="843">
        <v>1268.53</v>
      </c>
      <c r="O90" s="843">
        <v>1413.19</v>
      </c>
      <c r="P90" s="843">
        <v>87.5</v>
      </c>
      <c r="Q90" s="19">
        <v>947004.2</v>
      </c>
      <c r="R90" s="845">
        <v>0.5</v>
      </c>
      <c r="S90" s="1146">
        <v>-4.7</v>
      </c>
      <c r="T90" s="846">
        <v>0.89200000000000002</v>
      </c>
      <c r="U90" s="1156">
        <v>371675</v>
      </c>
      <c r="X90" s="1134">
        <v>102.9</v>
      </c>
      <c r="Y90" s="1110">
        <v>317860</v>
      </c>
      <c r="Z90" s="1115">
        <v>203972</v>
      </c>
      <c r="AB90" s="1134">
        <v>99.5</v>
      </c>
      <c r="AC90" s="1104">
        <v>33005.9</v>
      </c>
      <c r="AD90" s="1115">
        <v>207366</v>
      </c>
    </row>
    <row r="91" spans="1:30">
      <c r="A91" s="113"/>
      <c r="B91" s="121" t="s">
        <v>14</v>
      </c>
      <c r="C91" s="848">
        <v>112.1</v>
      </c>
      <c r="D91" s="849">
        <v>1277390</v>
      </c>
      <c r="E91" s="849">
        <v>1347408</v>
      </c>
      <c r="F91" s="848">
        <v>90.2</v>
      </c>
      <c r="G91" s="20">
        <v>972506.88</v>
      </c>
      <c r="H91" s="850">
        <v>0.49</v>
      </c>
      <c r="I91" s="1147">
        <v>-6.6</v>
      </c>
      <c r="J91" s="851">
        <v>0.91400000000000003</v>
      </c>
      <c r="K91" s="1157">
        <v>425547</v>
      </c>
      <c r="M91" s="852">
        <v>112.1</v>
      </c>
      <c r="N91" s="848">
        <v>1283.1500000000001</v>
      </c>
      <c r="O91" s="848">
        <v>1342.41</v>
      </c>
      <c r="P91" s="848">
        <v>90.2</v>
      </c>
      <c r="Q91" s="20">
        <v>972155</v>
      </c>
      <c r="R91" s="850">
        <v>0.49</v>
      </c>
      <c r="S91" s="1147">
        <v>-6.6</v>
      </c>
      <c r="T91" s="851">
        <v>0.89100000000000001</v>
      </c>
      <c r="U91" s="1157">
        <v>370666</v>
      </c>
      <c r="X91" s="1134">
        <v>107.4</v>
      </c>
      <c r="Y91" s="1110">
        <v>540300</v>
      </c>
      <c r="Z91" s="1115">
        <v>193858</v>
      </c>
      <c r="AB91" s="1134">
        <v>103.9</v>
      </c>
      <c r="AC91" s="1104">
        <v>33939.599999999999</v>
      </c>
      <c r="AD91" s="1115">
        <v>215518</v>
      </c>
    </row>
    <row r="92" spans="1:30">
      <c r="A92" s="112" t="s">
        <v>15</v>
      </c>
      <c r="B92" s="120" t="s">
        <v>3</v>
      </c>
      <c r="C92" s="843">
        <v>111.5</v>
      </c>
      <c r="D92" s="844">
        <v>1203289</v>
      </c>
      <c r="E92" s="844">
        <v>1074325</v>
      </c>
      <c r="F92" s="843">
        <v>86.5</v>
      </c>
      <c r="G92" s="19">
        <v>869641.96100000013</v>
      </c>
      <c r="H92" s="845">
        <v>0.52</v>
      </c>
      <c r="I92" s="1146">
        <v>16.399999999999999</v>
      </c>
      <c r="J92" s="846">
        <v>0.83699999999999997</v>
      </c>
      <c r="K92" s="1156">
        <v>288941</v>
      </c>
      <c r="M92" s="847">
        <v>111.5</v>
      </c>
      <c r="N92" s="843">
        <v>1273.98</v>
      </c>
      <c r="O92" s="843">
        <v>1218.52</v>
      </c>
      <c r="P92" s="843">
        <v>86.5</v>
      </c>
      <c r="Q92" s="19">
        <v>960595.2</v>
      </c>
      <c r="R92" s="845">
        <v>0.52</v>
      </c>
      <c r="S92" s="1146">
        <v>16.399999999999999</v>
      </c>
      <c r="T92" s="846">
        <v>0.876</v>
      </c>
      <c r="U92" s="1156">
        <v>370104</v>
      </c>
      <c r="X92" s="1136">
        <v>101.8</v>
      </c>
      <c r="Y92" s="1112">
        <v>304643</v>
      </c>
      <c r="Z92" s="1114">
        <v>220181</v>
      </c>
      <c r="AB92" s="1136">
        <v>106.4</v>
      </c>
      <c r="AC92" s="1106">
        <v>33167.9</v>
      </c>
      <c r="AD92" s="1114">
        <v>206236</v>
      </c>
    </row>
    <row r="93" spans="1:30">
      <c r="A93" s="112">
        <v>1996</v>
      </c>
      <c r="B93" s="120" t="s">
        <v>4</v>
      </c>
      <c r="C93" s="843">
        <v>116.4</v>
      </c>
      <c r="D93" s="844">
        <v>1229219</v>
      </c>
      <c r="E93" s="844">
        <v>1276661</v>
      </c>
      <c r="F93" s="843">
        <v>91.2</v>
      </c>
      <c r="G93" s="19">
        <v>960170.13199999987</v>
      </c>
      <c r="H93" s="845">
        <v>0.54</v>
      </c>
      <c r="I93" s="1146">
        <v>16.3</v>
      </c>
      <c r="J93" s="846">
        <v>0.89800000000000002</v>
      </c>
      <c r="K93" s="1156">
        <v>359768</v>
      </c>
      <c r="M93" s="847">
        <v>116.4</v>
      </c>
      <c r="N93" s="843">
        <v>1287.6500000000001</v>
      </c>
      <c r="O93" s="843">
        <v>1521.96</v>
      </c>
      <c r="P93" s="843">
        <v>91.2</v>
      </c>
      <c r="Q93" s="19">
        <v>963585.2</v>
      </c>
      <c r="R93" s="845">
        <v>0.54</v>
      </c>
      <c r="S93" s="1146">
        <v>16.3</v>
      </c>
      <c r="T93" s="846">
        <v>0.91200000000000003</v>
      </c>
      <c r="U93" s="1156">
        <v>370870</v>
      </c>
      <c r="X93" s="1134">
        <v>113.9</v>
      </c>
      <c r="Y93" s="1110">
        <v>248342</v>
      </c>
      <c r="Z93" s="1115">
        <v>221588</v>
      </c>
      <c r="AB93" s="1134">
        <v>110.3</v>
      </c>
      <c r="AC93" s="1104">
        <v>33275.599999999999</v>
      </c>
      <c r="AD93" s="1115">
        <v>248003</v>
      </c>
    </row>
    <row r="94" spans="1:30">
      <c r="A94" s="112"/>
      <c r="B94" s="120" t="s">
        <v>5</v>
      </c>
      <c r="C94" s="843">
        <v>115.4</v>
      </c>
      <c r="D94" s="844">
        <v>1264234</v>
      </c>
      <c r="E94" s="844">
        <v>1318335</v>
      </c>
      <c r="F94" s="843">
        <v>90.4</v>
      </c>
      <c r="G94" s="19">
        <v>949661.53200000001</v>
      </c>
      <c r="H94" s="845">
        <v>0.57999999999999996</v>
      </c>
      <c r="I94" s="1146">
        <v>17.8</v>
      </c>
      <c r="J94" s="846">
        <v>1.1160000000000001</v>
      </c>
      <c r="K94" s="1156">
        <v>399392</v>
      </c>
      <c r="M94" s="847">
        <v>115.4</v>
      </c>
      <c r="N94" s="843">
        <v>1255.28</v>
      </c>
      <c r="O94" s="843">
        <v>1416.16</v>
      </c>
      <c r="P94" s="843">
        <v>90.4</v>
      </c>
      <c r="Q94" s="19">
        <v>959071.8</v>
      </c>
      <c r="R94" s="845">
        <v>0.57999999999999996</v>
      </c>
      <c r="S94" s="1146">
        <v>17.8</v>
      </c>
      <c r="T94" s="846">
        <v>0.90600000000000003</v>
      </c>
      <c r="U94" s="1156">
        <v>359229</v>
      </c>
      <c r="X94" s="1134">
        <v>117.8</v>
      </c>
      <c r="Y94" s="1110">
        <v>320971</v>
      </c>
      <c r="Z94" s="1115">
        <v>196259</v>
      </c>
      <c r="AB94" s="1134">
        <v>113.6</v>
      </c>
      <c r="AC94" s="1104">
        <v>33581.300000000003</v>
      </c>
      <c r="AD94" s="1115">
        <v>202169</v>
      </c>
    </row>
    <row r="95" spans="1:30">
      <c r="A95" s="112"/>
      <c r="B95" s="120" t="s">
        <v>6</v>
      </c>
      <c r="C95" s="843">
        <v>113.9</v>
      </c>
      <c r="D95" s="844">
        <v>1227826</v>
      </c>
      <c r="E95" s="844">
        <v>1407398</v>
      </c>
      <c r="F95" s="843">
        <v>90.5</v>
      </c>
      <c r="G95" s="19">
        <v>983762.46</v>
      </c>
      <c r="H95" s="845">
        <v>0.61</v>
      </c>
      <c r="I95" s="1146">
        <v>3</v>
      </c>
      <c r="J95" s="846">
        <v>0.876</v>
      </c>
      <c r="K95" s="1156">
        <v>367099</v>
      </c>
      <c r="M95" s="847">
        <v>113.9</v>
      </c>
      <c r="N95" s="843">
        <v>1264.33</v>
      </c>
      <c r="O95" s="843">
        <v>1322.43</v>
      </c>
      <c r="P95" s="843">
        <v>90.5</v>
      </c>
      <c r="Q95" s="19">
        <v>940362.4</v>
      </c>
      <c r="R95" s="845">
        <v>0.61</v>
      </c>
      <c r="S95" s="1146">
        <v>3</v>
      </c>
      <c r="T95" s="846">
        <v>0.91</v>
      </c>
      <c r="U95" s="1156">
        <v>359480</v>
      </c>
      <c r="X95" s="1134">
        <v>117.8</v>
      </c>
      <c r="Y95" s="1110">
        <v>307776</v>
      </c>
      <c r="Z95" s="1115">
        <v>261360</v>
      </c>
      <c r="AB95" s="1134">
        <v>111.1</v>
      </c>
      <c r="AC95" s="1104">
        <v>33620.300000000003</v>
      </c>
      <c r="AD95" s="1115">
        <v>241280</v>
      </c>
    </row>
    <row r="96" spans="1:30">
      <c r="A96" s="112"/>
      <c r="B96" s="120" t="s">
        <v>7</v>
      </c>
      <c r="C96" s="843">
        <v>113</v>
      </c>
      <c r="D96" s="844">
        <v>1266964</v>
      </c>
      <c r="E96" s="844">
        <v>1171942</v>
      </c>
      <c r="F96" s="843">
        <v>91.6</v>
      </c>
      <c r="G96" s="19">
        <v>926194.80799999996</v>
      </c>
      <c r="H96" s="845">
        <v>0.62</v>
      </c>
      <c r="I96" s="1146">
        <v>5.9</v>
      </c>
      <c r="J96" s="846">
        <v>0.85</v>
      </c>
      <c r="K96" s="1156">
        <v>348108</v>
      </c>
      <c r="M96" s="847">
        <v>113</v>
      </c>
      <c r="N96" s="843">
        <v>1263.5</v>
      </c>
      <c r="O96" s="843">
        <v>1329.22</v>
      </c>
      <c r="P96" s="843">
        <v>91.6</v>
      </c>
      <c r="Q96" s="19">
        <v>945737.6</v>
      </c>
      <c r="R96" s="845">
        <v>0.62</v>
      </c>
      <c r="S96" s="1146">
        <v>5.9</v>
      </c>
      <c r="T96" s="846">
        <v>0.92100000000000004</v>
      </c>
      <c r="U96" s="1156">
        <v>368856</v>
      </c>
      <c r="X96" s="1134">
        <v>110.2</v>
      </c>
      <c r="Y96" s="1110">
        <v>348497</v>
      </c>
      <c r="Z96" s="1115">
        <v>236085</v>
      </c>
      <c r="AB96" s="1134">
        <v>113.8</v>
      </c>
      <c r="AC96" s="1104">
        <v>36209.300000000003</v>
      </c>
      <c r="AD96" s="1115">
        <v>237815</v>
      </c>
    </row>
    <row r="97" spans="1:30">
      <c r="A97" s="112"/>
      <c r="B97" s="120" t="s">
        <v>8</v>
      </c>
      <c r="C97" s="843">
        <v>110.2</v>
      </c>
      <c r="D97" s="844">
        <v>1293697</v>
      </c>
      <c r="E97" s="844">
        <v>1474555</v>
      </c>
      <c r="F97" s="843">
        <v>84.9</v>
      </c>
      <c r="G97" s="19">
        <v>995932.68799999997</v>
      </c>
      <c r="H97" s="845">
        <v>0.63</v>
      </c>
      <c r="I97" s="1146">
        <v>9.3000000000000007</v>
      </c>
      <c r="J97" s="846">
        <v>0.86199999999999999</v>
      </c>
      <c r="K97" s="1156">
        <v>363735</v>
      </c>
      <c r="M97" s="847">
        <v>110.2</v>
      </c>
      <c r="N97" s="843">
        <v>1265.53</v>
      </c>
      <c r="O97" s="843">
        <v>1348.3</v>
      </c>
      <c r="P97" s="843">
        <v>84.9</v>
      </c>
      <c r="Q97" s="19">
        <v>950649</v>
      </c>
      <c r="R97" s="845">
        <v>0.63</v>
      </c>
      <c r="S97" s="1146">
        <v>9.3000000000000007</v>
      </c>
      <c r="T97" s="846">
        <v>0.88</v>
      </c>
      <c r="U97" s="1156">
        <v>368913</v>
      </c>
      <c r="X97" s="1134">
        <v>110.2</v>
      </c>
      <c r="Y97" s="1110">
        <v>324670</v>
      </c>
      <c r="Z97" s="1115">
        <v>211089</v>
      </c>
      <c r="AB97" s="1134">
        <v>111.7</v>
      </c>
      <c r="AC97" s="1104">
        <v>35280.5</v>
      </c>
      <c r="AD97" s="1115">
        <v>236401</v>
      </c>
    </row>
    <row r="98" spans="1:30">
      <c r="A98" s="112"/>
      <c r="B98" s="120" t="s">
        <v>9</v>
      </c>
      <c r="C98" s="843">
        <v>116.9</v>
      </c>
      <c r="D98" s="844">
        <v>1331917</v>
      </c>
      <c r="E98" s="844">
        <v>1724696</v>
      </c>
      <c r="F98" s="843">
        <v>91.8</v>
      </c>
      <c r="G98" s="19">
        <v>990914.77500000002</v>
      </c>
      <c r="H98" s="845">
        <v>0.64</v>
      </c>
      <c r="I98" s="1146">
        <v>1.1000000000000001</v>
      </c>
      <c r="J98" s="846">
        <v>0.92100000000000004</v>
      </c>
      <c r="K98" s="1156">
        <v>386812</v>
      </c>
      <c r="M98" s="847">
        <v>116.9</v>
      </c>
      <c r="N98" s="843">
        <v>1259.1500000000001</v>
      </c>
      <c r="O98" s="843">
        <v>1458.39</v>
      </c>
      <c r="P98" s="843">
        <v>91.8</v>
      </c>
      <c r="Q98" s="19">
        <v>949486.8</v>
      </c>
      <c r="R98" s="845">
        <v>0.64</v>
      </c>
      <c r="S98" s="1146">
        <v>1.1000000000000001</v>
      </c>
      <c r="T98" s="846">
        <v>0.93600000000000005</v>
      </c>
      <c r="U98" s="1156">
        <v>377624</v>
      </c>
      <c r="X98" s="1134">
        <v>107.4</v>
      </c>
      <c r="Y98" s="1110">
        <v>460966</v>
      </c>
      <c r="Z98" s="1115">
        <v>241991</v>
      </c>
      <c r="AB98" s="1134">
        <v>111.6</v>
      </c>
      <c r="AC98" s="1104">
        <v>34267.9</v>
      </c>
      <c r="AD98" s="1115">
        <v>230740</v>
      </c>
    </row>
    <row r="99" spans="1:30">
      <c r="A99" s="112"/>
      <c r="B99" s="120" t="s">
        <v>10</v>
      </c>
      <c r="C99" s="843">
        <v>113.8</v>
      </c>
      <c r="D99" s="844">
        <v>1273367</v>
      </c>
      <c r="E99" s="844">
        <v>1301907</v>
      </c>
      <c r="F99" s="843">
        <v>92.3</v>
      </c>
      <c r="G99" s="19">
        <v>895968.473</v>
      </c>
      <c r="H99" s="845">
        <v>0.62</v>
      </c>
      <c r="I99" s="1146">
        <v>2.9</v>
      </c>
      <c r="J99" s="846">
        <v>0.83599999999999997</v>
      </c>
      <c r="K99" s="1156">
        <v>357334</v>
      </c>
      <c r="M99" s="847">
        <v>113.8</v>
      </c>
      <c r="N99" s="843">
        <v>1251.1199999999999</v>
      </c>
      <c r="O99" s="843">
        <v>1334.8</v>
      </c>
      <c r="P99" s="843">
        <v>92.3</v>
      </c>
      <c r="Q99" s="19">
        <v>939881.9</v>
      </c>
      <c r="R99" s="845">
        <v>0.62</v>
      </c>
      <c r="S99" s="1146">
        <v>2.9</v>
      </c>
      <c r="T99" s="846">
        <v>0.90500000000000003</v>
      </c>
      <c r="U99" s="1156">
        <v>372230</v>
      </c>
      <c r="X99" s="1134">
        <v>102.9</v>
      </c>
      <c r="Y99" s="1110">
        <v>288406</v>
      </c>
      <c r="Z99" s="1115">
        <v>240842</v>
      </c>
      <c r="AB99" s="1134">
        <v>110.4</v>
      </c>
      <c r="AC99" s="1104">
        <v>34320.6</v>
      </c>
      <c r="AD99" s="1115">
        <v>228443</v>
      </c>
    </row>
    <row r="100" spans="1:30">
      <c r="A100" s="112"/>
      <c r="B100" s="120" t="s">
        <v>11</v>
      </c>
      <c r="C100" s="843">
        <v>116.9</v>
      </c>
      <c r="D100" s="844">
        <v>1279646</v>
      </c>
      <c r="E100" s="844">
        <v>1462746</v>
      </c>
      <c r="F100" s="843">
        <v>96.1</v>
      </c>
      <c r="G100" s="19">
        <v>934564.24</v>
      </c>
      <c r="H100" s="845">
        <v>0.62</v>
      </c>
      <c r="I100" s="1146">
        <v>3.3</v>
      </c>
      <c r="J100" s="846">
        <v>0.98299999999999998</v>
      </c>
      <c r="K100" s="1156">
        <v>391318</v>
      </c>
      <c r="M100" s="847">
        <v>116.9</v>
      </c>
      <c r="N100" s="843">
        <v>1253.57</v>
      </c>
      <c r="O100" s="843">
        <v>1381.06</v>
      </c>
      <c r="P100" s="843">
        <v>96.1</v>
      </c>
      <c r="Q100" s="19">
        <v>940702.1</v>
      </c>
      <c r="R100" s="845">
        <v>0.62</v>
      </c>
      <c r="S100" s="1146">
        <v>3.3</v>
      </c>
      <c r="T100" s="846">
        <v>0.93899999999999995</v>
      </c>
      <c r="U100" s="1156">
        <v>380906</v>
      </c>
      <c r="X100" s="1134">
        <v>107.4</v>
      </c>
      <c r="Y100" s="1110">
        <v>306749</v>
      </c>
      <c r="Z100" s="1115">
        <v>240902</v>
      </c>
      <c r="AB100" s="1134">
        <v>109.3</v>
      </c>
      <c r="AC100" s="1104">
        <v>35432.300000000003</v>
      </c>
      <c r="AD100" s="1115">
        <v>235952</v>
      </c>
    </row>
    <row r="101" spans="1:30">
      <c r="A101" s="112"/>
      <c r="B101" s="120" t="s">
        <v>12</v>
      </c>
      <c r="C101" s="843">
        <v>120.4</v>
      </c>
      <c r="D101" s="844">
        <v>1328100</v>
      </c>
      <c r="E101" s="844">
        <v>1468109</v>
      </c>
      <c r="F101" s="843">
        <v>100.5</v>
      </c>
      <c r="G101" s="19">
        <v>958048.45399999991</v>
      </c>
      <c r="H101" s="845">
        <v>0.62</v>
      </c>
      <c r="I101" s="1146">
        <v>11.3</v>
      </c>
      <c r="J101" s="846">
        <v>0.95599999999999996</v>
      </c>
      <c r="K101" s="1156">
        <v>400206</v>
      </c>
      <c r="M101" s="847">
        <v>120.4</v>
      </c>
      <c r="N101" s="843">
        <v>1281.6099999999999</v>
      </c>
      <c r="O101" s="843">
        <v>1453.69</v>
      </c>
      <c r="P101" s="843">
        <v>100.5</v>
      </c>
      <c r="Q101" s="19">
        <v>940964.1</v>
      </c>
      <c r="R101" s="845">
        <v>0.62</v>
      </c>
      <c r="S101" s="1146">
        <v>11.3</v>
      </c>
      <c r="T101" s="846">
        <v>0.97099999999999997</v>
      </c>
      <c r="U101" s="1156">
        <v>380215</v>
      </c>
      <c r="X101" s="1134">
        <v>115.9</v>
      </c>
      <c r="Y101" s="1110">
        <v>346057</v>
      </c>
      <c r="Z101" s="1115">
        <v>274353</v>
      </c>
      <c r="AB101" s="1134">
        <v>113.4</v>
      </c>
      <c r="AC101" s="1104">
        <v>35592.6</v>
      </c>
      <c r="AD101" s="1115">
        <v>246598</v>
      </c>
    </row>
    <row r="102" spans="1:30">
      <c r="A102" s="112"/>
      <c r="B102" s="120" t="s">
        <v>13</v>
      </c>
      <c r="C102" s="843">
        <v>120.7</v>
      </c>
      <c r="D102" s="844">
        <v>1289562</v>
      </c>
      <c r="E102" s="844">
        <v>1341221</v>
      </c>
      <c r="F102" s="843">
        <v>100</v>
      </c>
      <c r="G102" s="19">
        <v>983930.04800000007</v>
      </c>
      <c r="H102" s="845">
        <v>0.63</v>
      </c>
      <c r="I102" s="1146">
        <v>5.7</v>
      </c>
      <c r="J102" s="846">
        <v>0.96399999999999997</v>
      </c>
      <c r="K102" s="1156">
        <v>404297</v>
      </c>
      <c r="M102" s="847">
        <v>120.7</v>
      </c>
      <c r="N102" s="843">
        <v>1299.28</v>
      </c>
      <c r="O102" s="843">
        <v>1333.71</v>
      </c>
      <c r="P102" s="843">
        <v>100</v>
      </c>
      <c r="Q102" s="19">
        <v>951451</v>
      </c>
      <c r="R102" s="845">
        <v>0.63</v>
      </c>
      <c r="S102" s="1146">
        <v>5.7</v>
      </c>
      <c r="T102" s="846">
        <v>0.96599999999999997</v>
      </c>
      <c r="U102" s="1156">
        <v>399732</v>
      </c>
      <c r="X102" s="1134">
        <v>115.9</v>
      </c>
      <c r="Y102" s="1110">
        <v>342156</v>
      </c>
      <c r="Z102" s="1115">
        <v>232380</v>
      </c>
      <c r="AB102" s="1134">
        <v>111.7</v>
      </c>
      <c r="AC102" s="1104">
        <v>35325</v>
      </c>
      <c r="AD102" s="1115">
        <v>241761</v>
      </c>
    </row>
    <row r="103" spans="1:30">
      <c r="A103" s="112"/>
      <c r="B103" s="120" t="s">
        <v>14</v>
      </c>
      <c r="C103" s="843">
        <v>120.8</v>
      </c>
      <c r="D103" s="844">
        <v>1288150</v>
      </c>
      <c r="E103" s="844">
        <v>1288476</v>
      </c>
      <c r="F103" s="843">
        <v>103.2</v>
      </c>
      <c r="G103" s="19">
        <v>938038.95899999992</v>
      </c>
      <c r="H103" s="845">
        <v>0.63</v>
      </c>
      <c r="I103" s="1146">
        <v>5.9</v>
      </c>
      <c r="J103" s="846">
        <v>0.99099999999999999</v>
      </c>
      <c r="K103" s="1156">
        <v>466822</v>
      </c>
      <c r="M103" s="847">
        <v>120.8</v>
      </c>
      <c r="N103" s="843">
        <v>1299.18</v>
      </c>
      <c r="O103" s="843">
        <v>1249.57</v>
      </c>
      <c r="P103" s="843">
        <v>103.2</v>
      </c>
      <c r="Q103" s="19">
        <v>944894.7</v>
      </c>
      <c r="R103" s="845">
        <v>0.63</v>
      </c>
      <c r="S103" s="1146">
        <v>5.9</v>
      </c>
      <c r="T103" s="846">
        <v>0.97099999999999997</v>
      </c>
      <c r="U103" s="1156">
        <v>412964</v>
      </c>
      <c r="X103" s="1135">
        <v>113.1</v>
      </c>
      <c r="Y103" s="1111">
        <v>557024</v>
      </c>
      <c r="Z103" s="1116">
        <v>229291</v>
      </c>
      <c r="AB103" s="1135">
        <v>109.5</v>
      </c>
      <c r="AC103" s="1105">
        <v>35186.800000000003</v>
      </c>
      <c r="AD103" s="1116">
        <v>243641</v>
      </c>
    </row>
    <row r="104" spans="1:30">
      <c r="A104" s="111" t="s">
        <v>16</v>
      </c>
      <c r="B104" s="119" t="s">
        <v>3</v>
      </c>
      <c r="C104" s="853">
        <v>126.9</v>
      </c>
      <c r="D104" s="854">
        <v>1229791</v>
      </c>
      <c r="E104" s="854">
        <v>1037116</v>
      </c>
      <c r="F104" s="853">
        <v>114.2</v>
      </c>
      <c r="G104" s="18">
        <v>858089.44</v>
      </c>
      <c r="H104" s="855">
        <v>0.63</v>
      </c>
      <c r="I104" s="1145">
        <v>6.4</v>
      </c>
      <c r="J104" s="856">
        <v>0.96399999999999997</v>
      </c>
      <c r="K104" s="1155">
        <v>322402</v>
      </c>
      <c r="M104" s="857">
        <v>126.9</v>
      </c>
      <c r="N104" s="853">
        <v>1298.74</v>
      </c>
      <c r="O104" s="853">
        <v>1232</v>
      </c>
      <c r="P104" s="853">
        <v>114.2</v>
      </c>
      <c r="Q104" s="18">
        <v>935912.6</v>
      </c>
      <c r="R104" s="855">
        <v>0.63</v>
      </c>
      <c r="S104" s="1145">
        <v>6.4</v>
      </c>
      <c r="T104" s="856">
        <v>1.0089999999999999</v>
      </c>
      <c r="U104" s="1155">
        <v>408633</v>
      </c>
      <c r="X104" s="1134">
        <v>108.4</v>
      </c>
      <c r="Y104" s="1110">
        <v>336464</v>
      </c>
      <c r="Z104" s="1115">
        <v>277195</v>
      </c>
      <c r="AB104" s="1134">
        <v>113.2</v>
      </c>
      <c r="AC104" s="1104">
        <v>36239.300000000003</v>
      </c>
      <c r="AD104" s="1115">
        <v>260721</v>
      </c>
    </row>
    <row r="105" spans="1:30">
      <c r="A105" s="112">
        <v>1997</v>
      </c>
      <c r="B105" s="120" t="s">
        <v>4</v>
      </c>
      <c r="C105" s="843">
        <v>123.6</v>
      </c>
      <c r="D105" s="844">
        <v>1197637</v>
      </c>
      <c r="E105" s="844">
        <v>1060491</v>
      </c>
      <c r="F105" s="843">
        <v>104.6</v>
      </c>
      <c r="G105" s="19">
        <v>937365.10800000012</v>
      </c>
      <c r="H105" s="845">
        <v>0.61</v>
      </c>
      <c r="I105" s="1146">
        <v>4.8</v>
      </c>
      <c r="J105" s="846">
        <v>0.98</v>
      </c>
      <c r="K105" s="1156">
        <v>405165</v>
      </c>
      <c r="M105" s="847">
        <v>123.6</v>
      </c>
      <c r="N105" s="843">
        <v>1285.92</v>
      </c>
      <c r="O105" s="843">
        <v>1155.27</v>
      </c>
      <c r="P105" s="843">
        <v>104.6</v>
      </c>
      <c r="Q105" s="19">
        <v>952348.9</v>
      </c>
      <c r="R105" s="845">
        <v>0.61</v>
      </c>
      <c r="S105" s="1146">
        <v>4.8</v>
      </c>
      <c r="T105" s="846">
        <v>0.99399999999999999</v>
      </c>
      <c r="U105" s="1156">
        <v>433559</v>
      </c>
      <c r="X105" s="1134">
        <v>113.1</v>
      </c>
      <c r="Y105" s="1110">
        <v>261836</v>
      </c>
      <c r="Z105" s="1115">
        <v>224260</v>
      </c>
      <c r="AB105" s="1134">
        <v>111.6</v>
      </c>
      <c r="AC105" s="1104">
        <v>35610.6</v>
      </c>
      <c r="AD105" s="1115">
        <v>254618</v>
      </c>
    </row>
    <row r="106" spans="1:30">
      <c r="A106" s="112"/>
      <c r="B106" s="120" t="s">
        <v>5</v>
      </c>
      <c r="C106" s="843">
        <v>120.8</v>
      </c>
      <c r="D106" s="844">
        <v>1285149</v>
      </c>
      <c r="E106" s="844">
        <v>1259770</v>
      </c>
      <c r="F106" s="843">
        <v>98.9</v>
      </c>
      <c r="G106" s="19">
        <v>903638.26500000001</v>
      </c>
      <c r="H106" s="845">
        <v>0.6</v>
      </c>
      <c r="I106" s="1146">
        <v>28.5</v>
      </c>
      <c r="J106" s="846">
        <v>1.1950000000000001</v>
      </c>
      <c r="K106" s="1156">
        <v>454769</v>
      </c>
      <c r="M106" s="847">
        <v>120.8</v>
      </c>
      <c r="N106" s="843">
        <v>1290.47</v>
      </c>
      <c r="O106" s="843">
        <v>1266.07</v>
      </c>
      <c r="P106" s="843">
        <v>98.9</v>
      </c>
      <c r="Q106" s="19">
        <v>913334.4</v>
      </c>
      <c r="R106" s="845">
        <v>0.6</v>
      </c>
      <c r="S106" s="1146">
        <v>28.5</v>
      </c>
      <c r="T106" s="846">
        <v>0.96199999999999997</v>
      </c>
      <c r="U106" s="1156">
        <v>415980</v>
      </c>
      <c r="X106" s="1134">
        <v>113.9</v>
      </c>
      <c r="Y106" s="1110">
        <v>468840</v>
      </c>
      <c r="Z106" s="1115">
        <v>255156</v>
      </c>
      <c r="AB106" s="1134">
        <v>109.3</v>
      </c>
      <c r="AC106" s="1104">
        <v>47145.7</v>
      </c>
      <c r="AD106" s="1115">
        <v>261207</v>
      </c>
    </row>
    <row r="107" spans="1:30">
      <c r="A107" s="95"/>
      <c r="B107" s="120" t="s">
        <v>6</v>
      </c>
      <c r="C107" s="843">
        <v>120.4</v>
      </c>
      <c r="D107" s="844">
        <v>1277507</v>
      </c>
      <c r="E107" s="844">
        <v>1216452</v>
      </c>
      <c r="F107" s="843">
        <v>99.9</v>
      </c>
      <c r="G107" s="19">
        <v>976111.95</v>
      </c>
      <c r="H107" s="845">
        <v>0.6</v>
      </c>
      <c r="I107" s="1146">
        <v>1.1000000000000001</v>
      </c>
      <c r="J107" s="846">
        <v>0.94699999999999995</v>
      </c>
      <c r="K107" s="1156">
        <v>463793</v>
      </c>
      <c r="M107" s="847">
        <v>120.4</v>
      </c>
      <c r="N107" s="843">
        <v>1307.8699999999999</v>
      </c>
      <c r="O107" s="843">
        <v>1149.17</v>
      </c>
      <c r="P107" s="843">
        <v>99.9</v>
      </c>
      <c r="Q107" s="19">
        <v>933432.6</v>
      </c>
      <c r="R107" s="845">
        <v>0.6</v>
      </c>
      <c r="S107" s="1146">
        <v>1.1000000000000001</v>
      </c>
      <c r="T107" s="846">
        <v>0.98599999999999999</v>
      </c>
      <c r="U107" s="1156">
        <v>451268</v>
      </c>
      <c r="X107" s="1134">
        <v>118.8</v>
      </c>
      <c r="Y107" s="1110">
        <v>304197</v>
      </c>
      <c r="Z107" s="1115">
        <v>275106</v>
      </c>
      <c r="AB107" s="1134">
        <v>112</v>
      </c>
      <c r="AC107" s="1104">
        <v>33778.300000000003</v>
      </c>
      <c r="AD107" s="1115">
        <v>258023</v>
      </c>
    </row>
    <row r="108" spans="1:30">
      <c r="A108" s="112"/>
      <c r="B108" s="120" t="s">
        <v>7</v>
      </c>
      <c r="C108" s="843">
        <v>125.9</v>
      </c>
      <c r="D108" s="844">
        <v>1297236</v>
      </c>
      <c r="E108" s="844">
        <v>992564</v>
      </c>
      <c r="F108" s="843">
        <v>113</v>
      </c>
      <c r="G108" s="19">
        <v>930863.07399999991</v>
      </c>
      <c r="H108" s="845">
        <v>0.6</v>
      </c>
      <c r="I108" s="1146">
        <v>1.9</v>
      </c>
      <c r="J108" s="846">
        <v>0.97299999999999998</v>
      </c>
      <c r="K108" s="1156">
        <v>420625</v>
      </c>
      <c r="M108" s="847">
        <v>125.9</v>
      </c>
      <c r="N108" s="843">
        <v>1295.1600000000001</v>
      </c>
      <c r="O108" s="843">
        <v>1126.3599999999999</v>
      </c>
      <c r="P108" s="843">
        <v>113</v>
      </c>
      <c r="Q108" s="19">
        <v>949277.9</v>
      </c>
      <c r="R108" s="845">
        <v>0.6</v>
      </c>
      <c r="S108" s="1146">
        <v>1.9</v>
      </c>
      <c r="T108" s="846">
        <v>1.056</v>
      </c>
      <c r="U108" s="1156">
        <v>445528</v>
      </c>
      <c r="X108" s="1134">
        <v>109.3</v>
      </c>
      <c r="Y108" s="1110">
        <v>332085</v>
      </c>
      <c r="Z108" s="1115">
        <v>240847</v>
      </c>
      <c r="AB108" s="1134">
        <v>112.8</v>
      </c>
      <c r="AC108" s="1104">
        <v>34289.599999999999</v>
      </c>
      <c r="AD108" s="1115">
        <v>248814</v>
      </c>
    </row>
    <row r="109" spans="1:30">
      <c r="A109" s="112"/>
      <c r="B109" s="120" t="s">
        <v>8</v>
      </c>
      <c r="C109" s="843">
        <v>122.7</v>
      </c>
      <c r="D109" s="844">
        <v>1320815</v>
      </c>
      <c r="E109" s="844">
        <v>1298110</v>
      </c>
      <c r="F109" s="843">
        <v>106.9</v>
      </c>
      <c r="G109" s="19">
        <v>983040.68099999998</v>
      </c>
      <c r="H109" s="845">
        <v>0.6</v>
      </c>
      <c r="I109" s="1146">
        <v>1.9</v>
      </c>
      <c r="J109" s="846">
        <v>0.98099999999999998</v>
      </c>
      <c r="K109" s="1156">
        <v>418561</v>
      </c>
      <c r="M109" s="847">
        <v>122.7</v>
      </c>
      <c r="N109" s="843">
        <v>1291.44</v>
      </c>
      <c r="O109" s="843">
        <v>1187.28</v>
      </c>
      <c r="P109" s="843">
        <v>106.9</v>
      </c>
      <c r="Q109" s="19">
        <v>938355.8</v>
      </c>
      <c r="R109" s="845">
        <v>0.6</v>
      </c>
      <c r="S109" s="1146">
        <v>1.9</v>
      </c>
      <c r="T109" s="846">
        <v>1.008</v>
      </c>
      <c r="U109" s="1156">
        <v>426296</v>
      </c>
      <c r="X109" s="1134">
        <v>111.2</v>
      </c>
      <c r="Y109" s="1110">
        <v>318812</v>
      </c>
      <c r="Z109" s="1115">
        <v>225377</v>
      </c>
      <c r="AB109" s="1134">
        <v>113</v>
      </c>
      <c r="AC109" s="1104">
        <v>34599.9</v>
      </c>
      <c r="AD109" s="1115">
        <v>239307</v>
      </c>
    </row>
    <row r="110" spans="1:30">
      <c r="A110" s="112"/>
      <c r="B110" s="120" t="s">
        <v>9</v>
      </c>
      <c r="C110" s="843">
        <v>123.5</v>
      </c>
      <c r="D110" s="844">
        <v>1356396</v>
      </c>
      <c r="E110" s="844">
        <v>1148439</v>
      </c>
      <c r="F110" s="843">
        <v>104.8</v>
      </c>
      <c r="G110" s="19">
        <v>986852.11900000006</v>
      </c>
      <c r="H110" s="845">
        <v>0.59</v>
      </c>
      <c r="I110" s="1146">
        <v>5.4</v>
      </c>
      <c r="J110" s="846">
        <v>0.99</v>
      </c>
      <c r="K110" s="1156">
        <v>434222</v>
      </c>
      <c r="M110" s="847">
        <v>123.5</v>
      </c>
      <c r="N110" s="843">
        <v>1283.4000000000001</v>
      </c>
      <c r="O110" s="843">
        <v>988.55</v>
      </c>
      <c r="P110" s="843">
        <v>104.8</v>
      </c>
      <c r="Q110" s="19">
        <v>944866.1</v>
      </c>
      <c r="R110" s="845">
        <v>0.59</v>
      </c>
      <c r="S110" s="1146">
        <v>5.4</v>
      </c>
      <c r="T110" s="846">
        <v>1.008</v>
      </c>
      <c r="U110" s="1156">
        <v>420824</v>
      </c>
      <c r="X110" s="1134">
        <v>112.1</v>
      </c>
      <c r="Y110" s="1110">
        <v>457275</v>
      </c>
      <c r="Z110" s="1115">
        <v>256856</v>
      </c>
      <c r="AB110" s="1134">
        <v>116.7</v>
      </c>
      <c r="AC110" s="1104">
        <v>34785.9</v>
      </c>
      <c r="AD110" s="1115">
        <v>247870</v>
      </c>
    </row>
    <row r="111" spans="1:30">
      <c r="A111" s="112"/>
      <c r="B111" s="120" t="s">
        <v>10</v>
      </c>
      <c r="C111" s="843">
        <v>123.8</v>
      </c>
      <c r="D111" s="844">
        <v>1309139</v>
      </c>
      <c r="E111" s="844">
        <v>1063638</v>
      </c>
      <c r="F111" s="843">
        <v>112.5</v>
      </c>
      <c r="G111" s="19">
        <v>886049.96400000004</v>
      </c>
      <c r="H111" s="845">
        <v>0.56999999999999995</v>
      </c>
      <c r="I111" s="1146">
        <v>9.9</v>
      </c>
      <c r="J111" s="846">
        <v>0.90500000000000003</v>
      </c>
      <c r="K111" s="1156">
        <v>398362</v>
      </c>
      <c r="M111" s="847">
        <v>123.8</v>
      </c>
      <c r="N111" s="843">
        <v>1287.48</v>
      </c>
      <c r="O111" s="843">
        <v>1108.56</v>
      </c>
      <c r="P111" s="843">
        <v>112.5</v>
      </c>
      <c r="Q111" s="19">
        <v>938816.1</v>
      </c>
      <c r="R111" s="845">
        <v>0.56999999999999995</v>
      </c>
      <c r="S111" s="1146">
        <v>9.9</v>
      </c>
      <c r="T111" s="846">
        <v>0.97699999999999998</v>
      </c>
      <c r="U111" s="1156">
        <v>420161</v>
      </c>
      <c r="X111" s="1134">
        <v>102.9</v>
      </c>
      <c r="Y111" s="1110">
        <v>295990</v>
      </c>
      <c r="Z111" s="1115">
        <v>247841</v>
      </c>
      <c r="AB111" s="1134">
        <v>110.2</v>
      </c>
      <c r="AC111" s="1104">
        <v>35100.699999999997</v>
      </c>
      <c r="AD111" s="1115">
        <v>245285</v>
      </c>
    </row>
    <row r="112" spans="1:30">
      <c r="A112" s="112"/>
      <c r="B112" s="120" t="s">
        <v>11</v>
      </c>
      <c r="C112" s="843">
        <v>138.6</v>
      </c>
      <c r="D112" s="844">
        <v>1340218</v>
      </c>
      <c r="E112" s="844">
        <v>1085926</v>
      </c>
      <c r="F112" s="843">
        <v>131.80000000000001</v>
      </c>
      <c r="G112" s="19">
        <v>926071.05500000005</v>
      </c>
      <c r="H112" s="845">
        <v>0.56000000000000005</v>
      </c>
      <c r="I112" s="1146">
        <v>3.7</v>
      </c>
      <c r="J112" s="846">
        <v>1.1599999999999999</v>
      </c>
      <c r="K112" s="1156">
        <v>443271</v>
      </c>
      <c r="M112" s="847">
        <v>138.6</v>
      </c>
      <c r="N112" s="843">
        <v>1303.0899999999999</v>
      </c>
      <c r="O112" s="843">
        <v>1034.98</v>
      </c>
      <c r="P112" s="843">
        <v>131.80000000000001</v>
      </c>
      <c r="Q112" s="19">
        <v>930644.1</v>
      </c>
      <c r="R112" s="845">
        <v>0.56000000000000005</v>
      </c>
      <c r="S112" s="1146">
        <v>3.7</v>
      </c>
      <c r="T112" s="846">
        <v>1.105</v>
      </c>
      <c r="U112" s="1156">
        <v>423810</v>
      </c>
      <c r="X112" s="1134">
        <v>112.1</v>
      </c>
      <c r="Y112" s="1110">
        <v>291308</v>
      </c>
      <c r="Z112" s="1115">
        <v>250619</v>
      </c>
      <c r="AB112" s="1134">
        <v>114.5</v>
      </c>
      <c r="AC112" s="1104">
        <v>34405.5</v>
      </c>
      <c r="AD112" s="1115">
        <v>236304</v>
      </c>
    </row>
    <row r="113" spans="1:30">
      <c r="A113" s="112"/>
      <c r="B113" s="120" t="s">
        <v>12</v>
      </c>
      <c r="C113" s="843">
        <v>125.9</v>
      </c>
      <c r="D113" s="844">
        <v>1309471</v>
      </c>
      <c r="E113" s="844">
        <v>943196</v>
      </c>
      <c r="F113" s="843">
        <v>116</v>
      </c>
      <c r="G113" s="19">
        <v>955732.90799999994</v>
      </c>
      <c r="H113" s="845">
        <v>0.54</v>
      </c>
      <c r="I113" s="1146">
        <v>2.1</v>
      </c>
      <c r="J113" s="846">
        <v>0.99399999999999999</v>
      </c>
      <c r="K113" s="1156">
        <v>465598</v>
      </c>
      <c r="M113" s="847">
        <v>125.9</v>
      </c>
      <c r="N113" s="843">
        <v>1259.92</v>
      </c>
      <c r="O113" s="843">
        <v>961.83</v>
      </c>
      <c r="P113" s="843">
        <v>116</v>
      </c>
      <c r="Q113" s="19">
        <v>934257</v>
      </c>
      <c r="R113" s="845">
        <v>0.54</v>
      </c>
      <c r="S113" s="1146">
        <v>2.1</v>
      </c>
      <c r="T113" s="846">
        <v>1.0089999999999999</v>
      </c>
      <c r="U113" s="1156">
        <v>436239</v>
      </c>
      <c r="X113" s="1134">
        <v>116.8</v>
      </c>
      <c r="Y113" s="1110">
        <v>339990</v>
      </c>
      <c r="Z113" s="1115">
        <v>262710</v>
      </c>
      <c r="AB113" s="1134">
        <v>114.4</v>
      </c>
      <c r="AC113" s="1104">
        <v>35206.800000000003</v>
      </c>
      <c r="AD113" s="1115">
        <v>236675</v>
      </c>
    </row>
    <row r="114" spans="1:30">
      <c r="A114" s="112"/>
      <c r="B114" s="120" t="s">
        <v>13</v>
      </c>
      <c r="C114" s="843">
        <v>124.1</v>
      </c>
      <c r="D114" s="844">
        <v>1242313</v>
      </c>
      <c r="E114" s="844">
        <v>1046099</v>
      </c>
      <c r="F114" s="843">
        <v>115.5</v>
      </c>
      <c r="G114" s="19">
        <v>954280.31199999992</v>
      </c>
      <c r="H114" s="845">
        <v>0.53</v>
      </c>
      <c r="I114" s="1146">
        <v>3.5</v>
      </c>
      <c r="J114" s="846">
        <v>0.98199999999999998</v>
      </c>
      <c r="K114" s="1156">
        <v>430510</v>
      </c>
      <c r="M114" s="847">
        <v>124.1</v>
      </c>
      <c r="N114" s="843">
        <v>1262.53</v>
      </c>
      <c r="O114" s="843">
        <v>1000.08</v>
      </c>
      <c r="P114" s="843">
        <v>115.5</v>
      </c>
      <c r="Q114" s="19">
        <v>931715</v>
      </c>
      <c r="R114" s="845">
        <v>0.53</v>
      </c>
      <c r="S114" s="1146">
        <v>3.5</v>
      </c>
      <c r="T114" s="846">
        <v>0.98399999999999999</v>
      </c>
      <c r="U114" s="1156">
        <v>437047</v>
      </c>
      <c r="X114" s="1134">
        <v>120.5</v>
      </c>
      <c r="Y114" s="1110">
        <v>339122</v>
      </c>
      <c r="Z114" s="1115">
        <v>219360</v>
      </c>
      <c r="AB114" s="1134">
        <v>115.3</v>
      </c>
      <c r="AC114" s="1104">
        <v>34861</v>
      </c>
      <c r="AD114" s="1115">
        <v>240052</v>
      </c>
    </row>
    <row r="115" spans="1:30">
      <c r="A115" s="113"/>
      <c r="B115" s="121" t="s">
        <v>14</v>
      </c>
      <c r="C115" s="848">
        <v>123</v>
      </c>
      <c r="D115" s="849">
        <v>1262209</v>
      </c>
      <c r="E115" s="849">
        <v>966451</v>
      </c>
      <c r="F115" s="848">
        <v>110.6</v>
      </c>
      <c r="G115" s="20">
        <v>919676.06800000009</v>
      </c>
      <c r="H115" s="850">
        <v>0.51</v>
      </c>
      <c r="I115" s="1147">
        <v>1</v>
      </c>
      <c r="J115" s="851">
        <v>1.0029999999999999</v>
      </c>
      <c r="K115" s="1157">
        <v>515696</v>
      </c>
      <c r="M115" s="852">
        <v>123</v>
      </c>
      <c r="N115" s="848">
        <v>1266.48</v>
      </c>
      <c r="O115" s="848">
        <v>890.09</v>
      </c>
      <c r="P115" s="848">
        <v>110.6</v>
      </c>
      <c r="Q115" s="20">
        <v>921050.5</v>
      </c>
      <c r="R115" s="850">
        <v>0.51</v>
      </c>
      <c r="S115" s="1147">
        <v>1</v>
      </c>
      <c r="T115" s="851">
        <v>0.98699999999999999</v>
      </c>
      <c r="U115" s="1157">
        <v>449792</v>
      </c>
      <c r="X115" s="1134">
        <v>115.9</v>
      </c>
      <c r="Y115" s="1110">
        <v>545155</v>
      </c>
      <c r="Z115" s="1115">
        <v>248623</v>
      </c>
      <c r="AB115" s="1134">
        <v>112</v>
      </c>
      <c r="AC115" s="1104">
        <v>35138.300000000003</v>
      </c>
      <c r="AD115" s="1115">
        <v>253387</v>
      </c>
    </row>
    <row r="116" spans="1:30">
      <c r="A116" s="112" t="s">
        <v>17</v>
      </c>
      <c r="B116" s="120" t="s">
        <v>3</v>
      </c>
      <c r="C116" s="843">
        <v>124.1</v>
      </c>
      <c r="D116" s="844">
        <v>1215177</v>
      </c>
      <c r="E116" s="844">
        <v>758377</v>
      </c>
      <c r="F116" s="843">
        <v>118.2</v>
      </c>
      <c r="G116" s="19">
        <v>846362.33399999992</v>
      </c>
      <c r="H116" s="845">
        <v>0.48</v>
      </c>
      <c r="I116" s="1146">
        <v>4</v>
      </c>
      <c r="J116" s="846">
        <v>0.94</v>
      </c>
      <c r="K116" s="1156">
        <v>334319</v>
      </c>
      <c r="M116" s="847">
        <v>124.1</v>
      </c>
      <c r="N116" s="843">
        <v>1287.21</v>
      </c>
      <c r="O116" s="843">
        <v>906.55</v>
      </c>
      <c r="P116" s="843">
        <v>118.2</v>
      </c>
      <c r="Q116" s="19">
        <v>919617.5</v>
      </c>
      <c r="R116" s="845">
        <v>0.48</v>
      </c>
      <c r="S116" s="1146">
        <v>4</v>
      </c>
      <c r="T116" s="846">
        <v>0.98599999999999999</v>
      </c>
      <c r="U116" s="1156">
        <v>426898</v>
      </c>
      <c r="X116" s="1136">
        <v>104.6</v>
      </c>
      <c r="Y116" s="1112">
        <v>338230</v>
      </c>
      <c r="Z116" s="1114">
        <v>273111</v>
      </c>
      <c r="AB116" s="1136">
        <v>108.9</v>
      </c>
      <c r="AC116" s="1106">
        <v>35260.699999999997</v>
      </c>
      <c r="AD116" s="1114">
        <v>265290</v>
      </c>
    </row>
    <row r="117" spans="1:30">
      <c r="A117" s="112">
        <v>1998</v>
      </c>
      <c r="B117" s="120" t="s">
        <v>4</v>
      </c>
      <c r="C117" s="843">
        <v>120.8</v>
      </c>
      <c r="D117" s="844">
        <v>1159884</v>
      </c>
      <c r="E117" s="844">
        <v>801342</v>
      </c>
      <c r="F117" s="843">
        <v>113.7</v>
      </c>
      <c r="G117" s="19">
        <v>912038.946</v>
      </c>
      <c r="H117" s="845">
        <v>0.45</v>
      </c>
      <c r="I117" s="1146">
        <v>2.4</v>
      </c>
      <c r="J117" s="846">
        <v>0.95599999999999996</v>
      </c>
      <c r="K117" s="1156">
        <v>384863</v>
      </c>
      <c r="M117" s="847">
        <v>120.8</v>
      </c>
      <c r="N117" s="843">
        <v>1248.3399999999999</v>
      </c>
      <c r="O117" s="843">
        <v>875.34</v>
      </c>
      <c r="P117" s="843">
        <v>113.7</v>
      </c>
      <c r="Q117" s="19">
        <v>926530.5</v>
      </c>
      <c r="R117" s="845">
        <v>0.45</v>
      </c>
      <c r="S117" s="1146">
        <v>2.4</v>
      </c>
      <c r="T117" s="846">
        <v>0.96799999999999997</v>
      </c>
      <c r="U117" s="1156">
        <v>413645</v>
      </c>
      <c r="X117" s="1134">
        <v>109.3</v>
      </c>
      <c r="Y117" s="1110">
        <v>270396</v>
      </c>
      <c r="Z117" s="1115">
        <v>202646</v>
      </c>
      <c r="AB117" s="1134">
        <v>108.7</v>
      </c>
      <c r="AC117" s="1104">
        <v>35753.9</v>
      </c>
      <c r="AD117" s="1115">
        <v>231112</v>
      </c>
    </row>
    <row r="118" spans="1:30">
      <c r="A118" s="112"/>
      <c r="B118" s="120" t="s">
        <v>5</v>
      </c>
      <c r="C118" s="843">
        <v>120.2</v>
      </c>
      <c r="D118" s="844">
        <v>1220867</v>
      </c>
      <c r="E118" s="844">
        <v>738091</v>
      </c>
      <c r="F118" s="843">
        <v>113.1</v>
      </c>
      <c r="G118" s="19">
        <v>918188.85600000015</v>
      </c>
      <c r="H118" s="845">
        <v>0.43</v>
      </c>
      <c r="I118" s="1146">
        <v>-12.4</v>
      </c>
      <c r="J118" s="846">
        <v>1.2070000000000001</v>
      </c>
      <c r="K118" s="1156">
        <v>469185</v>
      </c>
      <c r="M118" s="847">
        <v>120.2</v>
      </c>
      <c r="N118" s="843">
        <v>1224.3699999999999</v>
      </c>
      <c r="O118" s="843">
        <v>775.66</v>
      </c>
      <c r="P118" s="843">
        <v>113.1</v>
      </c>
      <c r="Q118" s="19">
        <v>928464.8</v>
      </c>
      <c r="R118" s="845">
        <v>0.43</v>
      </c>
      <c r="S118" s="1146">
        <v>-12.4</v>
      </c>
      <c r="T118" s="846">
        <v>0.96399999999999997</v>
      </c>
      <c r="U118" s="1156">
        <v>427703</v>
      </c>
      <c r="X118" s="1134">
        <v>112.1</v>
      </c>
      <c r="Y118" s="1110">
        <v>353388</v>
      </c>
      <c r="Z118" s="1115">
        <v>227977</v>
      </c>
      <c r="AB118" s="1134">
        <v>107.7</v>
      </c>
      <c r="AC118" s="1104">
        <v>35362.9</v>
      </c>
      <c r="AD118" s="1115">
        <v>224789</v>
      </c>
    </row>
    <row r="119" spans="1:30">
      <c r="A119" s="112"/>
      <c r="B119" s="120" t="s">
        <v>6</v>
      </c>
      <c r="C119" s="843">
        <v>121.6</v>
      </c>
      <c r="D119" s="844">
        <v>1195598</v>
      </c>
      <c r="E119" s="844">
        <v>798141</v>
      </c>
      <c r="F119" s="843">
        <v>125.9</v>
      </c>
      <c r="G119" s="19">
        <v>972534.23599999992</v>
      </c>
      <c r="H119" s="845">
        <v>0.42</v>
      </c>
      <c r="I119" s="1146">
        <v>9.1999999999999993</v>
      </c>
      <c r="J119" s="846">
        <v>0.91700000000000004</v>
      </c>
      <c r="K119" s="1156">
        <v>432187</v>
      </c>
      <c r="M119" s="847">
        <v>121.6</v>
      </c>
      <c r="N119" s="843">
        <v>1229.8599999999999</v>
      </c>
      <c r="O119" s="843">
        <v>744.18</v>
      </c>
      <c r="P119" s="843">
        <v>125.9</v>
      </c>
      <c r="Q119" s="19">
        <v>924704.1</v>
      </c>
      <c r="R119" s="845">
        <v>0.42</v>
      </c>
      <c r="S119" s="1146">
        <v>9.1999999999999993</v>
      </c>
      <c r="T119" s="846">
        <v>0.95699999999999996</v>
      </c>
      <c r="U119" s="1156">
        <v>423297</v>
      </c>
      <c r="X119" s="1134">
        <v>111.2</v>
      </c>
      <c r="Y119" s="1110">
        <v>325484</v>
      </c>
      <c r="Z119" s="1115">
        <v>241967</v>
      </c>
      <c r="AB119" s="1134">
        <v>105.1</v>
      </c>
      <c r="AC119" s="1104">
        <v>35496.9</v>
      </c>
      <c r="AD119" s="1115">
        <v>224544</v>
      </c>
    </row>
    <row r="120" spans="1:30">
      <c r="A120" s="112"/>
      <c r="B120" s="120" t="s">
        <v>7</v>
      </c>
      <c r="C120" s="843">
        <v>114.6</v>
      </c>
      <c r="D120" s="844">
        <v>1269014</v>
      </c>
      <c r="E120" s="844">
        <v>636605</v>
      </c>
      <c r="F120" s="843">
        <v>110.1</v>
      </c>
      <c r="G120" s="19">
        <v>894737.88</v>
      </c>
      <c r="H120" s="845">
        <v>0.41</v>
      </c>
      <c r="I120" s="1146">
        <v>5.8</v>
      </c>
      <c r="J120" s="846">
        <v>0.85199999999999998</v>
      </c>
      <c r="K120" s="1156">
        <v>413263</v>
      </c>
      <c r="M120" s="847">
        <v>114.6</v>
      </c>
      <c r="N120" s="843">
        <v>1265.47</v>
      </c>
      <c r="O120" s="843">
        <v>738.8</v>
      </c>
      <c r="P120" s="843">
        <v>110.1</v>
      </c>
      <c r="Q120" s="19">
        <v>919147.6</v>
      </c>
      <c r="R120" s="845">
        <v>0.41</v>
      </c>
      <c r="S120" s="1146">
        <v>5.8</v>
      </c>
      <c r="T120" s="846">
        <v>0.92700000000000005</v>
      </c>
      <c r="U120" s="1156">
        <v>443003</v>
      </c>
      <c r="X120" s="1134">
        <v>96.3</v>
      </c>
      <c r="Y120" s="1110">
        <v>328337</v>
      </c>
      <c r="Z120" s="1115">
        <v>206858</v>
      </c>
      <c r="AB120" s="1134">
        <v>99.4</v>
      </c>
      <c r="AC120" s="1104">
        <v>34187</v>
      </c>
      <c r="AD120" s="1115">
        <v>222684</v>
      </c>
    </row>
    <row r="121" spans="1:30">
      <c r="A121" s="112"/>
      <c r="B121" s="120" t="s">
        <v>8</v>
      </c>
      <c r="C121" s="843">
        <v>123.6</v>
      </c>
      <c r="D121" s="844">
        <v>1281458</v>
      </c>
      <c r="E121" s="844">
        <v>828615</v>
      </c>
      <c r="F121" s="843">
        <v>132.19999999999999</v>
      </c>
      <c r="G121" s="19">
        <v>962608.93400000001</v>
      </c>
      <c r="H121" s="845">
        <v>0.39</v>
      </c>
      <c r="I121" s="1146">
        <v>-0.3</v>
      </c>
      <c r="J121" s="846">
        <v>0.97799999999999998</v>
      </c>
      <c r="K121" s="1156">
        <v>412921</v>
      </c>
      <c r="M121" s="847">
        <v>123.6</v>
      </c>
      <c r="N121" s="843">
        <v>1245.18</v>
      </c>
      <c r="O121" s="843">
        <v>754.38</v>
      </c>
      <c r="P121" s="843">
        <v>132.19999999999999</v>
      </c>
      <c r="Q121" s="19">
        <v>917333.7</v>
      </c>
      <c r="R121" s="845">
        <v>0.39</v>
      </c>
      <c r="S121" s="1146">
        <v>-0.3</v>
      </c>
      <c r="T121" s="846">
        <v>1.008</v>
      </c>
      <c r="U121" s="1156">
        <v>410775</v>
      </c>
      <c r="X121" s="1134">
        <v>99.1</v>
      </c>
      <c r="Y121" s="1110">
        <v>302403</v>
      </c>
      <c r="Z121" s="1115">
        <v>224388</v>
      </c>
      <c r="AB121" s="1134">
        <v>100.6</v>
      </c>
      <c r="AC121" s="1104">
        <v>33285.800000000003</v>
      </c>
      <c r="AD121" s="1115">
        <v>228956</v>
      </c>
    </row>
    <row r="122" spans="1:30">
      <c r="A122" s="112"/>
      <c r="B122" s="120" t="s">
        <v>9</v>
      </c>
      <c r="C122" s="843">
        <v>116.7</v>
      </c>
      <c r="D122" s="844">
        <v>1301836</v>
      </c>
      <c r="E122" s="844">
        <v>827637</v>
      </c>
      <c r="F122" s="843">
        <v>115.4</v>
      </c>
      <c r="G122" s="19">
        <v>953295.78799999994</v>
      </c>
      <c r="H122" s="845">
        <v>0.37</v>
      </c>
      <c r="I122" s="1146">
        <v>0.5</v>
      </c>
      <c r="J122" s="846">
        <v>0.91500000000000004</v>
      </c>
      <c r="K122" s="1156">
        <v>444814</v>
      </c>
      <c r="M122" s="847">
        <v>116.7</v>
      </c>
      <c r="N122" s="843">
        <v>1228.96</v>
      </c>
      <c r="O122" s="843">
        <v>729.58</v>
      </c>
      <c r="P122" s="843">
        <v>115.4</v>
      </c>
      <c r="Q122" s="19">
        <v>909814.9</v>
      </c>
      <c r="R122" s="845">
        <v>0.37</v>
      </c>
      <c r="S122" s="1146">
        <v>0.5</v>
      </c>
      <c r="T122" s="846">
        <v>0.93400000000000005</v>
      </c>
      <c r="U122" s="1156">
        <v>426202</v>
      </c>
      <c r="X122" s="1134">
        <v>95.3</v>
      </c>
      <c r="Y122" s="1110">
        <v>448779</v>
      </c>
      <c r="Z122" s="1115">
        <v>236426</v>
      </c>
      <c r="AB122" s="1134">
        <v>99.4</v>
      </c>
      <c r="AC122" s="1104">
        <v>34573.599999999999</v>
      </c>
      <c r="AD122" s="1115">
        <v>224580</v>
      </c>
    </row>
    <row r="123" spans="1:30">
      <c r="A123" s="112"/>
      <c r="B123" s="120" t="s">
        <v>10</v>
      </c>
      <c r="C123" s="843">
        <v>117.3</v>
      </c>
      <c r="D123" s="844">
        <v>1231147</v>
      </c>
      <c r="E123" s="844">
        <v>659504</v>
      </c>
      <c r="F123" s="843">
        <v>116.1</v>
      </c>
      <c r="G123" s="19">
        <v>857488.35600000015</v>
      </c>
      <c r="H123" s="845">
        <v>0.37</v>
      </c>
      <c r="I123" s="1146">
        <v>-0.7</v>
      </c>
      <c r="J123" s="846">
        <v>0.89300000000000002</v>
      </c>
      <c r="K123" s="1156">
        <v>394571</v>
      </c>
      <c r="M123" s="847">
        <v>117.3</v>
      </c>
      <c r="N123" s="843">
        <v>1219.6400000000001</v>
      </c>
      <c r="O123" s="843">
        <v>643.91999999999996</v>
      </c>
      <c r="P123" s="843">
        <v>116.1</v>
      </c>
      <c r="Q123" s="19">
        <v>909563.4</v>
      </c>
      <c r="R123" s="845">
        <v>0.37</v>
      </c>
      <c r="S123" s="1146">
        <v>-0.7</v>
      </c>
      <c r="T123" s="846">
        <v>0.96299999999999997</v>
      </c>
      <c r="U123" s="1156">
        <v>420074</v>
      </c>
      <c r="X123" s="1134">
        <v>86.9</v>
      </c>
      <c r="Y123" s="1110">
        <v>290666</v>
      </c>
      <c r="Z123" s="1115">
        <v>228602</v>
      </c>
      <c r="AB123" s="1134">
        <v>92.7</v>
      </c>
      <c r="AC123" s="1104">
        <v>33849.699999999997</v>
      </c>
      <c r="AD123" s="1115">
        <v>224930</v>
      </c>
    </row>
    <row r="124" spans="1:30">
      <c r="A124" s="112"/>
      <c r="B124" s="120" t="s">
        <v>11</v>
      </c>
      <c r="C124" s="843">
        <v>112</v>
      </c>
      <c r="D124" s="844">
        <v>1284970</v>
      </c>
      <c r="E124" s="844">
        <v>740445</v>
      </c>
      <c r="F124" s="843">
        <v>97.2</v>
      </c>
      <c r="G124" s="19">
        <v>898776.79400000011</v>
      </c>
      <c r="H124" s="845">
        <v>0.36</v>
      </c>
      <c r="I124" s="1146">
        <v>-1.1000000000000001</v>
      </c>
      <c r="J124" s="846">
        <v>0.97099999999999997</v>
      </c>
      <c r="K124" s="1156">
        <v>474398</v>
      </c>
      <c r="M124" s="847">
        <v>112</v>
      </c>
      <c r="N124" s="843">
        <v>1239.7</v>
      </c>
      <c r="O124" s="843">
        <v>706.47</v>
      </c>
      <c r="P124" s="843">
        <v>97.2</v>
      </c>
      <c r="Q124" s="19">
        <v>904799.6</v>
      </c>
      <c r="R124" s="845">
        <v>0.36</v>
      </c>
      <c r="S124" s="1146">
        <v>-1.1000000000000001</v>
      </c>
      <c r="T124" s="846">
        <v>0.92300000000000004</v>
      </c>
      <c r="U124" s="1156">
        <v>448444</v>
      </c>
      <c r="X124" s="1134">
        <v>95.3</v>
      </c>
      <c r="Y124" s="1110">
        <v>276267</v>
      </c>
      <c r="Z124" s="1115">
        <v>227156</v>
      </c>
      <c r="AB124" s="1134">
        <v>97.3</v>
      </c>
      <c r="AC124" s="1104">
        <v>33745.699999999997</v>
      </c>
      <c r="AD124" s="1115">
        <v>220218</v>
      </c>
    </row>
    <row r="125" spans="1:30">
      <c r="A125" s="112"/>
      <c r="B125" s="120" t="s">
        <v>12</v>
      </c>
      <c r="C125" s="843">
        <v>115.4</v>
      </c>
      <c r="D125" s="844">
        <v>1259273</v>
      </c>
      <c r="E125" s="844">
        <v>692987</v>
      </c>
      <c r="F125" s="843">
        <v>115</v>
      </c>
      <c r="G125" s="19">
        <v>931545.23700000008</v>
      </c>
      <c r="H125" s="845">
        <v>0.35</v>
      </c>
      <c r="I125" s="1146">
        <v>-1.4</v>
      </c>
      <c r="J125" s="846">
        <v>0.94099999999999995</v>
      </c>
      <c r="K125" s="1156">
        <v>437712</v>
      </c>
      <c r="M125" s="847">
        <v>115.4</v>
      </c>
      <c r="N125" s="843">
        <v>1216.5</v>
      </c>
      <c r="O125" s="843">
        <v>704.98</v>
      </c>
      <c r="P125" s="843">
        <v>115</v>
      </c>
      <c r="Q125" s="19">
        <v>913792.3</v>
      </c>
      <c r="R125" s="845">
        <v>0.35</v>
      </c>
      <c r="S125" s="1146">
        <v>-1.4</v>
      </c>
      <c r="T125" s="846">
        <v>0.95599999999999996</v>
      </c>
      <c r="U125" s="1156">
        <v>409577</v>
      </c>
      <c r="X125" s="1134">
        <v>98.1</v>
      </c>
      <c r="Y125" s="1110">
        <v>321899</v>
      </c>
      <c r="Z125" s="1115">
        <v>220481</v>
      </c>
      <c r="AB125" s="1134">
        <v>96.2</v>
      </c>
      <c r="AC125" s="1104">
        <v>33013.800000000003</v>
      </c>
      <c r="AD125" s="1115">
        <v>207752</v>
      </c>
    </row>
    <row r="126" spans="1:30">
      <c r="A126" s="112"/>
      <c r="B126" s="120" t="s">
        <v>13</v>
      </c>
      <c r="C126" s="843">
        <v>115.4</v>
      </c>
      <c r="D126" s="844">
        <v>1169378</v>
      </c>
      <c r="E126" s="844">
        <v>665815</v>
      </c>
      <c r="F126" s="843">
        <v>111.5</v>
      </c>
      <c r="G126" s="19">
        <v>922739.13900000008</v>
      </c>
      <c r="H126" s="845">
        <v>0.35</v>
      </c>
      <c r="I126" s="1146">
        <v>1.4</v>
      </c>
      <c r="J126" s="846">
        <v>0.94299999999999995</v>
      </c>
      <c r="K126" s="1156">
        <v>351077</v>
      </c>
      <c r="M126" s="847">
        <v>115.4</v>
      </c>
      <c r="N126" s="843">
        <v>1191.68</v>
      </c>
      <c r="O126" s="843">
        <v>640.04999999999995</v>
      </c>
      <c r="P126" s="843">
        <v>111.5</v>
      </c>
      <c r="Q126" s="19">
        <v>899460</v>
      </c>
      <c r="R126" s="845">
        <v>0.35</v>
      </c>
      <c r="S126" s="1146">
        <v>1.4</v>
      </c>
      <c r="T126" s="846">
        <v>0.94499999999999995</v>
      </c>
      <c r="U126" s="1156">
        <v>361961</v>
      </c>
      <c r="X126" s="1134">
        <v>99.1</v>
      </c>
      <c r="Y126" s="1110">
        <v>331797</v>
      </c>
      <c r="Z126" s="1115">
        <v>193232</v>
      </c>
      <c r="AB126" s="1134">
        <v>94</v>
      </c>
      <c r="AC126" s="1104">
        <v>33567.4</v>
      </c>
      <c r="AD126" s="1115">
        <v>199278</v>
      </c>
    </row>
    <row r="127" spans="1:30">
      <c r="A127" s="112"/>
      <c r="B127" s="120" t="s">
        <v>14</v>
      </c>
      <c r="C127" s="843">
        <v>114.6</v>
      </c>
      <c r="D127" s="844">
        <v>1155843</v>
      </c>
      <c r="E127" s="844">
        <v>729795</v>
      </c>
      <c r="F127" s="843">
        <v>112.8</v>
      </c>
      <c r="G127" s="19">
        <v>896270.1</v>
      </c>
      <c r="H127" s="845">
        <v>0.35</v>
      </c>
      <c r="I127" s="1146">
        <v>-1.8</v>
      </c>
      <c r="J127" s="846">
        <v>0.95099999999999996</v>
      </c>
      <c r="K127" s="1156">
        <v>435229</v>
      </c>
      <c r="M127" s="847">
        <v>114.6</v>
      </c>
      <c r="N127" s="843">
        <v>1161.29</v>
      </c>
      <c r="O127" s="843">
        <v>687.08</v>
      </c>
      <c r="P127" s="843">
        <v>112.8</v>
      </c>
      <c r="Q127" s="19">
        <v>895982.7</v>
      </c>
      <c r="R127" s="845">
        <v>0.35</v>
      </c>
      <c r="S127" s="1146">
        <v>-1.8</v>
      </c>
      <c r="T127" s="846">
        <v>0.93700000000000006</v>
      </c>
      <c r="U127" s="1156">
        <v>385065</v>
      </c>
      <c r="X127" s="1135">
        <v>100</v>
      </c>
      <c r="Y127" s="1111">
        <v>509128</v>
      </c>
      <c r="Z127" s="1116">
        <v>194834</v>
      </c>
      <c r="AB127" s="1135">
        <v>96.2</v>
      </c>
      <c r="AC127" s="1105">
        <v>33546.1</v>
      </c>
      <c r="AD127" s="1116">
        <v>199803</v>
      </c>
    </row>
    <row r="128" spans="1:30">
      <c r="A128" s="111" t="s">
        <v>18</v>
      </c>
      <c r="B128" s="119" t="s">
        <v>3</v>
      </c>
      <c r="C128" s="853">
        <v>117.3</v>
      </c>
      <c r="D128" s="854">
        <v>3467177</v>
      </c>
      <c r="E128" s="854">
        <v>543921</v>
      </c>
      <c r="F128" s="853">
        <v>117.2</v>
      </c>
      <c r="G128" s="18">
        <v>1010896.1460000001</v>
      </c>
      <c r="H128" s="855">
        <v>0.36</v>
      </c>
      <c r="I128" s="1145">
        <v>-3.7</v>
      </c>
      <c r="J128" s="856">
        <v>0.89100000000000001</v>
      </c>
      <c r="K128" s="1155">
        <v>304572</v>
      </c>
      <c r="M128" s="857">
        <v>117.3</v>
      </c>
      <c r="N128" s="853">
        <v>3690.6</v>
      </c>
      <c r="O128" s="853">
        <v>658.45</v>
      </c>
      <c r="P128" s="853">
        <v>117.2</v>
      </c>
      <c r="Q128" s="18">
        <v>1103738.2</v>
      </c>
      <c r="R128" s="855">
        <v>0.36</v>
      </c>
      <c r="S128" s="1145">
        <v>-3.7</v>
      </c>
      <c r="T128" s="856">
        <v>0.93799999999999994</v>
      </c>
      <c r="U128" s="1155">
        <v>394260</v>
      </c>
      <c r="X128" s="1134">
        <v>94.7</v>
      </c>
      <c r="Y128" s="1110">
        <v>327774</v>
      </c>
      <c r="Z128" s="1115">
        <v>192083</v>
      </c>
      <c r="AB128" s="1134">
        <v>98.5</v>
      </c>
      <c r="AC128" s="1104">
        <v>33592.400000000001</v>
      </c>
      <c r="AD128" s="1115">
        <v>195945</v>
      </c>
    </row>
    <row r="129" spans="1:30">
      <c r="A129" s="112">
        <v>1999</v>
      </c>
      <c r="B129" s="120" t="s">
        <v>4</v>
      </c>
      <c r="C129" s="843">
        <v>113.1</v>
      </c>
      <c r="D129" s="844">
        <v>3433636</v>
      </c>
      <c r="E129" s="844">
        <v>668233</v>
      </c>
      <c r="F129" s="843">
        <v>107.3</v>
      </c>
      <c r="G129" s="19">
        <v>1057864.227</v>
      </c>
      <c r="H129" s="845">
        <v>0.35</v>
      </c>
      <c r="I129" s="1146">
        <v>-2.6</v>
      </c>
      <c r="J129" s="846">
        <v>0.91900000000000004</v>
      </c>
      <c r="K129" s="1156">
        <v>332218</v>
      </c>
      <c r="M129" s="847">
        <v>113.1</v>
      </c>
      <c r="N129" s="843">
        <v>3718.21</v>
      </c>
      <c r="O129" s="843">
        <v>720.3</v>
      </c>
      <c r="P129" s="843">
        <v>107.3</v>
      </c>
      <c r="Q129" s="19">
        <v>1074252.5</v>
      </c>
      <c r="R129" s="845">
        <v>0.35</v>
      </c>
      <c r="S129" s="1146">
        <v>-2.6</v>
      </c>
      <c r="T129" s="846">
        <v>0.92800000000000005</v>
      </c>
      <c r="U129" s="1156">
        <v>356916</v>
      </c>
      <c r="X129" s="1134">
        <v>97.6</v>
      </c>
      <c r="Y129" s="1110">
        <v>259903</v>
      </c>
      <c r="Z129" s="1115">
        <v>179805</v>
      </c>
      <c r="AB129" s="1134">
        <v>98</v>
      </c>
      <c r="AC129" s="1104">
        <v>33792.1</v>
      </c>
      <c r="AD129" s="1115">
        <v>205659</v>
      </c>
    </row>
    <row r="130" spans="1:30">
      <c r="A130" s="112"/>
      <c r="B130" s="120" t="s">
        <v>5</v>
      </c>
      <c r="C130" s="843">
        <v>117.8</v>
      </c>
      <c r="D130" s="844">
        <v>3681301</v>
      </c>
      <c r="E130" s="844">
        <v>726441</v>
      </c>
      <c r="F130" s="843">
        <v>119.2</v>
      </c>
      <c r="G130" s="19">
        <v>1081206.0929999999</v>
      </c>
      <c r="H130" s="845">
        <v>0.35</v>
      </c>
      <c r="I130" s="1146">
        <v>-8.1999999999999993</v>
      </c>
      <c r="J130" s="846">
        <v>1.2150000000000001</v>
      </c>
      <c r="K130" s="1156">
        <v>432295</v>
      </c>
      <c r="M130" s="847">
        <v>117.8</v>
      </c>
      <c r="N130" s="843">
        <v>3715.03</v>
      </c>
      <c r="O130" s="843">
        <v>731.88</v>
      </c>
      <c r="P130" s="843">
        <v>119.2</v>
      </c>
      <c r="Q130" s="19">
        <v>1083534.1000000001</v>
      </c>
      <c r="R130" s="845">
        <v>0.35</v>
      </c>
      <c r="S130" s="1146">
        <v>-8.1999999999999993</v>
      </c>
      <c r="T130" s="846">
        <v>0.96299999999999997</v>
      </c>
      <c r="U130" s="1156">
        <v>380182</v>
      </c>
      <c r="X130" s="1134">
        <v>103.2</v>
      </c>
      <c r="Y130" s="1110">
        <v>328866</v>
      </c>
      <c r="Z130" s="1115">
        <v>200147</v>
      </c>
      <c r="AB130" s="1134">
        <v>99.4</v>
      </c>
      <c r="AC130" s="1104">
        <v>33024.199999999997</v>
      </c>
      <c r="AD130" s="1115">
        <v>189898</v>
      </c>
    </row>
    <row r="131" spans="1:30">
      <c r="A131" s="112"/>
      <c r="B131" s="120" t="s">
        <v>6</v>
      </c>
      <c r="C131" s="843">
        <v>113.9</v>
      </c>
      <c r="D131" s="844">
        <v>3539930</v>
      </c>
      <c r="E131" s="844">
        <v>662138</v>
      </c>
      <c r="F131" s="843">
        <v>110.1</v>
      </c>
      <c r="G131" s="19">
        <v>1145894.7510000002</v>
      </c>
      <c r="H131" s="845">
        <v>0.32</v>
      </c>
      <c r="I131" s="1146">
        <v>-5.3</v>
      </c>
      <c r="J131" s="846">
        <v>0.88800000000000001</v>
      </c>
      <c r="K131" s="1156">
        <v>375019</v>
      </c>
      <c r="M131" s="847">
        <v>113.9</v>
      </c>
      <c r="N131" s="843">
        <v>3710.48</v>
      </c>
      <c r="O131" s="843">
        <v>673.93</v>
      </c>
      <c r="P131" s="843">
        <v>110.1</v>
      </c>
      <c r="Q131" s="19">
        <v>1086787.2</v>
      </c>
      <c r="R131" s="845">
        <v>0.32</v>
      </c>
      <c r="S131" s="1146">
        <v>-5.3</v>
      </c>
      <c r="T131" s="846">
        <v>0.92700000000000005</v>
      </c>
      <c r="U131" s="1156">
        <v>368131</v>
      </c>
      <c r="X131" s="1134">
        <v>110.1</v>
      </c>
      <c r="Y131" s="1110">
        <v>307180</v>
      </c>
      <c r="Z131" s="1115">
        <v>212753</v>
      </c>
      <c r="AB131" s="1134">
        <v>104.6</v>
      </c>
      <c r="AC131" s="1104">
        <v>33120.699999999997</v>
      </c>
      <c r="AD131" s="1115">
        <v>193842</v>
      </c>
    </row>
    <row r="132" spans="1:30">
      <c r="A132" s="95"/>
      <c r="B132" s="120" t="s">
        <v>7</v>
      </c>
      <c r="C132" s="843">
        <v>116.4</v>
      </c>
      <c r="D132" s="844">
        <v>3569767</v>
      </c>
      <c r="E132" s="844">
        <v>713220</v>
      </c>
      <c r="F132" s="843">
        <v>115.6</v>
      </c>
      <c r="G132" s="19">
        <v>1054860.915</v>
      </c>
      <c r="H132" s="845">
        <v>0.33</v>
      </c>
      <c r="I132" s="1146">
        <v>-3.5</v>
      </c>
      <c r="J132" s="846">
        <v>0.86</v>
      </c>
      <c r="K132" s="1156">
        <v>314079</v>
      </c>
      <c r="M132" s="847">
        <v>116.4</v>
      </c>
      <c r="N132" s="843">
        <v>3611.23</v>
      </c>
      <c r="O132" s="843">
        <v>771.69</v>
      </c>
      <c r="P132" s="843">
        <v>115.6</v>
      </c>
      <c r="Q132" s="19">
        <v>1085358.3999999999</v>
      </c>
      <c r="R132" s="845">
        <v>0.33</v>
      </c>
      <c r="S132" s="1146">
        <v>-3.5</v>
      </c>
      <c r="T132" s="846">
        <v>0.93600000000000005</v>
      </c>
      <c r="U132" s="1156">
        <v>341219</v>
      </c>
      <c r="X132" s="1134">
        <v>96.2</v>
      </c>
      <c r="Y132" s="1110">
        <v>323459</v>
      </c>
      <c r="Z132" s="1115">
        <v>184252</v>
      </c>
      <c r="AB132" s="1134">
        <v>99.2</v>
      </c>
      <c r="AC132" s="1104">
        <v>33181.300000000003</v>
      </c>
      <c r="AD132" s="1115">
        <v>196178</v>
      </c>
    </row>
    <row r="133" spans="1:30">
      <c r="A133" s="112"/>
      <c r="B133" s="120" t="s">
        <v>8</v>
      </c>
      <c r="C133" s="843">
        <v>113.1</v>
      </c>
      <c r="D133" s="844">
        <v>3869397</v>
      </c>
      <c r="E133" s="844">
        <v>769825</v>
      </c>
      <c r="F133" s="843">
        <v>106.5</v>
      </c>
      <c r="G133" s="19">
        <v>1142903.5119999999</v>
      </c>
      <c r="H133" s="845">
        <v>0.34</v>
      </c>
      <c r="I133" s="1146">
        <v>-3.6</v>
      </c>
      <c r="J133" s="846">
        <v>0.9</v>
      </c>
      <c r="K133" s="1156">
        <v>388486</v>
      </c>
      <c r="M133" s="847">
        <v>113.1</v>
      </c>
      <c r="N133" s="843">
        <v>3718.38</v>
      </c>
      <c r="O133" s="843">
        <v>690.22</v>
      </c>
      <c r="P133" s="843">
        <v>106.5</v>
      </c>
      <c r="Q133" s="19">
        <v>1092581.8999999999</v>
      </c>
      <c r="R133" s="845">
        <v>0.34</v>
      </c>
      <c r="S133" s="1146">
        <v>-3.6</v>
      </c>
      <c r="T133" s="846">
        <v>0.92800000000000005</v>
      </c>
      <c r="U133" s="1156">
        <v>379656</v>
      </c>
      <c r="X133" s="1134">
        <v>96</v>
      </c>
      <c r="Y133" s="1110">
        <v>297597</v>
      </c>
      <c r="Z133" s="1115">
        <v>187543</v>
      </c>
      <c r="AB133" s="1134">
        <v>97.4</v>
      </c>
      <c r="AC133" s="1104">
        <v>33373</v>
      </c>
      <c r="AD133" s="1115">
        <v>195248</v>
      </c>
    </row>
    <row r="134" spans="1:30">
      <c r="A134" s="112"/>
      <c r="B134" s="120" t="s">
        <v>9</v>
      </c>
      <c r="C134" s="843">
        <v>117.4</v>
      </c>
      <c r="D134" s="844">
        <v>3987766</v>
      </c>
      <c r="E134" s="844">
        <v>655811</v>
      </c>
      <c r="F134" s="843">
        <v>115.5</v>
      </c>
      <c r="G134" s="19">
        <v>1131594.2220000001</v>
      </c>
      <c r="H134" s="845">
        <v>0.35</v>
      </c>
      <c r="I134" s="1146">
        <v>-4.7</v>
      </c>
      <c r="J134" s="846">
        <v>0.92800000000000005</v>
      </c>
      <c r="K134" s="1156">
        <v>392776</v>
      </c>
      <c r="M134" s="847">
        <v>117.4</v>
      </c>
      <c r="N134" s="843">
        <v>3663.07</v>
      </c>
      <c r="O134" s="843">
        <v>582.47</v>
      </c>
      <c r="P134" s="843">
        <v>115.5</v>
      </c>
      <c r="Q134" s="19">
        <v>1084177.1000000001</v>
      </c>
      <c r="R134" s="845">
        <v>0.35</v>
      </c>
      <c r="S134" s="1146">
        <v>-4.7</v>
      </c>
      <c r="T134" s="846">
        <v>0.95</v>
      </c>
      <c r="U134" s="1156">
        <v>377678</v>
      </c>
      <c r="X134" s="1134">
        <v>92.6</v>
      </c>
      <c r="Y134" s="1110">
        <v>434401</v>
      </c>
      <c r="Z134" s="1115">
        <v>193809</v>
      </c>
      <c r="AB134" s="1134">
        <v>96.8</v>
      </c>
      <c r="AC134" s="1104">
        <v>33753.300000000003</v>
      </c>
      <c r="AD134" s="1115">
        <v>188476</v>
      </c>
    </row>
    <row r="135" spans="1:30">
      <c r="A135" s="112"/>
      <c r="B135" s="120" t="s">
        <v>10</v>
      </c>
      <c r="C135" s="843">
        <v>116.8</v>
      </c>
      <c r="D135" s="844">
        <v>3842748</v>
      </c>
      <c r="E135" s="844">
        <v>687661</v>
      </c>
      <c r="F135" s="843">
        <v>114.2</v>
      </c>
      <c r="G135" s="19">
        <v>1048038.6539999999</v>
      </c>
      <c r="H135" s="845">
        <v>0.34</v>
      </c>
      <c r="I135" s="1146">
        <v>-4.7</v>
      </c>
      <c r="J135" s="846">
        <v>0.89</v>
      </c>
      <c r="K135" s="1156">
        <v>344768</v>
      </c>
      <c r="M135" s="847">
        <v>116.8</v>
      </c>
      <c r="N135" s="843">
        <v>3668.27</v>
      </c>
      <c r="O135" s="843">
        <v>704.67</v>
      </c>
      <c r="P135" s="843">
        <v>114.2</v>
      </c>
      <c r="Q135" s="19">
        <v>1111199.8999999999</v>
      </c>
      <c r="R135" s="845">
        <v>0.34</v>
      </c>
      <c r="S135" s="1146">
        <v>-4.7</v>
      </c>
      <c r="T135" s="846">
        <v>0.96099999999999997</v>
      </c>
      <c r="U135" s="1156">
        <v>364092</v>
      </c>
      <c r="X135" s="1134">
        <v>95.5</v>
      </c>
      <c r="Y135" s="1110">
        <v>284471</v>
      </c>
      <c r="Z135" s="1115">
        <v>200006</v>
      </c>
      <c r="AB135" s="1134">
        <v>101.4</v>
      </c>
      <c r="AC135" s="1104">
        <v>33490.1</v>
      </c>
      <c r="AD135" s="1115">
        <v>191112</v>
      </c>
    </row>
    <row r="136" spans="1:30">
      <c r="A136" s="112"/>
      <c r="B136" s="120" t="s">
        <v>11</v>
      </c>
      <c r="C136" s="843">
        <v>119.1</v>
      </c>
      <c r="D136" s="844">
        <v>4027578</v>
      </c>
      <c r="E136" s="844">
        <v>703306</v>
      </c>
      <c r="F136" s="843">
        <v>116.4</v>
      </c>
      <c r="G136" s="19">
        <v>1096725.75</v>
      </c>
      <c r="H136" s="845">
        <v>0.36</v>
      </c>
      <c r="I136" s="1146">
        <v>-0.4</v>
      </c>
      <c r="J136" s="846">
        <v>1.0289999999999999</v>
      </c>
      <c r="K136" s="1156">
        <v>394095</v>
      </c>
      <c r="M136" s="847">
        <v>119.1</v>
      </c>
      <c r="N136" s="843">
        <v>3851.17</v>
      </c>
      <c r="O136" s="843">
        <v>658.3</v>
      </c>
      <c r="P136" s="843">
        <v>116.4</v>
      </c>
      <c r="Q136" s="19">
        <v>1099109.6000000001</v>
      </c>
      <c r="R136" s="845">
        <v>0.36</v>
      </c>
      <c r="S136" s="1146">
        <v>-0.4</v>
      </c>
      <c r="T136" s="846">
        <v>0.97899999999999998</v>
      </c>
      <c r="U136" s="1156">
        <v>376682</v>
      </c>
      <c r="X136" s="1134">
        <v>94.5</v>
      </c>
      <c r="Y136" s="1110">
        <v>273253</v>
      </c>
      <c r="Z136" s="1115">
        <v>197758</v>
      </c>
      <c r="AB136" s="1134">
        <v>96.3</v>
      </c>
      <c r="AC136" s="1104">
        <v>33221.4</v>
      </c>
      <c r="AD136" s="1115">
        <v>192077</v>
      </c>
    </row>
    <row r="137" spans="1:30">
      <c r="A137" s="112"/>
      <c r="B137" s="120" t="s">
        <v>12</v>
      </c>
      <c r="C137" s="843">
        <v>115.9</v>
      </c>
      <c r="D137" s="844">
        <v>3849675</v>
      </c>
      <c r="E137" s="844">
        <v>663719</v>
      </c>
      <c r="F137" s="843">
        <v>110.7</v>
      </c>
      <c r="G137" s="19">
        <v>1080995.412</v>
      </c>
      <c r="H137" s="845">
        <v>0.37</v>
      </c>
      <c r="I137" s="1146">
        <v>2.1</v>
      </c>
      <c r="J137" s="846">
        <v>0.90900000000000003</v>
      </c>
      <c r="K137" s="1156">
        <v>356084</v>
      </c>
      <c r="M137" s="847">
        <v>115.9</v>
      </c>
      <c r="N137" s="843">
        <v>3746.17</v>
      </c>
      <c r="O137" s="843">
        <v>686.31</v>
      </c>
      <c r="P137" s="843">
        <v>110.7</v>
      </c>
      <c r="Q137" s="19">
        <v>1073425.1000000001</v>
      </c>
      <c r="R137" s="845">
        <v>0.37</v>
      </c>
      <c r="S137" s="1146">
        <v>2.1</v>
      </c>
      <c r="T137" s="846">
        <v>0.92300000000000004</v>
      </c>
      <c r="U137" s="1156">
        <v>335629</v>
      </c>
      <c r="X137" s="1134">
        <v>99.8</v>
      </c>
      <c r="Y137" s="1110">
        <v>327111</v>
      </c>
      <c r="Z137" s="1115">
        <v>194898</v>
      </c>
      <c r="AB137" s="1134">
        <v>98.2</v>
      </c>
      <c r="AC137" s="1104">
        <v>33553.599999999999</v>
      </c>
      <c r="AD137" s="1115">
        <v>195229</v>
      </c>
    </row>
    <row r="138" spans="1:30">
      <c r="A138" s="112"/>
      <c r="B138" s="120" t="s">
        <v>13</v>
      </c>
      <c r="C138" s="843">
        <v>115.8</v>
      </c>
      <c r="D138" s="844">
        <v>3640709</v>
      </c>
      <c r="E138" s="844">
        <v>737487</v>
      </c>
      <c r="F138" s="843">
        <v>109.8</v>
      </c>
      <c r="G138" s="19">
        <v>1097092.3500000001</v>
      </c>
      <c r="H138" s="845">
        <v>0.38</v>
      </c>
      <c r="I138" s="1146">
        <v>-8</v>
      </c>
      <c r="J138" s="846">
        <v>0.94499999999999995</v>
      </c>
      <c r="K138" s="1156">
        <v>363354</v>
      </c>
      <c r="M138" s="847">
        <v>115.8</v>
      </c>
      <c r="N138" s="843">
        <v>3740.93</v>
      </c>
      <c r="O138" s="843">
        <v>716.15</v>
      </c>
      <c r="P138" s="843">
        <v>109.8</v>
      </c>
      <c r="Q138" s="19">
        <v>1063704.3999999999</v>
      </c>
      <c r="R138" s="845">
        <v>0.38</v>
      </c>
      <c r="S138" s="1146">
        <v>-8</v>
      </c>
      <c r="T138" s="846">
        <v>0.94699999999999995</v>
      </c>
      <c r="U138" s="1156">
        <v>371103</v>
      </c>
      <c r="X138" s="1134">
        <v>102.8</v>
      </c>
      <c r="Y138" s="1110">
        <v>329669</v>
      </c>
      <c r="Z138" s="1115">
        <v>203071</v>
      </c>
      <c r="AB138" s="1134">
        <v>96.9</v>
      </c>
      <c r="AC138" s="1104">
        <v>33160.400000000001</v>
      </c>
      <c r="AD138" s="1115">
        <v>198611</v>
      </c>
    </row>
    <row r="139" spans="1:30">
      <c r="A139" s="113"/>
      <c r="B139" s="121" t="s">
        <v>14</v>
      </c>
      <c r="C139" s="848">
        <v>116.5</v>
      </c>
      <c r="D139" s="849">
        <v>3638655</v>
      </c>
      <c r="E139" s="849">
        <v>725288</v>
      </c>
      <c r="F139" s="848">
        <v>106.1</v>
      </c>
      <c r="G139" s="20">
        <v>1090037.7379999999</v>
      </c>
      <c r="H139" s="850">
        <v>0.38</v>
      </c>
      <c r="I139" s="1147">
        <v>-5.9</v>
      </c>
      <c r="J139" s="851">
        <v>0.95599999999999996</v>
      </c>
      <c r="K139" s="1157">
        <v>408656</v>
      </c>
      <c r="M139" s="852">
        <v>116.5</v>
      </c>
      <c r="N139" s="848">
        <v>3740.02</v>
      </c>
      <c r="O139" s="848">
        <v>700.71</v>
      </c>
      <c r="P139" s="848">
        <v>106.1</v>
      </c>
      <c r="Q139" s="20">
        <v>1081902.6000000001</v>
      </c>
      <c r="R139" s="850">
        <v>0.38</v>
      </c>
      <c r="S139" s="1147">
        <v>-5.9</v>
      </c>
      <c r="T139" s="851">
        <v>0.94099999999999995</v>
      </c>
      <c r="U139" s="1157">
        <v>367129</v>
      </c>
      <c r="X139" s="1134">
        <v>103.3</v>
      </c>
      <c r="Y139" s="1110">
        <v>507051</v>
      </c>
      <c r="Z139" s="1115">
        <v>192360</v>
      </c>
      <c r="AB139" s="1134">
        <v>98.8</v>
      </c>
      <c r="AC139" s="1104">
        <v>33733.5</v>
      </c>
      <c r="AD139" s="1115">
        <v>193681</v>
      </c>
    </row>
    <row r="140" spans="1:30">
      <c r="A140" s="112" t="s">
        <v>48</v>
      </c>
      <c r="B140" s="120" t="s">
        <v>3</v>
      </c>
      <c r="C140" s="843">
        <v>115.4</v>
      </c>
      <c r="D140" s="844">
        <v>3471468</v>
      </c>
      <c r="E140" s="844">
        <v>675002</v>
      </c>
      <c r="F140" s="843">
        <v>109.3</v>
      </c>
      <c r="G140" s="19">
        <v>1008314.875</v>
      </c>
      <c r="H140" s="845">
        <v>0.39</v>
      </c>
      <c r="I140" s="1146">
        <v>-5.5</v>
      </c>
      <c r="J140" s="846">
        <v>0.89900000000000002</v>
      </c>
      <c r="K140" s="1156">
        <v>277866</v>
      </c>
      <c r="M140" s="847">
        <v>115.4</v>
      </c>
      <c r="N140" s="843">
        <v>3693.63</v>
      </c>
      <c r="O140" s="843">
        <v>750.66</v>
      </c>
      <c r="P140" s="843">
        <v>109.3</v>
      </c>
      <c r="Q140" s="19">
        <v>1099694.3999999999</v>
      </c>
      <c r="R140" s="845">
        <v>0.39</v>
      </c>
      <c r="S140" s="1146">
        <v>-5.5</v>
      </c>
      <c r="T140" s="846">
        <v>0.94899999999999995</v>
      </c>
      <c r="U140" s="1156">
        <v>362163</v>
      </c>
      <c r="X140" s="1136">
        <v>89.5</v>
      </c>
      <c r="Y140" s="1112">
        <v>332937</v>
      </c>
      <c r="Z140" s="1114">
        <v>189349</v>
      </c>
      <c r="AB140" s="1136">
        <v>92.8</v>
      </c>
      <c r="AC140" s="1106">
        <v>32986.9</v>
      </c>
      <c r="AD140" s="1114">
        <v>192595</v>
      </c>
    </row>
    <row r="141" spans="1:30">
      <c r="A141" s="112">
        <v>2000</v>
      </c>
      <c r="B141" s="120" t="s">
        <v>4</v>
      </c>
      <c r="C141" s="843">
        <v>121.1</v>
      </c>
      <c r="D141" s="844">
        <v>3585686</v>
      </c>
      <c r="E141" s="844">
        <v>647689</v>
      </c>
      <c r="F141" s="843">
        <v>119</v>
      </c>
      <c r="G141" s="19">
        <v>1086087.7949999999</v>
      </c>
      <c r="H141" s="845">
        <v>0.4</v>
      </c>
      <c r="I141" s="1146">
        <v>-0.4</v>
      </c>
      <c r="J141" s="846">
        <v>1.0129999999999999</v>
      </c>
      <c r="K141" s="1156">
        <v>360695</v>
      </c>
      <c r="M141" s="847">
        <v>121.1</v>
      </c>
      <c r="N141" s="843">
        <v>3773.15</v>
      </c>
      <c r="O141" s="843">
        <v>779.85</v>
      </c>
      <c r="P141" s="843">
        <v>119</v>
      </c>
      <c r="Q141" s="19">
        <v>1095574.3</v>
      </c>
      <c r="R141" s="845">
        <v>0.4</v>
      </c>
      <c r="S141" s="1146">
        <v>-0.4</v>
      </c>
      <c r="T141" s="846">
        <v>1.0229999999999999</v>
      </c>
      <c r="U141" s="1156">
        <v>372311</v>
      </c>
      <c r="X141" s="1134">
        <v>94.3</v>
      </c>
      <c r="Y141" s="1110">
        <v>266154</v>
      </c>
      <c r="Z141" s="1115">
        <v>176158</v>
      </c>
      <c r="AB141" s="1134">
        <v>94.2</v>
      </c>
      <c r="AC141" s="1104">
        <v>33371.800000000003</v>
      </c>
      <c r="AD141" s="1115">
        <v>201291</v>
      </c>
    </row>
    <row r="142" spans="1:30">
      <c r="A142" s="112"/>
      <c r="B142" s="120" t="s">
        <v>5</v>
      </c>
      <c r="C142" s="843">
        <v>117.3</v>
      </c>
      <c r="D142" s="844">
        <v>3768702</v>
      </c>
      <c r="E142" s="844">
        <v>702066</v>
      </c>
      <c r="F142" s="843">
        <v>110.7</v>
      </c>
      <c r="G142" s="19">
        <v>1119686.1880000001</v>
      </c>
      <c r="H142" s="845">
        <v>0.41</v>
      </c>
      <c r="I142" s="1146">
        <v>-1.6</v>
      </c>
      <c r="J142" s="846">
        <v>1.2290000000000001</v>
      </c>
      <c r="K142" s="1156">
        <v>436039</v>
      </c>
      <c r="M142" s="847">
        <v>117.3</v>
      </c>
      <c r="N142" s="843">
        <v>3803.89</v>
      </c>
      <c r="O142" s="843">
        <v>749.28</v>
      </c>
      <c r="P142" s="843">
        <v>110.7</v>
      </c>
      <c r="Q142" s="19">
        <v>1111790.3999999999</v>
      </c>
      <c r="R142" s="845">
        <v>0.41</v>
      </c>
      <c r="S142" s="1146">
        <v>-1.6</v>
      </c>
      <c r="T142" s="846">
        <v>0.97099999999999997</v>
      </c>
      <c r="U142" s="1156">
        <v>377272</v>
      </c>
      <c r="X142" s="1134">
        <v>99.1</v>
      </c>
      <c r="Y142" s="1110">
        <v>331326</v>
      </c>
      <c r="Z142" s="1115">
        <v>215390</v>
      </c>
      <c r="AB142" s="1134">
        <v>95.9</v>
      </c>
      <c r="AC142" s="1104">
        <v>33502.800000000003</v>
      </c>
      <c r="AD142" s="1115">
        <v>203616</v>
      </c>
    </row>
    <row r="143" spans="1:30">
      <c r="A143" s="112"/>
      <c r="B143" s="120" t="s">
        <v>6</v>
      </c>
      <c r="C143" s="843">
        <v>123</v>
      </c>
      <c r="D143" s="844">
        <v>3580679</v>
      </c>
      <c r="E143" s="844">
        <v>826142</v>
      </c>
      <c r="F143" s="843">
        <v>123.1</v>
      </c>
      <c r="G143" s="19">
        <v>1158167.871</v>
      </c>
      <c r="H143" s="845">
        <v>0.41</v>
      </c>
      <c r="I143" s="1146">
        <v>-2.2000000000000002</v>
      </c>
      <c r="J143" s="846">
        <v>0.95699999999999996</v>
      </c>
      <c r="K143" s="1156">
        <v>357936</v>
      </c>
      <c r="M143" s="847">
        <v>123</v>
      </c>
      <c r="N143" s="843">
        <v>3747.23</v>
      </c>
      <c r="O143" s="843">
        <v>799.98</v>
      </c>
      <c r="P143" s="843">
        <v>123.1</v>
      </c>
      <c r="Q143" s="19">
        <v>1115674.8999999999</v>
      </c>
      <c r="R143" s="845">
        <v>0.41</v>
      </c>
      <c r="S143" s="1146">
        <v>-2.2000000000000002</v>
      </c>
      <c r="T143" s="846">
        <v>1.002</v>
      </c>
      <c r="U143" s="1156">
        <v>357787</v>
      </c>
      <c r="X143" s="1134">
        <v>100.7</v>
      </c>
      <c r="Y143" s="1110">
        <v>311558</v>
      </c>
      <c r="Z143" s="1115">
        <v>200205</v>
      </c>
      <c r="AB143" s="1134">
        <v>96.3</v>
      </c>
      <c r="AC143" s="1104">
        <v>33220.800000000003</v>
      </c>
      <c r="AD143" s="1115">
        <v>199681</v>
      </c>
    </row>
    <row r="144" spans="1:30">
      <c r="A144" s="112"/>
      <c r="B144" s="120" t="s">
        <v>7</v>
      </c>
      <c r="C144" s="843">
        <v>118.5</v>
      </c>
      <c r="D144" s="844">
        <v>3738413</v>
      </c>
      <c r="E144" s="844">
        <v>685430</v>
      </c>
      <c r="F144" s="843">
        <v>113.2</v>
      </c>
      <c r="G144" s="19">
        <v>1056436.5</v>
      </c>
      <c r="H144" s="845">
        <v>0.42</v>
      </c>
      <c r="I144" s="1146">
        <v>-5.0999999999999996</v>
      </c>
      <c r="J144" s="846">
        <v>0.89600000000000002</v>
      </c>
      <c r="K144" s="1156">
        <v>346506</v>
      </c>
      <c r="M144" s="847">
        <v>118.5</v>
      </c>
      <c r="N144" s="843">
        <v>3780.54</v>
      </c>
      <c r="O144" s="843">
        <v>742.71</v>
      </c>
      <c r="P144" s="843">
        <v>113.2</v>
      </c>
      <c r="Q144" s="19">
        <v>1080677.8999999999</v>
      </c>
      <c r="R144" s="845">
        <v>0.42</v>
      </c>
      <c r="S144" s="1146">
        <v>-5.0999999999999996</v>
      </c>
      <c r="T144" s="846">
        <v>0.97299999999999998</v>
      </c>
      <c r="U144" s="1156">
        <v>367031</v>
      </c>
      <c r="X144" s="1134">
        <v>94.2</v>
      </c>
      <c r="Y144" s="1110">
        <v>319298</v>
      </c>
      <c r="Z144" s="1115">
        <v>197017</v>
      </c>
      <c r="AB144" s="1134">
        <v>97</v>
      </c>
      <c r="AC144" s="1104">
        <v>33320</v>
      </c>
      <c r="AD144" s="1115">
        <v>194846</v>
      </c>
    </row>
    <row r="145" spans="1:30">
      <c r="A145" s="112"/>
      <c r="B145" s="120" t="s">
        <v>8</v>
      </c>
      <c r="C145" s="843">
        <v>118.8</v>
      </c>
      <c r="D145" s="844">
        <v>3947119</v>
      </c>
      <c r="E145" s="844">
        <v>738753</v>
      </c>
      <c r="F145" s="843">
        <v>110.8</v>
      </c>
      <c r="G145" s="19">
        <v>1167109.8660000002</v>
      </c>
      <c r="H145" s="845">
        <v>0.43</v>
      </c>
      <c r="I145" s="1146">
        <v>-2.6</v>
      </c>
      <c r="J145" s="846">
        <v>0.95699999999999996</v>
      </c>
      <c r="K145" s="1156">
        <v>396350</v>
      </c>
      <c r="M145" s="847">
        <v>118.8</v>
      </c>
      <c r="N145" s="843">
        <v>3794.9</v>
      </c>
      <c r="O145" s="843">
        <v>687.52</v>
      </c>
      <c r="P145" s="843">
        <v>110.8</v>
      </c>
      <c r="Q145" s="19">
        <v>1108575</v>
      </c>
      <c r="R145" s="845">
        <v>0.43</v>
      </c>
      <c r="S145" s="1146">
        <v>-2.6</v>
      </c>
      <c r="T145" s="846">
        <v>0.98399999999999999</v>
      </c>
      <c r="U145" s="1156">
        <v>388390</v>
      </c>
      <c r="X145" s="1134">
        <v>96.8</v>
      </c>
      <c r="Y145" s="1110">
        <v>299379</v>
      </c>
      <c r="Z145" s="1115">
        <v>195312</v>
      </c>
      <c r="AB145" s="1134">
        <v>98</v>
      </c>
      <c r="AC145" s="1104">
        <v>32710.5</v>
      </c>
      <c r="AD145" s="1115">
        <v>198730</v>
      </c>
    </row>
    <row r="146" spans="1:30">
      <c r="A146" s="95"/>
      <c r="B146" s="120" t="s">
        <v>9</v>
      </c>
      <c r="C146" s="843">
        <v>117.4</v>
      </c>
      <c r="D146" s="844">
        <v>4128225</v>
      </c>
      <c r="E146" s="844">
        <v>842532</v>
      </c>
      <c r="F146" s="843">
        <v>105.4</v>
      </c>
      <c r="G146" s="19">
        <v>1142633.3999999999</v>
      </c>
      <c r="H146" s="845">
        <v>0.44</v>
      </c>
      <c r="I146" s="1146">
        <v>-4.9000000000000004</v>
      </c>
      <c r="J146" s="846">
        <v>0.92700000000000005</v>
      </c>
      <c r="K146" s="1156">
        <v>377904</v>
      </c>
      <c r="M146" s="847">
        <v>117.4</v>
      </c>
      <c r="N146" s="843">
        <v>3791.28</v>
      </c>
      <c r="O146" s="843">
        <v>722.8</v>
      </c>
      <c r="P146" s="843">
        <v>105.4</v>
      </c>
      <c r="Q146" s="19">
        <v>1111347.8999999999</v>
      </c>
      <c r="R146" s="845">
        <v>0.44</v>
      </c>
      <c r="S146" s="1146">
        <v>-4.9000000000000004</v>
      </c>
      <c r="T146" s="846">
        <v>0.94899999999999995</v>
      </c>
      <c r="U146" s="1156">
        <v>374077</v>
      </c>
      <c r="X146" s="1134">
        <v>94.2</v>
      </c>
      <c r="Y146" s="1110">
        <v>409773</v>
      </c>
      <c r="Z146" s="1115">
        <v>189237</v>
      </c>
      <c r="AB146" s="1134">
        <v>98.8</v>
      </c>
      <c r="AC146" s="1104">
        <v>32197.9</v>
      </c>
      <c r="AD146" s="1115">
        <v>190197</v>
      </c>
    </row>
    <row r="147" spans="1:30">
      <c r="A147" s="112"/>
      <c r="B147" s="120" t="s">
        <v>10</v>
      </c>
      <c r="C147" s="843">
        <v>118.5</v>
      </c>
      <c r="D147" s="844">
        <v>3988813</v>
      </c>
      <c r="E147" s="844">
        <v>688933</v>
      </c>
      <c r="F147" s="843">
        <v>110.7</v>
      </c>
      <c r="G147" s="19">
        <v>1057352.774</v>
      </c>
      <c r="H147" s="845">
        <v>0.45</v>
      </c>
      <c r="I147" s="1146">
        <v>-6.1</v>
      </c>
      <c r="J147" s="846">
        <v>0.92100000000000004</v>
      </c>
      <c r="K147" s="1156">
        <v>386330</v>
      </c>
      <c r="M147" s="847">
        <v>118.5</v>
      </c>
      <c r="N147" s="843">
        <v>3809.74</v>
      </c>
      <c r="O147" s="843">
        <v>688.54</v>
      </c>
      <c r="P147" s="843">
        <v>110.7</v>
      </c>
      <c r="Q147" s="19">
        <v>1105717.6000000001</v>
      </c>
      <c r="R147" s="845">
        <v>0.45</v>
      </c>
      <c r="S147" s="1146">
        <v>-6.1</v>
      </c>
      <c r="T147" s="846">
        <v>0.999</v>
      </c>
      <c r="U147" s="1156">
        <v>394247</v>
      </c>
      <c r="X147" s="1134">
        <v>94.1</v>
      </c>
      <c r="Y147" s="1110">
        <v>270522</v>
      </c>
      <c r="Z147" s="1115">
        <v>217209</v>
      </c>
      <c r="AB147" s="1134">
        <v>99.2</v>
      </c>
      <c r="AC147" s="1104">
        <v>32720.400000000001</v>
      </c>
      <c r="AD147" s="1115">
        <v>204454</v>
      </c>
    </row>
    <row r="148" spans="1:30">
      <c r="A148" s="112"/>
      <c r="B148" s="120" t="s">
        <v>11</v>
      </c>
      <c r="C148" s="843">
        <v>120.3</v>
      </c>
      <c r="D148" s="844">
        <v>3988054</v>
      </c>
      <c r="E148" s="844">
        <v>634397</v>
      </c>
      <c r="F148" s="843">
        <v>110.6</v>
      </c>
      <c r="G148" s="19">
        <v>1110755.547</v>
      </c>
      <c r="H148" s="845">
        <v>0.46</v>
      </c>
      <c r="I148" s="1146">
        <v>-7.5</v>
      </c>
      <c r="J148" s="846">
        <v>1.0589999999999999</v>
      </c>
      <c r="K148" s="1156">
        <v>397633</v>
      </c>
      <c r="M148" s="847">
        <v>120.3</v>
      </c>
      <c r="N148" s="843">
        <v>3811.28</v>
      </c>
      <c r="O148" s="843">
        <v>627.51</v>
      </c>
      <c r="P148" s="843">
        <v>110.6</v>
      </c>
      <c r="Q148" s="19">
        <v>1113987.5</v>
      </c>
      <c r="R148" s="845">
        <v>0.46</v>
      </c>
      <c r="S148" s="1146">
        <v>-7.5</v>
      </c>
      <c r="T148" s="846">
        <v>1.012</v>
      </c>
      <c r="U148" s="1156">
        <v>381360</v>
      </c>
      <c r="X148" s="1134">
        <v>98.9</v>
      </c>
      <c r="Y148" s="1110">
        <v>269251</v>
      </c>
      <c r="Z148" s="1115">
        <v>208950</v>
      </c>
      <c r="AB148" s="1134">
        <v>100.3</v>
      </c>
      <c r="AC148" s="1104">
        <v>32244.9</v>
      </c>
      <c r="AD148" s="1115">
        <v>209088</v>
      </c>
    </row>
    <row r="149" spans="1:30">
      <c r="A149" s="112"/>
      <c r="B149" s="120" t="s">
        <v>12</v>
      </c>
      <c r="C149" s="843">
        <v>118.4</v>
      </c>
      <c r="D149" s="844">
        <v>3899732</v>
      </c>
      <c r="E149" s="844">
        <v>635967</v>
      </c>
      <c r="F149" s="843">
        <v>109.6</v>
      </c>
      <c r="G149" s="19">
        <v>1127657.6189999999</v>
      </c>
      <c r="H149" s="845">
        <v>0.46</v>
      </c>
      <c r="I149" s="1146">
        <v>-4.5999999999999996</v>
      </c>
      <c r="J149" s="846">
        <v>0.96399999999999997</v>
      </c>
      <c r="K149" s="1156">
        <v>392123</v>
      </c>
      <c r="M149" s="847">
        <v>118.4</v>
      </c>
      <c r="N149" s="843">
        <v>3797.1</v>
      </c>
      <c r="O149" s="843">
        <v>641.35</v>
      </c>
      <c r="P149" s="843">
        <v>109.6</v>
      </c>
      <c r="Q149" s="19">
        <v>1129567.1000000001</v>
      </c>
      <c r="R149" s="845">
        <v>0.46</v>
      </c>
      <c r="S149" s="1146">
        <v>-4.5999999999999996</v>
      </c>
      <c r="T149" s="846">
        <v>0.97899999999999998</v>
      </c>
      <c r="U149" s="1156">
        <v>372189</v>
      </c>
      <c r="X149" s="1134">
        <v>100.5</v>
      </c>
      <c r="Y149" s="1110">
        <v>322498</v>
      </c>
      <c r="Z149" s="1115">
        <v>207921</v>
      </c>
      <c r="AB149" s="1134">
        <v>99.4</v>
      </c>
      <c r="AC149" s="1104">
        <v>32779.9</v>
      </c>
      <c r="AD149" s="1115">
        <v>202574</v>
      </c>
    </row>
    <row r="150" spans="1:30">
      <c r="A150" s="112"/>
      <c r="B150" s="120" t="s">
        <v>13</v>
      </c>
      <c r="C150" s="843">
        <v>120.2</v>
      </c>
      <c r="D150" s="844">
        <v>3699763</v>
      </c>
      <c r="E150" s="844">
        <v>635117</v>
      </c>
      <c r="F150" s="843">
        <v>111.4</v>
      </c>
      <c r="G150" s="19">
        <v>1163525.1499999999</v>
      </c>
      <c r="H150" s="845">
        <v>0.46</v>
      </c>
      <c r="I150" s="1146">
        <v>-3.5</v>
      </c>
      <c r="J150" s="846">
        <v>0.99399999999999999</v>
      </c>
      <c r="K150" s="1156">
        <v>367587</v>
      </c>
      <c r="M150" s="847">
        <v>120.2</v>
      </c>
      <c r="N150" s="843">
        <v>3803.68</v>
      </c>
      <c r="O150" s="843">
        <v>603.33000000000004</v>
      </c>
      <c r="P150" s="843">
        <v>111.4</v>
      </c>
      <c r="Q150" s="19">
        <v>1119786.8</v>
      </c>
      <c r="R150" s="845">
        <v>0.46</v>
      </c>
      <c r="S150" s="1146">
        <v>-3.5</v>
      </c>
      <c r="T150" s="846">
        <v>0.99199999999999999</v>
      </c>
      <c r="U150" s="1156">
        <v>375570</v>
      </c>
      <c r="X150" s="1134">
        <v>109.3</v>
      </c>
      <c r="Y150" s="1110">
        <v>320652</v>
      </c>
      <c r="Z150" s="1115">
        <v>205852</v>
      </c>
      <c r="AB150" s="1134">
        <v>102.6</v>
      </c>
      <c r="AC150" s="1104">
        <v>32155.3</v>
      </c>
      <c r="AD150" s="1115">
        <v>202297</v>
      </c>
    </row>
    <row r="151" spans="1:30">
      <c r="A151" s="112"/>
      <c r="B151" s="120" t="s">
        <v>14</v>
      </c>
      <c r="C151" s="843">
        <v>119.8</v>
      </c>
      <c r="D151" s="844">
        <v>3713726</v>
      </c>
      <c r="E151" s="844">
        <v>621439</v>
      </c>
      <c r="F151" s="843">
        <v>107.8</v>
      </c>
      <c r="G151" s="19">
        <v>1129585.8419999999</v>
      </c>
      <c r="H151" s="845">
        <v>0.48</v>
      </c>
      <c r="I151" s="1146">
        <v>-5.5</v>
      </c>
      <c r="J151" s="846">
        <v>1.002</v>
      </c>
      <c r="K151" s="1156">
        <v>390517</v>
      </c>
      <c r="M151" s="847">
        <v>119.8</v>
      </c>
      <c r="N151" s="843">
        <v>3820.07</v>
      </c>
      <c r="O151" s="843">
        <v>609.86</v>
      </c>
      <c r="P151" s="843">
        <v>107.8</v>
      </c>
      <c r="Q151" s="19">
        <v>1131599</v>
      </c>
      <c r="R151" s="845">
        <v>0.48</v>
      </c>
      <c r="S151" s="1146">
        <v>-5.5</v>
      </c>
      <c r="T151" s="846">
        <v>0.98299999999999998</v>
      </c>
      <c r="U151" s="1156">
        <v>364867</v>
      </c>
      <c r="X151" s="1135">
        <v>107</v>
      </c>
      <c r="Y151" s="1111">
        <v>488322</v>
      </c>
      <c r="Z151" s="1116">
        <v>200174</v>
      </c>
      <c r="AB151" s="1135">
        <v>101.7</v>
      </c>
      <c r="AC151" s="1105">
        <v>32654.3</v>
      </c>
      <c r="AD151" s="1116">
        <v>215586</v>
      </c>
    </row>
    <row r="152" spans="1:30">
      <c r="A152" s="114" t="s">
        <v>49</v>
      </c>
      <c r="B152" s="119" t="s">
        <v>3</v>
      </c>
      <c r="C152" s="853">
        <v>116.9</v>
      </c>
      <c r="D152" s="854">
        <v>3587370</v>
      </c>
      <c r="E152" s="854">
        <v>601200</v>
      </c>
      <c r="F152" s="853">
        <v>106</v>
      </c>
      <c r="G152" s="18">
        <v>1024086.51</v>
      </c>
      <c r="H152" s="855">
        <v>0.49</v>
      </c>
      <c r="I152" s="1145">
        <v>-0.2</v>
      </c>
      <c r="J152" s="856">
        <v>0.90800000000000003</v>
      </c>
      <c r="K152" s="1155">
        <v>291576</v>
      </c>
      <c r="M152" s="857">
        <v>116.9</v>
      </c>
      <c r="N152" s="853">
        <v>3810.72</v>
      </c>
      <c r="O152" s="853">
        <v>659.94</v>
      </c>
      <c r="P152" s="853">
        <v>106</v>
      </c>
      <c r="Q152" s="18">
        <v>1108445.8999999999</v>
      </c>
      <c r="R152" s="855">
        <v>0.49</v>
      </c>
      <c r="S152" s="1145">
        <v>-0.2</v>
      </c>
      <c r="T152" s="856">
        <v>0.96299999999999997</v>
      </c>
      <c r="U152" s="1155">
        <v>366456</v>
      </c>
      <c r="X152" s="1134">
        <v>97.4</v>
      </c>
      <c r="Y152" s="1110">
        <v>320947</v>
      </c>
      <c r="Z152" s="1115">
        <v>210920</v>
      </c>
      <c r="AB152" s="1134">
        <v>100.9</v>
      </c>
      <c r="AC152" s="1104">
        <v>31872</v>
      </c>
      <c r="AD152" s="1115">
        <v>200496</v>
      </c>
    </row>
    <row r="153" spans="1:30">
      <c r="A153" s="112">
        <v>2001</v>
      </c>
      <c r="B153" s="120" t="s">
        <v>4</v>
      </c>
      <c r="C153" s="843">
        <v>115.9</v>
      </c>
      <c r="D153" s="844">
        <v>3447946</v>
      </c>
      <c r="E153" s="844">
        <v>515229</v>
      </c>
      <c r="F153" s="843">
        <v>102.4</v>
      </c>
      <c r="G153" s="19">
        <v>1098699.4029999999</v>
      </c>
      <c r="H153" s="845">
        <v>0.48</v>
      </c>
      <c r="I153" s="1146">
        <v>-7.3</v>
      </c>
      <c r="J153" s="846">
        <v>0.95799999999999996</v>
      </c>
      <c r="K153" s="1156">
        <v>367269</v>
      </c>
      <c r="M153" s="847">
        <v>115.9</v>
      </c>
      <c r="N153" s="843">
        <v>3743.5</v>
      </c>
      <c r="O153" s="843">
        <v>542.36</v>
      </c>
      <c r="P153" s="843">
        <v>102.4</v>
      </c>
      <c r="Q153" s="19">
        <v>1116386.3</v>
      </c>
      <c r="R153" s="845">
        <v>0.48</v>
      </c>
      <c r="S153" s="1146">
        <v>-7.3</v>
      </c>
      <c r="T153" s="846">
        <v>0.96699999999999997</v>
      </c>
      <c r="U153" s="1156">
        <v>387644</v>
      </c>
      <c r="X153" s="1134">
        <v>102.8</v>
      </c>
      <c r="Y153" s="1110">
        <v>242525</v>
      </c>
      <c r="Z153" s="1115">
        <v>174552</v>
      </c>
      <c r="AB153" s="1134">
        <v>104.9</v>
      </c>
      <c r="AC153" s="1104">
        <v>31296.9</v>
      </c>
      <c r="AD153" s="1115">
        <v>201996</v>
      </c>
    </row>
    <row r="154" spans="1:30">
      <c r="A154" s="112"/>
      <c r="B154" s="120" t="s">
        <v>5</v>
      </c>
      <c r="C154" s="843">
        <v>114.1</v>
      </c>
      <c r="D154" s="844">
        <v>3666480</v>
      </c>
      <c r="E154" s="844">
        <v>603600</v>
      </c>
      <c r="F154" s="843">
        <v>101.5</v>
      </c>
      <c r="G154" s="19">
        <v>1070931.75</v>
      </c>
      <c r="H154" s="845">
        <v>0.47</v>
      </c>
      <c r="I154" s="1146">
        <v>-4.8</v>
      </c>
      <c r="J154" s="846">
        <v>1.2050000000000001</v>
      </c>
      <c r="K154" s="1156">
        <v>424185</v>
      </c>
      <c r="M154" s="847">
        <v>114.1</v>
      </c>
      <c r="N154" s="843">
        <v>3701.19</v>
      </c>
      <c r="O154" s="843">
        <v>659.66</v>
      </c>
      <c r="P154" s="843">
        <v>101.5</v>
      </c>
      <c r="Q154" s="19">
        <v>1064162.1000000001</v>
      </c>
      <c r="R154" s="845">
        <v>0.47</v>
      </c>
      <c r="S154" s="1146">
        <v>-4.8</v>
      </c>
      <c r="T154" s="846">
        <v>0.95299999999999996</v>
      </c>
      <c r="U154" s="1156">
        <v>368531</v>
      </c>
      <c r="X154" s="1134">
        <v>99.6</v>
      </c>
      <c r="Y154" s="1110">
        <v>313958</v>
      </c>
      <c r="Z154" s="1115">
        <v>223791</v>
      </c>
      <c r="AB154" s="1134">
        <v>96.9</v>
      </c>
      <c r="AC154" s="1104">
        <v>31188.2</v>
      </c>
      <c r="AD154" s="1115">
        <v>216328</v>
      </c>
    </row>
    <row r="155" spans="1:30">
      <c r="A155" s="112"/>
      <c r="B155" s="120" t="s">
        <v>6</v>
      </c>
      <c r="C155" s="843">
        <v>113.8</v>
      </c>
      <c r="D155" s="844">
        <v>3535581</v>
      </c>
      <c r="E155" s="844">
        <v>595196</v>
      </c>
      <c r="F155" s="843">
        <v>101.2</v>
      </c>
      <c r="G155" s="19">
        <v>1125514.2689999999</v>
      </c>
      <c r="H155" s="845">
        <v>0.47</v>
      </c>
      <c r="I155" s="1146">
        <v>-5.4</v>
      </c>
      <c r="J155" s="846">
        <v>0.89300000000000002</v>
      </c>
      <c r="K155" s="1156">
        <v>373065</v>
      </c>
      <c r="M155" s="847">
        <v>113.8</v>
      </c>
      <c r="N155" s="843">
        <v>3694.05</v>
      </c>
      <c r="O155" s="843">
        <v>583.83000000000004</v>
      </c>
      <c r="P155" s="843">
        <v>101.2</v>
      </c>
      <c r="Q155" s="19">
        <v>1085596.7</v>
      </c>
      <c r="R155" s="845">
        <v>0.47</v>
      </c>
      <c r="S155" s="1146">
        <v>-5.4</v>
      </c>
      <c r="T155" s="846">
        <v>0.93400000000000005</v>
      </c>
      <c r="U155" s="1156">
        <v>374344</v>
      </c>
      <c r="X155" s="1134">
        <v>104.5</v>
      </c>
      <c r="Y155" s="1110">
        <v>298860</v>
      </c>
      <c r="Z155" s="1115">
        <v>215925</v>
      </c>
      <c r="AB155" s="1134">
        <v>100.4</v>
      </c>
      <c r="AC155" s="1104">
        <v>31571.8</v>
      </c>
      <c r="AD155" s="1115">
        <v>205393</v>
      </c>
    </row>
    <row r="156" spans="1:30">
      <c r="A156" s="112"/>
      <c r="B156" s="120" t="s">
        <v>7</v>
      </c>
      <c r="C156" s="843">
        <v>111.9</v>
      </c>
      <c r="D156" s="844">
        <v>3640916</v>
      </c>
      <c r="E156" s="844">
        <v>589421</v>
      </c>
      <c r="F156" s="843">
        <v>98.5</v>
      </c>
      <c r="G156" s="19">
        <v>1063284.365</v>
      </c>
      <c r="H156" s="845">
        <v>0.47</v>
      </c>
      <c r="I156" s="1146">
        <v>-6.4</v>
      </c>
      <c r="J156" s="846">
        <v>0.86199999999999999</v>
      </c>
      <c r="K156" s="1156">
        <v>345550</v>
      </c>
      <c r="M156" s="847">
        <v>111.9</v>
      </c>
      <c r="N156" s="843">
        <v>3679.01</v>
      </c>
      <c r="O156" s="843">
        <v>648.59</v>
      </c>
      <c r="P156" s="843">
        <v>98.5</v>
      </c>
      <c r="Q156" s="19">
        <v>1085132.3</v>
      </c>
      <c r="R156" s="845">
        <v>0.47</v>
      </c>
      <c r="S156" s="1146">
        <v>-6.4</v>
      </c>
      <c r="T156" s="846">
        <v>0.93400000000000005</v>
      </c>
      <c r="U156" s="1156">
        <v>366029</v>
      </c>
      <c r="X156" s="1134">
        <v>98.7</v>
      </c>
      <c r="Y156" s="1110">
        <v>300400</v>
      </c>
      <c r="Z156" s="1115">
        <v>204393</v>
      </c>
      <c r="AB156" s="1134">
        <v>101.5</v>
      </c>
      <c r="AC156" s="1104">
        <v>31810</v>
      </c>
      <c r="AD156" s="1115">
        <v>203544</v>
      </c>
    </row>
    <row r="157" spans="1:30">
      <c r="A157" s="112"/>
      <c r="B157" s="120" t="s">
        <v>8</v>
      </c>
      <c r="C157" s="843">
        <v>112.5</v>
      </c>
      <c r="D157" s="844">
        <v>3799364</v>
      </c>
      <c r="E157" s="844">
        <v>666628</v>
      </c>
      <c r="F157" s="843">
        <v>99.5</v>
      </c>
      <c r="G157" s="19">
        <v>1117807.5359999998</v>
      </c>
      <c r="H157" s="845">
        <v>0.47</v>
      </c>
      <c r="I157" s="1146">
        <v>-3.4</v>
      </c>
      <c r="J157" s="846">
        <v>0.90700000000000003</v>
      </c>
      <c r="K157" s="1156">
        <v>363414</v>
      </c>
      <c r="M157" s="847">
        <v>112.5</v>
      </c>
      <c r="N157" s="843">
        <v>3654.56</v>
      </c>
      <c r="O157" s="843">
        <v>596.16</v>
      </c>
      <c r="P157" s="843">
        <v>99.5</v>
      </c>
      <c r="Q157" s="19">
        <v>1067939.5</v>
      </c>
      <c r="R157" s="845">
        <v>0.47</v>
      </c>
      <c r="S157" s="1146">
        <v>-3.4</v>
      </c>
      <c r="T157" s="846">
        <v>0.92800000000000005</v>
      </c>
      <c r="U157" s="1156">
        <v>353988</v>
      </c>
      <c r="X157" s="1134">
        <v>101.2</v>
      </c>
      <c r="Y157" s="1110">
        <v>298243</v>
      </c>
      <c r="Z157" s="1115">
        <v>190203</v>
      </c>
      <c r="AB157" s="1134">
        <v>102.3</v>
      </c>
      <c r="AC157" s="1104">
        <v>31879.8</v>
      </c>
      <c r="AD157" s="1115">
        <v>200603</v>
      </c>
    </row>
    <row r="158" spans="1:30">
      <c r="A158" s="112"/>
      <c r="B158" s="120" t="s">
        <v>9</v>
      </c>
      <c r="C158" s="843">
        <v>110.3</v>
      </c>
      <c r="D158" s="844">
        <v>4022577</v>
      </c>
      <c r="E158" s="844">
        <v>732400</v>
      </c>
      <c r="F158" s="843">
        <v>98.6</v>
      </c>
      <c r="G158" s="19">
        <v>1084682.0819999999</v>
      </c>
      <c r="H158" s="845">
        <v>0.46</v>
      </c>
      <c r="I158" s="1146">
        <v>-3.3</v>
      </c>
      <c r="J158" s="846">
        <v>0.88700000000000001</v>
      </c>
      <c r="K158" s="1156">
        <v>360986</v>
      </c>
      <c r="M158" s="847">
        <v>110.3</v>
      </c>
      <c r="N158" s="843">
        <v>3689.42</v>
      </c>
      <c r="O158" s="843">
        <v>670.53</v>
      </c>
      <c r="P158" s="843">
        <v>98.6</v>
      </c>
      <c r="Q158" s="19">
        <v>1057922.3999999999</v>
      </c>
      <c r="R158" s="845">
        <v>0.46</v>
      </c>
      <c r="S158" s="1146">
        <v>-3.3</v>
      </c>
      <c r="T158" s="846">
        <v>0.90700000000000003</v>
      </c>
      <c r="U158" s="1156">
        <v>357959</v>
      </c>
      <c r="X158" s="1134">
        <v>93.9</v>
      </c>
      <c r="Y158" s="1110">
        <v>389839</v>
      </c>
      <c r="Z158" s="1115">
        <v>211198</v>
      </c>
      <c r="AB158" s="1134">
        <v>98.4</v>
      </c>
      <c r="AC158" s="1104">
        <v>31773.3</v>
      </c>
      <c r="AD158" s="1115">
        <v>204648</v>
      </c>
    </row>
    <row r="159" spans="1:30">
      <c r="A159" s="112"/>
      <c r="B159" s="120" t="s">
        <v>10</v>
      </c>
      <c r="C159" s="843">
        <v>102.3</v>
      </c>
      <c r="D159" s="844">
        <v>3789458</v>
      </c>
      <c r="E159" s="844">
        <v>528267</v>
      </c>
      <c r="F159" s="843">
        <v>86.1</v>
      </c>
      <c r="G159" s="19">
        <v>1028425.4639999999</v>
      </c>
      <c r="H159" s="845">
        <v>0.46</v>
      </c>
      <c r="I159" s="1146">
        <v>-2.8</v>
      </c>
      <c r="J159" s="846">
        <v>0.79800000000000004</v>
      </c>
      <c r="K159" s="1156">
        <v>350759</v>
      </c>
      <c r="M159" s="847">
        <v>102.3</v>
      </c>
      <c r="N159" s="843">
        <v>3621.46</v>
      </c>
      <c r="O159" s="843">
        <v>539.71</v>
      </c>
      <c r="P159" s="843">
        <v>86.1</v>
      </c>
      <c r="Q159" s="19">
        <v>1064067.1000000001</v>
      </c>
      <c r="R159" s="845">
        <v>0.46</v>
      </c>
      <c r="S159" s="1146">
        <v>-2.8</v>
      </c>
      <c r="T159" s="846">
        <v>0.872</v>
      </c>
      <c r="U159" s="1156">
        <v>354230</v>
      </c>
      <c r="X159" s="1134">
        <v>93.8</v>
      </c>
      <c r="Y159" s="1110">
        <v>263715</v>
      </c>
      <c r="Z159" s="1115">
        <v>212246</v>
      </c>
      <c r="AB159" s="1134">
        <v>98.5</v>
      </c>
      <c r="AC159" s="1104">
        <v>31855.3</v>
      </c>
      <c r="AD159" s="1115">
        <v>199421</v>
      </c>
    </row>
    <row r="160" spans="1:30">
      <c r="A160" s="112"/>
      <c r="B160" s="120" t="s">
        <v>11</v>
      </c>
      <c r="C160" s="843">
        <v>104</v>
      </c>
      <c r="D160" s="844">
        <v>3676061</v>
      </c>
      <c r="E160" s="844">
        <v>677350</v>
      </c>
      <c r="F160" s="843">
        <v>89.6</v>
      </c>
      <c r="G160" s="19">
        <v>1033984.41</v>
      </c>
      <c r="H160" s="845">
        <v>0.45</v>
      </c>
      <c r="I160" s="1146">
        <v>-0.1</v>
      </c>
      <c r="J160" s="846">
        <v>0.91700000000000004</v>
      </c>
      <c r="K160" s="1156">
        <v>355589</v>
      </c>
      <c r="M160" s="847">
        <v>104</v>
      </c>
      <c r="N160" s="843">
        <v>3511.98</v>
      </c>
      <c r="O160" s="843">
        <v>648.88</v>
      </c>
      <c r="P160" s="843">
        <v>89.6</v>
      </c>
      <c r="Q160" s="19">
        <v>1048265.5</v>
      </c>
      <c r="R160" s="845">
        <v>0.45</v>
      </c>
      <c r="S160" s="1146">
        <v>-0.1</v>
      </c>
      <c r="T160" s="846">
        <v>0.88300000000000001</v>
      </c>
      <c r="U160" s="1156">
        <v>352036</v>
      </c>
      <c r="X160" s="1134">
        <v>94.7</v>
      </c>
      <c r="Y160" s="1110">
        <v>274794</v>
      </c>
      <c r="Z160" s="1115">
        <v>184932</v>
      </c>
      <c r="AB160" s="1134">
        <v>95.8</v>
      </c>
      <c r="AC160" s="1104">
        <v>32449.8</v>
      </c>
      <c r="AD160" s="1115">
        <v>196584</v>
      </c>
    </row>
    <row r="161" spans="1:30">
      <c r="A161" s="112"/>
      <c r="B161" s="120" t="s">
        <v>12</v>
      </c>
      <c r="C161" s="843">
        <v>106.6</v>
      </c>
      <c r="D161" s="844">
        <v>3646726</v>
      </c>
      <c r="E161" s="844">
        <v>610815</v>
      </c>
      <c r="F161" s="843">
        <v>90.5</v>
      </c>
      <c r="G161" s="19">
        <v>1046200.53</v>
      </c>
      <c r="H161" s="845">
        <v>0.42</v>
      </c>
      <c r="I161" s="1146">
        <v>-10</v>
      </c>
      <c r="J161" s="846">
        <v>0.88900000000000001</v>
      </c>
      <c r="K161" s="1156">
        <v>401436</v>
      </c>
      <c r="M161" s="847">
        <v>106.6</v>
      </c>
      <c r="N161" s="843">
        <v>3554.99</v>
      </c>
      <c r="O161" s="843">
        <v>591.21</v>
      </c>
      <c r="P161" s="843">
        <v>90.5</v>
      </c>
      <c r="Q161" s="19">
        <v>1042106</v>
      </c>
      <c r="R161" s="845">
        <v>0.42</v>
      </c>
      <c r="S161" s="1146">
        <v>-10</v>
      </c>
      <c r="T161" s="846">
        <v>0.90100000000000002</v>
      </c>
      <c r="U161" s="1156">
        <v>370540</v>
      </c>
      <c r="X161" s="1134">
        <v>94.7</v>
      </c>
      <c r="Y161" s="1110">
        <v>312944</v>
      </c>
      <c r="Z161" s="1115">
        <v>206701</v>
      </c>
      <c r="AB161" s="1134">
        <v>93.9</v>
      </c>
      <c r="AC161" s="1104">
        <v>32143.7</v>
      </c>
      <c r="AD161" s="1115">
        <v>195294</v>
      </c>
    </row>
    <row r="162" spans="1:30">
      <c r="A162" s="112"/>
      <c r="B162" s="120" t="s">
        <v>13</v>
      </c>
      <c r="C162" s="843">
        <v>105.4</v>
      </c>
      <c r="D162" s="844">
        <v>3444710</v>
      </c>
      <c r="E162" s="844">
        <v>621661</v>
      </c>
      <c r="F162" s="843">
        <v>90.9</v>
      </c>
      <c r="G162" s="19">
        <v>1100019.835</v>
      </c>
      <c r="H162" s="845">
        <v>0.41</v>
      </c>
      <c r="I162" s="1146">
        <v>-1.3</v>
      </c>
      <c r="J162" s="846">
        <v>0.89900000000000002</v>
      </c>
      <c r="K162" s="1156">
        <v>338809</v>
      </c>
      <c r="M162" s="847">
        <v>105.4</v>
      </c>
      <c r="N162" s="843">
        <v>3545.84</v>
      </c>
      <c r="O162" s="843">
        <v>636.25</v>
      </c>
      <c r="P162" s="843">
        <v>90.9</v>
      </c>
      <c r="Q162" s="19">
        <v>1054913.8</v>
      </c>
      <c r="R162" s="845">
        <v>0.41</v>
      </c>
      <c r="S162" s="1146">
        <v>-1.3</v>
      </c>
      <c r="T162" s="846">
        <v>0.89200000000000002</v>
      </c>
      <c r="U162" s="1156">
        <v>348617</v>
      </c>
      <c r="X162" s="1134">
        <v>97.9</v>
      </c>
      <c r="Y162" s="1110">
        <v>333972</v>
      </c>
      <c r="Z162" s="1115">
        <v>209637</v>
      </c>
      <c r="AB162" s="1134">
        <v>91.7</v>
      </c>
      <c r="AC162" s="1104">
        <v>32686.400000000001</v>
      </c>
      <c r="AD162" s="1115">
        <v>200695</v>
      </c>
    </row>
    <row r="163" spans="1:30">
      <c r="A163" s="100"/>
      <c r="B163" s="121" t="s">
        <v>14</v>
      </c>
      <c r="C163" s="848">
        <v>103.8</v>
      </c>
      <c r="D163" s="849">
        <v>3427251</v>
      </c>
      <c r="E163" s="849">
        <v>899426</v>
      </c>
      <c r="F163" s="848">
        <v>86.4</v>
      </c>
      <c r="G163" s="20">
        <v>1042082.43</v>
      </c>
      <c r="H163" s="850">
        <v>0.4</v>
      </c>
      <c r="I163" s="1147">
        <v>-5.5</v>
      </c>
      <c r="J163" s="851">
        <v>0.86799999999999999</v>
      </c>
      <c r="K163" s="1157">
        <v>378024</v>
      </c>
      <c r="M163" s="852">
        <v>103.8</v>
      </c>
      <c r="N163" s="848">
        <v>3529.71</v>
      </c>
      <c r="O163" s="848">
        <v>822.19</v>
      </c>
      <c r="P163" s="848">
        <v>86.4</v>
      </c>
      <c r="Q163" s="20">
        <v>1044674.8</v>
      </c>
      <c r="R163" s="850">
        <v>0.4</v>
      </c>
      <c r="S163" s="1147">
        <v>-5.5</v>
      </c>
      <c r="T163" s="851">
        <v>0.84599999999999997</v>
      </c>
      <c r="U163" s="1157">
        <v>361772</v>
      </c>
      <c r="X163" s="1134">
        <v>93</v>
      </c>
      <c r="Y163" s="1110">
        <v>473147</v>
      </c>
      <c r="Z163" s="1115">
        <v>181823</v>
      </c>
      <c r="AB163" s="1134">
        <v>88</v>
      </c>
      <c r="AC163" s="1104">
        <v>31875.1</v>
      </c>
      <c r="AD163" s="1115">
        <v>193742</v>
      </c>
    </row>
    <row r="164" spans="1:30">
      <c r="A164" s="115" t="s">
        <v>50</v>
      </c>
      <c r="B164" s="120" t="s">
        <v>3</v>
      </c>
      <c r="C164" s="843">
        <v>105.1</v>
      </c>
      <c r="D164" s="844">
        <v>3315628</v>
      </c>
      <c r="E164" s="844">
        <v>515620</v>
      </c>
      <c r="F164" s="843">
        <v>88</v>
      </c>
      <c r="G164" s="19">
        <v>918855.81599999999</v>
      </c>
      <c r="H164" s="845">
        <v>0.4</v>
      </c>
      <c r="I164" s="1146">
        <v>-3.6</v>
      </c>
      <c r="J164" s="846">
        <v>0.86799999999999999</v>
      </c>
      <c r="K164" s="1156">
        <v>302907</v>
      </c>
      <c r="M164" s="847">
        <v>105.1</v>
      </c>
      <c r="N164" s="843">
        <v>3512.43</v>
      </c>
      <c r="O164" s="843">
        <v>577.4</v>
      </c>
      <c r="P164" s="843">
        <v>88</v>
      </c>
      <c r="Q164" s="19">
        <v>991120.2</v>
      </c>
      <c r="R164" s="845">
        <v>0.4</v>
      </c>
      <c r="S164" s="1146">
        <v>-3.6</v>
      </c>
      <c r="T164" s="846">
        <v>0.92200000000000004</v>
      </c>
      <c r="U164" s="1156">
        <v>375865</v>
      </c>
      <c r="X164" s="1136">
        <v>86.2</v>
      </c>
      <c r="Y164" s="1112">
        <v>333011</v>
      </c>
      <c r="Z164" s="1114">
        <v>209656</v>
      </c>
      <c r="AB164" s="1136">
        <v>89.4</v>
      </c>
      <c r="AC164" s="1106">
        <v>32956</v>
      </c>
      <c r="AD164" s="1114">
        <v>200641</v>
      </c>
    </row>
    <row r="165" spans="1:30">
      <c r="A165" s="112">
        <v>2002</v>
      </c>
      <c r="B165" s="120" t="s">
        <v>4</v>
      </c>
      <c r="C165" s="843">
        <v>106.1</v>
      </c>
      <c r="D165" s="844">
        <v>3258641</v>
      </c>
      <c r="E165" s="844">
        <v>581101</v>
      </c>
      <c r="F165" s="843">
        <v>87.1</v>
      </c>
      <c r="G165" s="19">
        <v>966732.84</v>
      </c>
      <c r="H165" s="845">
        <v>0.4</v>
      </c>
      <c r="I165" s="1146">
        <v>-5.7</v>
      </c>
      <c r="J165" s="846">
        <v>0.93200000000000005</v>
      </c>
      <c r="K165" s="1156">
        <v>364197</v>
      </c>
      <c r="M165" s="847">
        <v>106.1</v>
      </c>
      <c r="N165" s="843">
        <v>3547</v>
      </c>
      <c r="O165" s="843">
        <v>599.62</v>
      </c>
      <c r="P165" s="843">
        <v>87.1</v>
      </c>
      <c r="Q165" s="19">
        <v>983033.9</v>
      </c>
      <c r="R165" s="845">
        <v>0.4</v>
      </c>
      <c r="S165" s="1146">
        <v>-5.7</v>
      </c>
      <c r="T165" s="846">
        <v>0.94299999999999995</v>
      </c>
      <c r="U165" s="1156">
        <v>380260</v>
      </c>
      <c r="X165" s="1134">
        <v>83.1</v>
      </c>
      <c r="Y165" s="1110">
        <v>241829</v>
      </c>
      <c r="Z165" s="1115">
        <v>181442</v>
      </c>
      <c r="AB165" s="1134">
        <v>85</v>
      </c>
      <c r="AC165" s="1104">
        <v>31040</v>
      </c>
      <c r="AD165" s="1115">
        <v>211794</v>
      </c>
    </row>
    <row r="166" spans="1:30">
      <c r="A166" s="112"/>
      <c r="B166" s="120" t="s">
        <v>5</v>
      </c>
      <c r="C166" s="843">
        <v>108.8</v>
      </c>
      <c r="D166" s="844">
        <v>3483150</v>
      </c>
      <c r="E166" s="844">
        <v>506131</v>
      </c>
      <c r="F166" s="843">
        <v>94.7</v>
      </c>
      <c r="G166" s="19">
        <v>947197.57199999993</v>
      </c>
      <c r="H166" s="845">
        <v>0.4</v>
      </c>
      <c r="I166" s="1146">
        <v>-3.2</v>
      </c>
      <c r="J166" s="846">
        <v>1.2330000000000001</v>
      </c>
      <c r="K166" s="1156">
        <v>431187</v>
      </c>
      <c r="M166" s="847">
        <v>108.8</v>
      </c>
      <c r="N166" s="843">
        <v>3515.98</v>
      </c>
      <c r="O166" s="843">
        <v>574.65</v>
      </c>
      <c r="P166" s="843">
        <v>94.7</v>
      </c>
      <c r="Q166" s="19">
        <v>951174.6</v>
      </c>
      <c r="R166" s="845">
        <v>0.4</v>
      </c>
      <c r="S166" s="1146">
        <v>-3.2</v>
      </c>
      <c r="T166" s="846">
        <v>0.98099999999999998</v>
      </c>
      <c r="U166" s="1156">
        <v>381630</v>
      </c>
      <c r="X166" s="1134">
        <v>86.6</v>
      </c>
      <c r="Y166" s="1110">
        <v>333023</v>
      </c>
      <c r="Z166" s="1115">
        <v>199945</v>
      </c>
      <c r="AB166" s="1134">
        <v>84.9</v>
      </c>
      <c r="AC166" s="1104">
        <v>32855</v>
      </c>
      <c r="AD166" s="1115">
        <v>201709</v>
      </c>
    </row>
    <row r="167" spans="1:30">
      <c r="A167" s="112"/>
      <c r="B167" s="120" t="s">
        <v>6</v>
      </c>
      <c r="C167" s="843">
        <v>107.4</v>
      </c>
      <c r="D167" s="844">
        <v>3415446</v>
      </c>
      <c r="E167" s="844">
        <v>603004</v>
      </c>
      <c r="F167" s="843">
        <v>87.3</v>
      </c>
      <c r="G167" s="19">
        <v>1010180.8620000001</v>
      </c>
      <c r="H167" s="845">
        <v>0.4</v>
      </c>
      <c r="I167" s="1146">
        <v>-3.7</v>
      </c>
      <c r="J167" s="846">
        <v>0.90800000000000003</v>
      </c>
      <c r="K167" s="1156">
        <v>425124</v>
      </c>
      <c r="M167" s="847">
        <v>107.4</v>
      </c>
      <c r="N167" s="843">
        <v>3558.6</v>
      </c>
      <c r="O167" s="843">
        <v>595.02</v>
      </c>
      <c r="P167" s="843">
        <v>87.3</v>
      </c>
      <c r="Q167" s="19">
        <v>973128.7</v>
      </c>
      <c r="R167" s="845">
        <v>0.4</v>
      </c>
      <c r="S167" s="1146">
        <v>-3.7</v>
      </c>
      <c r="T167" s="846">
        <v>0.94899999999999995</v>
      </c>
      <c r="U167" s="1156">
        <v>415457</v>
      </c>
      <c r="X167" s="1134">
        <v>87.6</v>
      </c>
      <c r="Y167" s="1110">
        <v>304308</v>
      </c>
      <c r="Z167" s="1115">
        <v>215828</v>
      </c>
      <c r="AB167" s="1134">
        <v>84.4</v>
      </c>
      <c r="AC167" s="1104">
        <v>32273.4</v>
      </c>
      <c r="AD167" s="1115">
        <v>197993</v>
      </c>
    </row>
    <row r="168" spans="1:30">
      <c r="A168" s="112"/>
      <c r="B168" s="120" t="s">
        <v>7</v>
      </c>
      <c r="C168" s="843">
        <v>108</v>
      </c>
      <c r="D168" s="844">
        <v>3533097</v>
      </c>
      <c r="E168" s="844">
        <v>518253</v>
      </c>
      <c r="F168" s="843">
        <v>90</v>
      </c>
      <c r="G168" s="19">
        <v>956187.13199999998</v>
      </c>
      <c r="H168" s="845">
        <v>0.41</v>
      </c>
      <c r="I168" s="1146">
        <v>-3.4</v>
      </c>
      <c r="J168" s="846">
        <v>0.91</v>
      </c>
      <c r="K168" s="1156">
        <v>364897</v>
      </c>
      <c r="M168" s="847">
        <v>108</v>
      </c>
      <c r="N168" s="843">
        <v>3570.86</v>
      </c>
      <c r="O168" s="843">
        <v>584.80999999999995</v>
      </c>
      <c r="P168" s="843">
        <v>90</v>
      </c>
      <c r="Q168" s="19">
        <v>970512.1</v>
      </c>
      <c r="R168" s="845">
        <v>0.41</v>
      </c>
      <c r="S168" s="1146">
        <v>-3.4</v>
      </c>
      <c r="T168" s="846">
        <v>0.98299999999999998</v>
      </c>
      <c r="U168" s="1156">
        <v>383756</v>
      </c>
      <c r="X168" s="1134">
        <v>82.9</v>
      </c>
      <c r="Y168" s="1110">
        <v>305010</v>
      </c>
      <c r="Z168" s="1115">
        <v>207195</v>
      </c>
      <c r="AB168" s="1134">
        <v>85.1</v>
      </c>
      <c r="AC168" s="1104">
        <v>32407.9</v>
      </c>
      <c r="AD168" s="1115">
        <v>202492</v>
      </c>
    </row>
    <row r="169" spans="1:30">
      <c r="A169" s="112"/>
      <c r="B169" s="120" t="s">
        <v>8</v>
      </c>
      <c r="C169" s="843">
        <v>110.2</v>
      </c>
      <c r="D169" s="844">
        <v>3688842</v>
      </c>
      <c r="E169" s="844">
        <v>686413</v>
      </c>
      <c r="F169" s="843">
        <v>94.6</v>
      </c>
      <c r="G169" s="19">
        <v>998681.60700000008</v>
      </c>
      <c r="H169" s="845">
        <v>0.41</v>
      </c>
      <c r="I169" s="1146">
        <v>-1.4</v>
      </c>
      <c r="J169" s="846">
        <v>0.95599999999999996</v>
      </c>
      <c r="K169" s="1156">
        <v>382066</v>
      </c>
      <c r="M169" s="847">
        <v>110.2</v>
      </c>
      <c r="N169" s="843">
        <v>3546.71</v>
      </c>
      <c r="O169" s="843">
        <v>589.44000000000005</v>
      </c>
      <c r="P169" s="843">
        <v>94.6</v>
      </c>
      <c r="Q169" s="19">
        <v>964774</v>
      </c>
      <c r="R169" s="845">
        <v>0.41</v>
      </c>
      <c r="S169" s="1146">
        <v>-1.4</v>
      </c>
      <c r="T169" s="846">
        <v>0.97</v>
      </c>
      <c r="U169" s="1156">
        <v>382908</v>
      </c>
      <c r="X169" s="1134">
        <v>83.1</v>
      </c>
      <c r="Y169" s="1110">
        <v>315814</v>
      </c>
      <c r="Z169" s="1115">
        <v>179314</v>
      </c>
      <c r="AB169" s="1134">
        <v>83.9</v>
      </c>
      <c r="AC169" s="1104">
        <v>33156.1</v>
      </c>
      <c r="AD169" s="1115">
        <v>198992</v>
      </c>
    </row>
    <row r="170" spans="1:30">
      <c r="A170" s="112"/>
      <c r="B170" s="120" t="s">
        <v>9</v>
      </c>
      <c r="C170" s="843">
        <v>112.4</v>
      </c>
      <c r="D170" s="844">
        <v>4035226</v>
      </c>
      <c r="E170" s="844">
        <v>506407</v>
      </c>
      <c r="F170" s="843">
        <v>96.4</v>
      </c>
      <c r="G170" s="19">
        <v>1004994.7359999999</v>
      </c>
      <c r="H170" s="845">
        <v>0.42</v>
      </c>
      <c r="I170" s="1146">
        <v>-9.4</v>
      </c>
      <c r="J170" s="846">
        <v>0.99299999999999999</v>
      </c>
      <c r="K170" s="1156">
        <v>402718</v>
      </c>
      <c r="M170" s="847">
        <v>112.4</v>
      </c>
      <c r="N170" s="843">
        <v>3698.06</v>
      </c>
      <c r="O170" s="843">
        <v>452.52</v>
      </c>
      <c r="P170" s="843">
        <v>96.4</v>
      </c>
      <c r="Q170" s="19">
        <v>972896.1</v>
      </c>
      <c r="R170" s="845">
        <v>0.42</v>
      </c>
      <c r="S170" s="1146">
        <v>-9.4</v>
      </c>
      <c r="T170" s="846">
        <v>1.014</v>
      </c>
      <c r="U170" s="1156">
        <v>390193</v>
      </c>
      <c r="X170" s="1134">
        <v>80.8</v>
      </c>
      <c r="Y170" s="1110">
        <v>375479</v>
      </c>
      <c r="Z170" s="1115">
        <v>215319</v>
      </c>
      <c r="AB170" s="1134">
        <v>84.5</v>
      </c>
      <c r="AC170" s="1104">
        <v>31495.5</v>
      </c>
      <c r="AD170" s="1115">
        <v>201170</v>
      </c>
    </row>
    <row r="171" spans="1:30">
      <c r="A171" s="112"/>
      <c r="B171" s="120" t="s">
        <v>10</v>
      </c>
      <c r="C171" s="843">
        <v>112.5</v>
      </c>
      <c r="D171" s="844">
        <v>3785406</v>
      </c>
      <c r="E171" s="844">
        <v>570012</v>
      </c>
      <c r="F171" s="843">
        <v>98.8</v>
      </c>
      <c r="G171" s="19">
        <v>938851.34700000007</v>
      </c>
      <c r="H171" s="845">
        <v>0.42</v>
      </c>
      <c r="I171" s="1146">
        <v>-3.4</v>
      </c>
      <c r="J171" s="846">
        <v>0.92700000000000005</v>
      </c>
      <c r="K171" s="1156">
        <v>358744</v>
      </c>
      <c r="M171" s="847">
        <v>112.5</v>
      </c>
      <c r="N171" s="843">
        <v>3620.56</v>
      </c>
      <c r="O171" s="843">
        <v>577.79999999999995</v>
      </c>
      <c r="P171" s="843">
        <v>98.8</v>
      </c>
      <c r="Q171" s="19">
        <v>966619.2</v>
      </c>
      <c r="R171" s="845">
        <v>0.42</v>
      </c>
      <c r="S171" s="1146">
        <v>-3.4</v>
      </c>
      <c r="T171" s="846">
        <v>1.0209999999999999</v>
      </c>
      <c r="U171" s="1156">
        <v>364868</v>
      </c>
      <c r="X171" s="1134">
        <v>81</v>
      </c>
      <c r="Y171" s="1110">
        <v>264094</v>
      </c>
      <c r="Z171" s="1115">
        <v>202856</v>
      </c>
      <c r="AB171" s="1134">
        <v>84.7</v>
      </c>
      <c r="AC171" s="1104">
        <v>31468.5</v>
      </c>
      <c r="AD171" s="1115">
        <v>197190</v>
      </c>
    </row>
    <row r="172" spans="1:30">
      <c r="A172" s="112"/>
      <c r="B172" s="120" t="s">
        <v>11</v>
      </c>
      <c r="C172" s="843">
        <v>108.1</v>
      </c>
      <c r="D172" s="844">
        <v>3755852</v>
      </c>
      <c r="E172" s="844">
        <v>611975</v>
      </c>
      <c r="F172" s="843">
        <v>90.5</v>
      </c>
      <c r="G172" s="19">
        <v>954147.19699999993</v>
      </c>
      <c r="H172" s="845">
        <v>0.43</v>
      </c>
      <c r="I172" s="1146">
        <v>-6.4</v>
      </c>
      <c r="J172" s="846">
        <v>1.002</v>
      </c>
      <c r="K172" s="1156">
        <v>382272</v>
      </c>
      <c r="M172" s="847">
        <v>108.1</v>
      </c>
      <c r="N172" s="843">
        <v>3585.9</v>
      </c>
      <c r="O172" s="843">
        <v>589.17999999999995</v>
      </c>
      <c r="P172" s="843">
        <v>90.5</v>
      </c>
      <c r="Q172" s="19">
        <v>966123.8</v>
      </c>
      <c r="R172" s="845">
        <v>0.43</v>
      </c>
      <c r="S172" s="1146">
        <v>-6.4</v>
      </c>
      <c r="T172" s="846">
        <v>0.97299999999999998</v>
      </c>
      <c r="U172" s="1156">
        <v>381678</v>
      </c>
      <c r="X172" s="1134">
        <v>86.2</v>
      </c>
      <c r="Y172" s="1110">
        <v>277662</v>
      </c>
      <c r="Z172" s="1115">
        <v>191239</v>
      </c>
      <c r="AB172" s="1134">
        <v>87.1</v>
      </c>
      <c r="AC172" s="1104">
        <v>32304.3</v>
      </c>
      <c r="AD172" s="1115">
        <v>195613</v>
      </c>
    </row>
    <row r="173" spans="1:30">
      <c r="A173" s="112"/>
      <c r="B173" s="120" t="s">
        <v>12</v>
      </c>
      <c r="C173" s="843">
        <v>117</v>
      </c>
      <c r="D173" s="844">
        <v>3691152</v>
      </c>
      <c r="E173" s="844">
        <v>581509</v>
      </c>
      <c r="F173" s="843">
        <v>103.1</v>
      </c>
      <c r="G173" s="19">
        <v>965696.06699999992</v>
      </c>
      <c r="H173" s="845">
        <v>0.45</v>
      </c>
      <c r="I173" s="1146">
        <v>-4.4000000000000004</v>
      </c>
      <c r="J173" s="846">
        <v>1.04</v>
      </c>
      <c r="K173" s="1156">
        <v>437158</v>
      </c>
      <c r="M173" s="847">
        <v>117</v>
      </c>
      <c r="N173" s="843">
        <v>3604.73</v>
      </c>
      <c r="O173" s="843">
        <v>578.48</v>
      </c>
      <c r="P173" s="843">
        <v>103.1</v>
      </c>
      <c r="Q173" s="19">
        <v>960690.8</v>
      </c>
      <c r="R173" s="845">
        <v>0.45</v>
      </c>
      <c r="S173" s="1146">
        <v>-4.4000000000000004</v>
      </c>
      <c r="T173" s="846">
        <v>1.052</v>
      </c>
      <c r="U173" s="1156">
        <v>403134</v>
      </c>
      <c r="X173" s="1134">
        <v>86.4</v>
      </c>
      <c r="Y173" s="1110">
        <v>301540</v>
      </c>
      <c r="Z173" s="1115">
        <v>207078</v>
      </c>
      <c r="AB173" s="1134">
        <v>85.6</v>
      </c>
      <c r="AC173" s="1104">
        <v>31418.5</v>
      </c>
      <c r="AD173" s="1115">
        <v>198136</v>
      </c>
    </row>
    <row r="174" spans="1:30">
      <c r="A174" s="112"/>
      <c r="B174" s="120" t="s">
        <v>13</v>
      </c>
      <c r="C174" s="843">
        <v>114.9</v>
      </c>
      <c r="D174" s="844">
        <v>3487651</v>
      </c>
      <c r="E174" s="844">
        <v>689049</v>
      </c>
      <c r="F174" s="843">
        <v>100.6</v>
      </c>
      <c r="G174" s="19">
        <v>997868.65799999994</v>
      </c>
      <c r="H174" s="845">
        <v>0.44</v>
      </c>
      <c r="I174" s="1146">
        <v>-3</v>
      </c>
      <c r="J174" s="846">
        <v>1.03</v>
      </c>
      <c r="K174" s="1156">
        <v>391614</v>
      </c>
      <c r="M174" s="847">
        <v>114.9</v>
      </c>
      <c r="N174" s="843">
        <v>3595.81</v>
      </c>
      <c r="O174" s="843">
        <v>677.48</v>
      </c>
      <c r="P174" s="843">
        <v>100.6</v>
      </c>
      <c r="Q174" s="19">
        <v>961510.5</v>
      </c>
      <c r="R174" s="845">
        <v>0.44</v>
      </c>
      <c r="S174" s="1146">
        <v>-3</v>
      </c>
      <c r="T174" s="846">
        <v>1.0149999999999999</v>
      </c>
      <c r="U174" s="1156">
        <v>402865</v>
      </c>
      <c r="X174" s="1134">
        <v>95.6</v>
      </c>
      <c r="Y174" s="1110">
        <v>330267</v>
      </c>
      <c r="Z174" s="1115">
        <v>213322</v>
      </c>
      <c r="AB174" s="1134">
        <v>89.8</v>
      </c>
      <c r="AC174" s="1104">
        <v>31711.8</v>
      </c>
      <c r="AD174" s="1115">
        <v>210906</v>
      </c>
    </row>
    <row r="175" spans="1:30">
      <c r="A175" s="112"/>
      <c r="B175" s="120" t="s">
        <v>14</v>
      </c>
      <c r="C175" s="843">
        <v>118.3</v>
      </c>
      <c r="D175" s="844">
        <v>3469518</v>
      </c>
      <c r="E175" s="844">
        <v>590148</v>
      </c>
      <c r="F175" s="843">
        <v>108</v>
      </c>
      <c r="G175" s="19">
        <v>945816.91500000004</v>
      </c>
      <c r="H175" s="845">
        <v>0.44</v>
      </c>
      <c r="I175" s="1146">
        <v>-7.9</v>
      </c>
      <c r="J175" s="846">
        <v>1.105</v>
      </c>
      <c r="K175" s="1156">
        <v>414244</v>
      </c>
      <c r="M175" s="847">
        <v>118.3</v>
      </c>
      <c r="N175" s="843">
        <v>3575.09</v>
      </c>
      <c r="O175" s="843">
        <v>565.66</v>
      </c>
      <c r="P175" s="843">
        <v>108</v>
      </c>
      <c r="Q175" s="19">
        <v>950297.1</v>
      </c>
      <c r="R175" s="845">
        <v>0.44</v>
      </c>
      <c r="S175" s="1146">
        <v>-7.9</v>
      </c>
      <c r="T175" s="846">
        <v>1.071</v>
      </c>
      <c r="U175" s="1156">
        <v>396903</v>
      </c>
      <c r="X175" s="1135">
        <v>95.8</v>
      </c>
      <c r="Y175" s="1111">
        <v>440421</v>
      </c>
      <c r="Z175" s="1116">
        <v>206053</v>
      </c>
      <c r="AB175" s="1135">
        <v>90.5</v>
      </c>
      <c r="AC175" s="1105">
        <v>30635.1</v>
      </c>
      <c r="AD175" s="1116">
        <v>211073</v>
      </c>
    </row>
    <row r="176" spans="1:30">
      <c r="A176" s="114" t="s">
        <v>51</v>
      </c>
      <c r="B176" s="119" t="s">
        <v>3</v>
      </c>
      <c r="C176" s="853">
        <v>120.1</v>
      </c>
      <c r="D176" s="854">
        <v>3393570</v>
      </c>
      <c r="E176" s="854">
        <v>465817</v>
      </c>
      <c r="F176" s="853">
        <v>109.6</v>
      </c>
      <c r="G176" s="18">
        <v>872704.35200000007</v>
      </c>
      <c r="H176" s="855">
        <v>0.46</v>
      </c>
      <c r="I176" s="1145">
        <v>-4.5</v>
      </c>
      <c r="J176" s="856">
        <v>1.038</v>
      </c>
      <c r="K176" s="1155">
        <v>324648</v>
      </c>
      <c r="M176" s="857">
        <v>120.1</v>
      </c>
      <c r="N176" s="853">
        <v>3584.57</v>
      </c>
      <c r="O176" s="853">
        <v>540.72</v>
      </c>
      <c r="P176" s="853">
        <v>109.6</v>
      </c>
      <c r="Q176" s="18">
        <v>934471.8</v>
      </c>
      <c r="R176" s="855">
        <v>0.46</v>
      </c>
      <c r="S176" s="1145">
        <v>-4.5</v>
      </c>
      <c r="T176" s="856">
        <v>1.103</v>
      </c>
      <c r="U176" s="1155">
        <v>396518</v>
      </c>
      <c r="X176" s="1134">
        <v>87.8</v>
      </c>
      <c r="Y176" s="1110">
        <v>321705</v>
      </c>
      <c r="Z176" s="1115">
        <v>219878</v>
      </c>
      <c r="AB176" s="1134">
        <v>91.4</v>
      </c>
      <c r="AC176" s="1104">
        <v>31356.400000000001</v>
      </c>
      <c r="AD176" s="1115">
        <v>206905</v>
      </c>
    </row>
    <row r="177" spans="1:30">
      <c r="A177" s="112">
        <v>2003</v>
      </c>
      <c r="B177" s="120" t="s">
        <v>4</v>
      </c>
      <c r="C177" s="843">
        <v>119.4</v>
      </c>
      <c r="D177" s="844">
        <v>3272489</v>
      </c>
      <c r="E177" s="844">
        <v>561786</v>
      </c>
      <c r="F177" s="843">
        <v>109.6</v>
      </c>
      <c r="G177" s="19">
        <v>922588.8</v>
      </c>
      <c r="H177" s="845">
        <v>0.47</v>
      </c>
      <c r="I177" s="1146">
        <v>-1.5</v>
      </c>
      <c r="J177" s="846">
        <v>1.073</v>
      </c>
      <c r="K177" s="1156">
        <v>380666</v>
      </c>
      <c r="M177" s="847">
        <v>119.4</v>
      </c>
      <c r="N177" s="843">
        <v>3568.27</v>
      </c>
      <c r="O177" s="843">
        <v>565.96</v>
      </c>
      <c r="P177" s="843">
        <v>109.6</v>
      </c>
      <c r="Q177" s="19">
        <v>939142.4</v>
      </c>
      <c r="R177" s="845">
        <v>0.47</v>
      </c>
      <c r="S177" s="1146">
        <v>-1.5</v>
      </c>
      <c r="T177" s="846">
        <v>1.091</v>
      </c>
      <c r="U177" s="1156">
        <v>394770</v>
      </c>
      <c r="X177" s="1134">
        <v>88.8</v>
      </c>
      <c r="Y177" s="1110">
        <v>245450</v>
      </c>
      <c r="Z177" s="1115">
        <v>169927</v>
      </c>
      <c r="AB177" s="1134">
        <v>90.9</v>
      </c>
      <c r="AC177" s="1104">
        <v>31283</v>
      </c>
      <c r="AD177" s="1115">
        <v>199099</v>
      </c>
    </row>
    <row r="178" spans="1:30">
      <c r="A178" s="112"/>
      <c r="B178" s="120" t="s">
        <v>5</v>
      </c>
      <c r="C178" s="843">
        <v>121.1</v>
      </c>
      <c r="D178" s="844">
        <v>3550992</v>
      </c>
      <c r="E178" s="844">
        <v>531326</v>
      </c>
      <c r="F178" s="843">
        <v>110.2</v>
      </c>
      <c r="G178" s="19">
        <v>901472.22</v>
      </c>
      <c r="H178" s="845">
        <v>0.48</v>
      </c>
      <c r="I178" s="1146">
        <v>-4</v>
      </c>
      <c r="J178" s="846">
        <v>1.3580000000000001</v>
      </c>
      <c r="K178" s="1156">
        <v>439259</v>
      </c>
      <c r="M178" s="847">
        <v>121.1</v>
      </c>
      <c r="N178" s="843">
        <v>3583.07</v>
      </c>
      <c r="O178" s="843">
        <v>569.61</v>
      </c>
      <c r="P178" s="843">
        <v>110.2</v>
      </c>
      <c r="Q178" s="19">
        <v>908202.8</v>
      </c>
      <c r="R178" s="845">
        <v>0.48</v>
      </c>
      <c r="S178" s="1146">
        <v>-4</v>
      </c>
      <c r="T178" s="846">
        <v>1.0900000000000001</v>
      </c>
      <c r="U178" s="1156">
        <v>395872</v>
      </c>
      <c r="X178" s="1134">
        <v>95.7</v>
      </c>
      <c r="Y178" s="1110">
        <v>321920</v>
      </c>
      <c r="Z178" s="1115">
        <v>197916</v>
      </c>
      <c r="AB178" s="1134">
        <v>94.3</v>
      </c>
      <c r="AC178" s="1104">
        <v>31132.3</v>
      </c>
      <c r="AD178" s="1115">
        <v>198541</v>
      </c>
    </row>
    <row r="179" spans="1:30">
      <c r="A179" s="112"/>
      <c r="B179" s="120" t="s">
        <v>6</v>
      </c>
      <c r="C179" s="843">
        <v>116.8</v>
      </c>
      <c r="D179" s="844">
        <v>3465136</v>
      </c>
      <c r="E179" s="844">
        <v>621201</v>
      </c>
      <c r="F179" s="843">
        <v>103.2</v>
      </c>
      <c r="G179" s="19">
        <v>965550.19499999995</v>
      </c>
      <c r="H179" s="845">
        <v>0.48</v>
      </c>
      <c r="I179" s="1146">
        <v>-5.4</v>
      </c>
      <c r="J179" s="846">
        <v>1.038</v>
      </c>
      <c r="K179" s="1156">
        <v>417182</v>
      </c>
      <c r="M179" s="847">
        <v>116.8</v>
      </c>
      <c r="N179" s="843">
        <v>3606.56</v>
      </c>
      <c r="O179" s="843">
        <v>613.32000000000005</v>
      </c>
      <c r="P179" s="843">
        <v>103.2</v>
      </c>
      <c r="Q179" s="19">
        <v>931383.8</v>
      </c>
      <c r="R179" s="845">
        <v>0.48</v>
      </c>
      <c r="S179" s="1146">
        <v>-5.4</v>
      </c>
      <c r="T179" s="846">
        <v>1.0840000000000001</v>
      </c>
      <c r="U179" s="1156">
        <v>402200</v>
      </c>
      <c r="X179" s="1134">
        <v>90.8</v>
      </c>
      <c r="Y179" s="1110">
        <v>285257</v>
      </c>
      <c r="Z179" s="1115">
        <v>209574</v>
      </c>
      <c r="AB179" s="1134">
        <v>87.4</v>
      </c>
      <c r="AC179" s="1104">
        <v>30820.6</v>
      </c>
      <c r="AD179" s="1115">
        <v>197360</v>
      </c>
    </row>
    <row r="180" spans="1:30">
      <c r="A180" s="112"/>
      <c r="B180" s="120" t="s">
        <v>7</v>
      </c>
      <c r="C180" s="843">
        <v>119.3</v>
      </c>
      <c r="D180" s="844">
        <v>3558146</v>
      </c>
      <c r="E180" s="844">
        <v>471082</v>
      </c>
      <c r="F180" s="843">
        <v>108</v>
      </c>
      <c r="G180" s="19">
        <v>923714.4</v>
      </c>
      <c r="H180" s="845">
        <v>0.49</v>
      </c>
      <c r="I180" s="1146">
        <v>-4.5</v>
      </c>
      <c r="J180" s="846">
        <v>1.04</v>
      </c>
      <c r="K180" s="1156">
        <v>372798</v>
      </c>
      <c r="M180" s="847">
        <v>119.3</v>
      </c>
      <c r="N180" s="843">
        <v>3600.01</v>
      </c>
      <c r="O180" s="843">
        <v>535.55999999999995</v>
      </c>
      <c r="P180" s="843">
        <v>108</v>
      </c>
      <c r="Q180" s="19">
        <v>939984.6</v>
      </c>
      <c r="R180" s="845">
        <v>0.49</v>
      </c>
      <c r="S180" s="1146">
        <v>-4.5</v>
      </c>
      <c r="T180" s="846">
        <v>1.1200000000000001</v>
      </c>
      <c r="U180" s="1156">
        <v>394177</v>
      </c>
      <c r="X180" s="1134">
        <v>86.9</v>
      </c>
      <c r="Y180" s="1110">
        <v>290759</v>
      </c>
      <c r="Z180" s="1115">
        <v>198698</v>
      </c>
      <c r="AB180" s="1134">
        <v>88.9</v>
      </c>
      <c r="AC180" s="1104">
        <v>30722.799999999999</v>
      </c>
      <c r="AD180" s="1115">
        <v>198893</v>
      </c>
    </row>
    <row r="181" spans="1:30">
      <c r="A181" s="112"/>
      <c r="B181" s="120" t="s">
        <v>8</v>
      </c>
      <c r="C181" s="843">
        <v>120.2</v>
      </c>
      <c r="D181" s="844">
        <v>3665085</v>
      </c>
      <c r="E181" s="844">
        <v>628375</v>
      </c>
      <c r="F181" s="843">
        <v>111.9</v>
      </c>
      <c r="G181" s="19">
        <v>963288.86400000006</v>
      </c>
      <c r="H181" s="845">
        <v>0.49</v>
      </c>
      <c r="I181" s="1146">
        <v>-4.7</v>
      </c>
      <c r="J181" s="846">
        <v>1.1100000000000001</v>
      </c>
      <c r="K181" s="1156">
        <v>366760</v>
      </c>
      <c r="M181" s="847">
        <v>120.2</v>
      </c>
      <c r="N181" s="843">
        <v>3519.4</v>
      </c>
      <c r="O181" s="843">
        <v>544.74</v>
      </c>
      <c r="P181" s="843">
        <v>111.9</v>
      </c>
      <c r="Q181" s="19">
        <v>929532.9</v>
      </c>
      <c r="R181" s="845">
        <v>0.49</v>
      </c>
      <c r="S181" s="1146">
        <v>-4.7</v>
      </c>
      <c r="T181" s="846">
        <v>1.115</v>
      </c>
      <c r="U181" s="1156">
        <v>370853</v>
      </c>
      <c r="X181" s="1134">
        <v>86.3</v>
      </c>
      <c r="Y181" s="1110">
        <v>303628</v>
      </c>
      <c r="Z181" s="1115">
        <v>188707</v>
      </c>
      <c r="AB181" s="1134">
        <v>87</v>
      </c>
      <c r="AC181" s="1104">
        <v>31260.400000000001</v>
      </c>
      <c r="AD181" s="1115">
        <v>199077</v>
      </c>
    </row>
    <row r="182" spans="1:30">
      <c r="A182" s="112"/>
      <c r="B182" s="120" t="s">
        <v>9</v>
      </c>
      <c r="C182" s="843">
        <v>118.5</v>
      </c>
      <c r="D182" s="844">
        <v>3762956</v>
      </c>
      <c r="E182" s="844">
        <v>687165</v>
      </c>
      <c r="F182" s="843">
        <v>104.1</v>
      </c>
      <c r="G182" s="19">
        <v>961993.16500000004</v>
      </c>
      <c r="H182" s="845">
        <v>0.5</v>
      </c>
      <c r="I182" s="1146">
        <v>-5.6</v>
      </c>
      <c r="J182" s="846">
        <v>1.1060000000000001</v>
      </c>
      <c r="K182" s="1156">
        <v>401744</v>
      </c>
      <c r="M182" s="847">
        <v>118.5</v>
      </c>
      <c r="N182" s="843">
        <v>3447.95</v>
      </c>
      <c r="O182" s="843">
        <v>629.91</v>
      </c>
      <c r="P182" s="843">
        <v>104.1</v>
      </c>
      <c r="Q182" s="19">
        <v>928889.1</v>
      </c>
      <c r="R182" s="845">
        <v>0.5</v>
      </c>
      <c r="S182" s="1146">
        <v>-5.6</v>
      </c>
      <c r="T182" s="846">
        <v>1.129</v>
      </c>
      <c r="U182" s="1156">
        <v>389042</v>
      </c>
      <c r="X182" s="1134">
        <v>87.3</v>
      </c>
      <c r="Y182" s="1110">
        <v>359599</v>
      </c>
      <c r="Z182" s="1115">
        <v>212155</v>
      </c>
      <c r="AB182" s="1134">
        <v>90.8</v>
      </c>
      <c r="AC182" s="1104">
        <v>30868.7</v>
      </c>
      <c r="AD182" s="1115">
        <v>200946</v>
      </c>
    </row>
    <row r="183" spans="1:30">
      <c r="A183" s="112"/>
      <c r="B183" s="120" t="s">
        <v>10</v>
      </c>
      <c r="C183" s="843">
        <v>115.9</v>
      </c>
      <c r="D183" s="844">
        <v>3641280</v>
      </c>
      <c r="E183" s="844">
        <v>573976</v>
      </c>
      <c r="F183" s="843">
        <v>102.2</v>
      </c>
      <c r="G183" s="19">
        <v>881444.17100000009</v>
      </c>
      <c r="H183" s="845">
        <v>0.52</v>
      </c>
      <c r="I183" s="1146">
        <v>-4.8</v>
      </c>
      <c r="J183" s="846">
        <v>1.002</v>
      </c>
      <c r="K183" s="1156">
        <v>374798</v>
      </c>
      <c r="M183" s="847">
        <v>115.9</v>
      </c>
      <c r="N183" s="843">
        <v>3480.57</v>
      </c>
      <c r="O183" s="843">
        <v>589.95000000000005</v>
      </c>
      <c r="P183" s="843">
        <v>102.2</v>
      </c>
      <c r="Q183" s="19">
        <v>911673.6</v>
      </c>
      <c r="R183" s="845">
        <v>0.52</v>
      </c>
      <c r="S183" s="1146">
        <v>-4.8</v>
      </c>
      <c r="T183" s="846">
        <v>1.1040000000000001</v>
      </c>
      <c r="U183" s="1156">
        <v>385845</v>
      </c>
      <c r="X183" s="1134">
        <v>88.3</v>
      </c>
      <c r="Y183" s="1110">
        <v>264372</v>
      </c>
      <c r="Z183" s="1115">
        <v>194220</v>
      </c>
      <c r="AB183" s="1134">
        <v>92</v>
      </c>
      <c r="AC183" s="1104">
        <v>31414.2</v>
      </c>
      <c r="AD183" s="1115">
        <v>198261</v>
      </c>
    </row>
    <row r="184" spans="1:30">
      <c r="A184" s="112"/>
      <c r="B184" s="120" t="s">
        <v>11</v>
      </c>
      <c r="C184" s="843">
        <v>117.7</v>
      </c>
      <c r="D184" s="844">
        <v>3722776</v>
      </c>
      <c r="E184" s="844">
        <v>572394</v>
      </c>
      <c r="F184" s="843">
        <v>103.2</v>
      </c>
      <c r="G184" s="19">
        <v>902740.91200000001</v>
      </c>
      <c r="H184" s="845">
        <v>0.55000000000000004</v>
      </c>
      <c r="I184" s="1146">
        <v>-4.9000000000000004</v>
      </c>
      <c r="J184" s="846">
        <v>1.163</v>
      </c>
      <c r="K184" s="1156">
        <v>407313</v>
      </c>
      <c r="M184" s="847">
        <v>117.7</v>
      </c>
      <c r="N184" s="843">
        <v>3555.87</v>
      </c>
      <c r="O184" s="843">
        <v>550.25</v>
      </c>
      <c r="P184" s="843">
        <v>103.2</v>
      </c>
      <c r="Q184" s="19">
        <v>909694.5</v>
      </c>
      <c r="R184" s="845">
        <v>0.55000000000000004</v>
      </c>
      <c r="S184" s="1146">
        <v>-4.9000000000000004</v>
      </c>
      <c r="T184" s="846">
        <v>1.1379999999999999</v>
      </c>
      <c r="U184" s="1156">
        <v>398277</v>
      </c>
      <c r="X184" s="1134">
        <v>91</v>
      </c>
      <c r="Y184" s="1110">
        <v>262221</v>
      </c>
      <c r="Z184" s="1115">
        <v>210726</v>
      </c>
      <c r="AB184" s="1134">
        <v>92</v>
      </c>
      <c r="AC184" s="1104">
        <v>30776.799999999999</v>
      </c>
      <c r="AD184" s="1115">
        <v>208555</v>
      </c>
    </row>
    <row r="185" spans="1:30">
      <c r="A185" s="112"/>
      <c r="B185" s="120" t="s">
        <v>12</v>
      </c>
      <c r="C185" s="843">
        <v>123.8</v>
      </c>
      <c r="D185" s="844">
        <v>3611935</v>
      </c>
      <c r="E185" s="844">
        <v>633260</v>
      </c>
      <c r="F185" s="843">
        <v>115.7</v>
      </c>
      <c r="G185" s="19">
        <v>940826.42399999988</v>
      </c>
      <c r="H185" s="845">
        <v>0.56999999999999995</v>
      </c>
      <c r="I185" s="1146">
        <v>1.9</v>
      </c>
      <c r="J185" s="846">
        <v>1.2130000000000001</v>
      </c>
      <c r="K185" s="1156">
        <v>426387</v>
      </c>
      <c r="M185" s="847">
        <v>123.8</v>
      </c>
      <c r="N185" s="843">
        <v>3530.29</v>
      </c>
      <c r="O185" s="843">
        <v>645.30999999999995</v>
      </c>
      <c r="P185" s="843">
        <v>115.7</v>
      </c>
      <c r="Q185" s="19">
        <v>929487.2</v>
      </c>
      <c r="R185" s="845">
        <v>0.56999999999999995</v>
      </c>
      <c r="S185" s="1146">
        <v>1.9</v>
      </c>
      <c r="T185" s="846">
        <v>1.2250000000000001</v>
      </c>
      <c r="U185" s="1156">
        <v>393100</v>
      </c>
      <c r="X185" s="1134">
        <v>93</v>
      </c>
      <c r="Y185" s="1110">
        <v>306037</v>
      </c>
      <c r="Z185" s="1115">
        <v>212251</v>
      </c>
      <c r="AB185" s="1134">
        <v>92.1</v>
      </c>
      <c r="AC185" s="1104">
        <v>31889.599999999999</v>
      </c>
      <c r="AD185" s="1115">
        <v>200284</v>
      </c>
    </row>
    <row r="186" spans="1:30">
      <c r="A186" s="112"/>
      <c r="B186" s="120" t="s">
        <v>13</v>
      </c>
      <c r="C186" s="843">
        <v>120.7</v>
      </c>
      <c r="D186" s="844">
        <v>3444506</v>
      </c>
      <c r="E186" s="844">
        <v>542731</v>
      </c>
      <c r="F186" s="843">
        <v>109.3</v>
      </c>
      <c r="G186" s="19">
        <v>924915.97899999993</v>
      </c>
      <c r="H186" s="845">
        <v>0.59</v>
      </c>
      <c r="I186" s="1146">
        <v>-4.3</v>
      </c>
      <c r="J186" s="846">
        <v>1.1930000000000001</v>
      </c>
      <c r="K186" s="1156">
        <v>376609</v>
      </c>
      <c r="M186" s="847">
        <v>120.7</v>
      </c>
      <c r="N186" s="843">
        <v>3555.55</v>
      </c>
      <c r="O186" s="843">
        <v>514.21</v>
      </c>
      <c r="P186" s="843">
        <v>109.3</v>
      </c>
      <c r="Q186" s="19">
        <v>903491.7</v>
      </c>
      <c r="R186" s="845">
        <v>0.59</v>
      </c>
      <c r="S186" s="1146">
        <v>-4.3</v>
      </c>
      <c r="T186" s="846">
        <v>1.169</v>
      </c>
      <c r="U186" s="1156">
        <v>396890</v>
      </c>
      <c r="X186" s="1134">
        <v>97.4</v>
      </c>
      <c r="Y186" s="1110">
        <v>322750</v>
      </c>
      <c r="Z186" s="1115">
        <v>185584</v>
      </c>
      <c r="AB186" s="1134">
        <v>92.2</v>
      </c>
      <c r="AC186" s="1104">
        <v>30499.1</v>
      </c>
      <c r="AD186" s="1115">
        <v>192836</v>
      </c>
    </row>
    <row r="187" spans="1:30">
      <c r="A187" s="113"/>
      <c r="B187" s="121" t="s">
        <v>14</v>
      </c>
      <c r="C187" s="848">
        <v>122</v>
      </c>
      <c r="D187" s="849">
        <v>3458166</v>
      </c>
      <c r="E187" s="849">
        <v>670725</v>
      </c>
      <c r="F187" s="848">
        <v>114.1</v>
      </c>
      <c r="G187" s="20">
        <v>877196.74</v>
      </c>
      <c r="H187" s="850">
        <v>0.61</v>
      </c>
      <c r="I187" s="1147">
        <v>-4.2</v>
      </c>
      <c r="J187" s="851">
        <v>1.343</v>
      </c>
      <c r="K187" s="1157">
        <v>443221</v>
      </c>
      <c r="M187" s="852">
        <v>122</v>
      </c>
      <c r="N187" s="848">
        <v>3565.17</v>
      </c>
      <c r="O187" s="848">
        <v>613.11</v>
      </c>
      <c r="P187" s="848">
        <v>114.1</v>
      </c>
      <c r="Q187" s="20">
        <v>875461.7</v>
      </c>
      <c r="R187" s="850">
        <v>0.61</v>
      </c>
      <c r="S187" s="1147">
        <v>-4.2</v>
      </c>
      <c r="T187" s="851">
        <v>1.2929999999999999</v>
      </c>
      <c r="U187" s="1157">
        <v>412846</v>
      </c>
      <c r="X187" s="1134">
        <v>90.8</v>
      </c>
      <c r="Y187" s="1110">
        <v>426201</v>
      </c>
      <c r="Z187" s="1115">
        <v>198059</v>
      </c>
      <c r="AB187" s="1134">
        <v>85.7</v>
      </c>
      <c r="AC187" s="1104">
        <v>30367.9</v>
      </c>
      <c r="AD187" s="1115">
        <v>193958</v>
      </c>
    </row>
    <row r="188" spans="1:30">
      <c r="A188" s="115" t="s">
        <v>52</v>
      </c>
      <c r="B188" s="120" t="s">
        <v>3</v>
      </c>
      <c r="C188" s="843">
        <v>122.8</v>
      </c>
      <c r="D188" s="844">
        <v>3417264</v>
      </c>
      <c r="E188" s="844">
        <v>604473</v>
      </c>
      <c r="F188" s="843">
        <v>115.8</v>
      </c>
      <c r="G188" s="19">
        <v>966909.30599999998</v>
      </c>
      <c r="H188" s="845">
        <v>0.63</v>
      </c>
      <c r="I188" s="1146">
        <v>-1.4</v>
      </c>
      <c r="J188" s="846">
        <v>1.0329999999999999</v>
      </c>
      <c r="K188" s="1156">
        <v>341987</v>
      </c>
      <c r="M188" s="847">
        <v>122.8</v>
      </c>
      <c r="N188" s="843">
        <v>3603.98</v>
      </c>
      <c r="O188" s="843">
        <v>705.7</v>
      </c>
      <c r="P188" s="843">
        <v>115.8</v>
      </c>
      <c r="Q188" s="19">
        <v>1035204.4</v>
      </c>
      <c r="R188" s="845">
        <v>0.63</v>
      </c>
      <c r="S188" s="1146">
        <v>-1.4</v>
      </c>
      <c r="T188" s="846">
        <v>1.099</v>
      </c>
      <c r="U188" s="1156">
        <v>417258</v>
      </c>
      <c r="X188" s="1136">
        <v>91</v>
      </c>
      <c r="Y188" s="1112">
        <v>317688</v>
      </c>
      <c r="Z188" s="1114">
        <v>210641</v>
      </c>
      <c r="AB188" s="1136">
        <v>95.3</v>
      </c>
      <c r="AC188" s="1106">
        <v>30328.7</v>
      </c>
      <c r="AD188" s="1114">
        <v>203607</v>
      </c>
    </row>
    <row r="189" spans="1:30">
      <c r="A189" s="112">
        <v>2004</v>
      </c>
      <c r="B189" s="120" t="s">
        <v>4</v>
      </c>
      <c r="C189" s="843">
        <v>123.1</v>
      </c>
      <c r="D189" s="844">
        <v>3384689</v>
      </c>
      <c r="E189" s="844">
        <v>508622</v>
      </c>
      <c r="F189" s="843">
        <v>119.8</v>
      </c>
      <c r="G189" s="19">
        <v>1008630.0209999999</v>
      </c>
      <c r="H189" s="845">
        <v>0.63</v>
      </c>
      <c r="I189" s="1146">
        <v>1.6</v>
      </c>
      <c r="J189" s="846">
        <v>1.081</v>
      </c>
      <c r="K189" s="1156">
        <v>413722</v>
      </c>
      <c r="M189" s="847">
        <v>123.1</v>
      </c>
      <c r="N189" s="843">
        <v>3588.1</v>
      </c>
      <c r="O189" s="843">
        <v>567.35</v>
      </c>
      <c r="P189" s="843">
        <v>119.8</v>
      </c>
      <c r="Q189" s="19">
        <v>1025112.5</v>
      </c>
      <c r="R189" s="845">
        <v>0.63</v>
      </c>
      <c r="S189" s="1146">
        <v>1.6</v>
      </c>
      <c r="T189" s="846">
        <v>1.105</v>
      </c>
      <c r="U189" s="1156">
        <v>423772</v>
      </c>
      <c r="X189" s="1134">
        <v>94.2</v>
      </c>
      <c r="Y189" s="1110">
        <v>250495</v>
      </c>
      <c r="Z189" s="1115">
        <v>167537</v>
      </c>
      <c r="AB189" s="1134">
        <v>94.7</v>
      </c>
      <c r="AC189" s="1104">
        <v>30487.8</v>
      </c>
      <c r="AD189" s="1115">
        <v>203118</v>
      </c>
    </row>
    <row r="190" spans="1:30">
      <c r="A190" s="112"/>
      <c r="B190" s="120" t="s">
        <v>5</v>
      </c>
      <c r="C190" s="843">
        <v>119.6</v>
      </c>
      <c r="D190" s="844">
        <v>3596713</v>
      </c>
      <c r="E190" s="844">
        <v>555105</v>
      </c>
      <c r="F190" s="843">
        <v>109.3</v>
      </c>
      <c r="G190" s="19">
        <v>1065554.1000000001</v>
      </c>
      <c r="H190" s="845">
        <v>0.63</v>
      </c>
      <c r="I190" s="1146">
        <v>-3.7</v>
      </c>
      <c r="J190" s="846">
        <v>1.3640000000000001</v>
      </c>
      <c r="K190" s="1156">
        <v>479890</v>
      </c>
      <c r="M190" s="847">
        <v>119.6</v>
      </c>
      <c r="N190" s="843">
        <v>3622.96</v>
      </c>
      <c r="O190" s="843">
        <v>596.72</v>
      </c>
      <c r="P190" s="843">
        <v>109.3</v>
      </c>
      <c r="Q190" s="19">
        <v>1068821.5</v>
      </c>
      <c r="R190" s="845">
        <v>0.63</v>
      </c>
      <c r="S190" s="1146">
        <v>-3.7</v>
      </c>
      <c r="T190" s="846">
        <v>1.1080000000000001</v>
      </c>
      <c r="U190" s="1156">
        <v>422273</v>
      </c>
      <c r="X190" s="1134">
        <v>96.7</v>
      </c>
      <c r="Y190" s="1110">
        <v>308857</v>
      </c>
      <c r="Z190" s="1115">
        <v>222272</v>
      </c>
      <c r="AB190" s="1134">
        <v>95.3</v>
      </c>
      <c r="AC190" s="1104">
        <v>30493.4</v>
      </c>
      <c r="AD190" s="1115">
        <v>209432</v>
      </c>
    </row>
    <row r="191" spans="1:30">
      <c r="A191" s="112"/>
      <c r="B191" s="120" t="s">
        <v>6</v>
      </c>
      <c r="C191" s="843">
        <v>123.6</v>
      </c>
      <c r="D191" s="844">
        <v>3474468</v>
      </c>
      <c r="E191" s="844">
        <v>524886</v>
      </c>
      <c r="F191" s="843">
        <v>113.7</v>
      </c>
      <c r="G191" s="19">
        <v>1066730.3639999998</v>
      </c>
      <c r="H191" s="845">
        <v>0.64</v>
      </c>
      <c r="I191" s="1146">
        <v>-1.9</v>
      </c>
      <c r="J191" s="846">
        <v>1.0780000000000001</v>
      </c>
      <c r="K191" s="1156">
        <v>444088</v>
      </c>
      <c r="M191" s="847">
        <v>123.6</v>
      </c>
      <c r="N191" s="843">
        <v>3611.31</v>
      </c>
      <c r="O191" s="843">
        <v>552.80999999999995</v>
      </c>
      <c r="P191" s="843">
        <v>113.7</v>
      </c>
      <c r="Q191" s="19">
        <v>1019845.6</v>
      </c>
      <c r="R191" s="845">
        <v>0.64</v>
      </c>
      <c r="S191" s="1146">
        <v>-1.9</v>
      </c>
      <c r="T191" s="846">
        <v>1.1259999999999999</v>
      </c>
      <c r="U191" s="1156">
        <v>433127</v>
      </c>
      <c r="X191" s="1134">
        <v>102.3</v>
      </c>
      <c r="Y191" s="1110">
        <v>288908</v>
      </c>
      <c r="Z191" s="1115">
        <v>230772</v>
      </c>
      <c r="AB191" s="1134">
        <v>98.5</v>
      </c>
      <c r="AC191" s="1104">
        <v>30679.8</v>
      </c>
      <c r="AD191" s="1115">
        <v>213902</v>
      </c>
    </row>
    <row r="192" spans="1:30">
      <c r="A192" s="112"/>
      <c r="B192" s="120" t="s">
        <v>7</v>
      </c>
      <c r="C192" s="843">
        <v>124.6</v>
      </c>
      <c r="D192" s="844">
        <v>3656027</v>
      </c>
      <c r="E192" s="844">
        <v>605473</v>
      </c>
      <c r="F192" s="843">
        <v>115</v>
      </c>
      <c r="G192" s="19">
        <v>981735.78599999996</v>
      </c>
      <c r="H192" s="845">
        <v>0.67</v>
      </c>
      <c r="I192" s="1146">
        <v>-1.8</v>
      </c>
      <c r="J192" s="846">
        <v>1.0089999999999999</v>
      </c>
      <c r="K192" s="1156">
        <v>400628</v>
      </c>
      <c r="M192" s="847">
        <v>124.6</v>
      </c>
      <c r="N192" s="843">
        <v>3707.11</v>
      </c>
      <c r="O192" s="843">
        <v>661.38</v>
      </c>
      <c r="P192" s="843">
        <v>115</v>
      </c>
      <c r="Q192" s="19">
        <v>1013649.9</v>
      </c>
      <c r="R192" s="845">
        <v>0.67</v>
      </c>
      <c r="S192" s="1146">
        <v>-1.8</v>
      </c>
      <c r="T192" s="846">
        <v>1.0820000000000001</v>
      </c>
      <c r="U192" s="1156">
        <v>434939</v>
      </c>
      <c r="X192" s="1134">
        <v>94.2</v>
      </c>
      <c r="Y192" s="1110">
        <v>288726</v>
      </c>
      <c r="Z192" s="1115">
        <v>200615</v>
      </c>
      <c r="AB192" s="1134">
        <v>96.1</v>
      </c>
      <c r="AC192" s="1104">
        <v>30025.4</v>
      </c>
      <c r="AD192" s="1115">
        <v>207550</v>
      </c>
    </row>
    <row r="193" spans="1:30">
      <c r="A193" s="112"/>
      <c r="B193" s="120" t="s">
        <v>8</v>
      </c>
      <c r="C193" s="843">
        <v>122.5</v>
      </c>
      <c r="D193" s="844">
        <v>3833122</v>
      </c>
      <c r="E193" s="844">
        <v>764836</v>
      </c>
      <c r="F193" s="843">
        <v>112.7</v>
      </c>
      <c r="G193" s="19">
        <v>1061378.3160000001</v>
      </c>
      <c r="H193" s="845">
        <v>0.69</v>
      </c>
      <c r="I193" s="1146">
        <v>-5.2</v>
      </c>
      <c r="J193" s="846">
        <v>1.133</v>
      </c>
      <c r="K193" s="1156">
        <v>469294</v>
      </c>
      <c r="M193" s="847">
        <v>122.5</v>
      </c>
      <c r="N193" s="843">
        <v>3674.74</v>
      </c>
      <c r="O193" s="843">
        <v>665.47</v>
      </c>
      <c r="P193" s="843">
        <v>112.7</v>
      </c>
      <c r="Q193" s="19">
        <v>1018735.3</v>
      </c>
      <c r="R193" s="845">
        <v>0.69</v>
      </c>
      <c r="S193" s="1146">
        <v>-5.2</v>
      </c>
      <c r="T193" s="846">
        <v>1.129</v>
      </c>
      <c r="U193" s="1156">
        <v>458571</v>
      </c>
      <c r="X193" s="1134">
        <v>96.7</v>
      </c>
      <c r="Y193" s="1110">
        <v>278975</v>
      </c>
      <c r="Z193" s="1115">
        <v>225127</v>
      </c>
      <c r="AB193" s="1134">
        <v>97.8</v>
      </c>
      <c r="AC193" s="1104">
        <v>29534.1</v>
      </c>
      <c r="AD193" s="1115">
        <v>232838</v>
      </c>
    </row>
    <row r="194" spans="1:30">
      <c r="A194" s="112"/>
      <c r="B194" s="120" t="s">
        <v>9</v>
      </c>
      <c r="C194" s="843">
        <v>127.9</v>
      </c>
      <c r="D194" s="844">
        <v>4022361</v>
      </c>
      <c r="E194" s="844">
        <v>631346</v>
      </c>
      <c r="F194" s="843">
        <v>120.5</v>
      </c>
      <c r="G194" s="19">
        <v>1060694.4350000001</v>
      </c>
      <c r="H194" s="845">
        <v>0.69</v>
      </c>
      <c r="I194" s="1146">
        <v>-1</v>
      </c>
      <c r="J194" s="846">
        <v>1.1339999999999999</v>
      </c>
      <c r="K194" s="1156">
        <v>467998</v>
      </c>
      <c r="M194" s="847">
        <v>127.9</v>
      </c>
      <c r="N194" s="843">
        <v>3693.25</v>
      </c>
      <c r="O194" s="843">
        <v>598.87</v>
      </c>
      <c r="P194" s="843">
        <v>120.5</v>
      </c>
      <c r="Q194" s="19">
        <v>1019313.2</v>
      </c>
      <c r="R194" s="845">
        <v>0.69</v>
      </c>
      <c r="S194" s="1146">
        <v>-1</v>
      </c>
      <c r="T194" s="846">
        <v>1.1579999999999999</v>
      </c>
      <c r="U194" s="1156">
        <v>453435</v>
      </c>
      <c r="X194" s="1134">
        <v>98.2</v>
      </c>
      <c r="Y194" s="1110">
        <v>350391</v>
      </c>
      <c r="Z194" s="1115">
        <v>226099</v>
      </c>
      <c r="AB194" s="1134">
        <v>101.7</v>
      </c>
      <c r="AC194" s="1104">
        <v>29906.5</v>
      </c>
      <c r="AD194" s="1115">
        <v>218443</v>
      </c>
    </row>
    <row r="195" spans="1:30">
      <c r="A195" s="112"/>
      <c r="B195" s="120" t="s">
        <v>10</v>
      </c>
      <c r="C195" s="843">
        <v>121.8</v>
      </c>
      <c r="D195" s="844">
        <v>3773456</v>
      </c>
      <c r="E195" s="844">
        <v>660362</v>
      </c>
      <c r="F195" s="843">
        <v>115.4</v>
      </c>
      <c r="G195" s="19">
        <v>994415.76</v>
      </c>
      <c r="H195" s="845">
        <v>0.7</v>
      </c>
      <c r="I195" s="1146">
        <v>-3.8</v>
      </c>
      <c r="J195" s="846">
        <v>1</v>
      </c>
      <c r="K195" s="1156">
        <v>446453</v>
      </c>
      <c r="M195" s="847">
        <v>121.8</v>
      </c>
      <c r="N195" s="843">
        <v>3604.53</v>
      </c>
      <c r="O195" s="843">
        <v>665.32</v>
      </c>
      <c r="P195" s="843">
        <v>115.4</v>
      </c>
      <c r="Q195" s="19">
        <v>1030479.9</v>
      </c>
      <c r="R195" s="845">
        <v>0.7</v>
      </c>
      <c r="S195" s="1146">
        <v>-3.8</v>
      </c>
      <c r="T195" s="846">
        <v>1.095</v>
      </c>
      <c r="U195" s="1156">
        <v>464538</v>
      </c>
      <c r="X195" s="1134">
        <v>91.8</v>
      </c>
      <c r="Y195" s="1110">
        <v>248749</v>
      </c>
      <c r="Z195" s="1115">
        <v>222162</v>
      </c>
      <c r="AB195" s="1134">
        <v>95.2</v>
      </c>
      <c r="AC195" s="1104">
        <v>29297.8</v>
      </c>
      <c r="AD195" s="1115">
        <v>218090</v>
      </c>
    </row>
    <row r="196" spans="1:30">
      <c r="A196" s="112"/>
      <c r="B196" s="120" t="s">
        <v>11</v>
      </c>
      <c r="C196" s="843">
        <v>122.8</v>
      </c>
      <c r="D196" s="844">
        <v>3828482</v>
      </c>
      <c r="E196" s="844">
        <v>1143418</v>
      </c>
      <c r="F196" s="843">
        <v>115.2</v>
      </c>
      <c r="G196" s="19">
        <v>1012538.3939999999</v>
      </c>
      <c r="H196" s="845">
        <v>0.69</v>
      </c>
      <c r="I196" s="1146">
        <v>-2.1</v>
      </c>
      <c r="J196" s="846">
        <v>1.1259999999999999</v>
      </c>
      <c r="K196" s="1156">
        <v>463056</v>
      </c>
      <c r="M196" s="847">
        <v>122.8</v>
      </c>
      <c r="N196" s="843">
        <v>3658.12</v>
      </c>
      <c r="O196" s="843">
        <v>1064.23</v>
      </c>
      <c r="P196" s="843">
        <v>115.2</v>
      </c>
      <c r="Q196" s="19">
        <v>1012039</v>
      </c>
      <c r="R196" s="845">
        <v>0.69</v>
      </c>
      <c r="S196" s="1146">
        <v>-2.1</v>
      </c>
      <c r="T196" s="846">
        <v>1.107</v>
      </c>
      <c r="U196" s="1156">
        <v>445721</v>
      </c>
      <c r="X196" s="1134">
        <v>94.2</v>
      </c>
      <c r="Y196" s="1110">
        <v>246843</v>
      </c>
      <c r="Z196" s="1115">
        <v>220934</v>
      </c>
      <c r="AB196" s="1134">
        <v>95.2</v>
      </c>
      <c r="AC196" s="1104">
        <v>29483.9</v>
      </c>
      <c r="AD196" s="1115">
        <v>223488</v>
      </c>
    </row>
    <row r="197" spans="1:30">
      <c r="A197" s="112"/>
      <c r="B197" s="120" t="s">
        <v>12</v>
      </c>
      <c r="C197" s="843">
        <v>124.6</v>
      </c>
      <c r="D197" s="844">
        <v>3756869</v>
      </c>
      <c r="E197" s="844">
        <v>600307</v>
      </c>
      <c r="F197" s="843">
        <v>115</v>
      </c>
      <c r="G197" s="19">
        <v>1017274.4</v>
      </c>
      <c r="H197" s="845">
        <v>0.74</v>
      </c>
      <c r="I197" s="1146">
        <v>-4.2</v>
      </c>
      <c r="J197" s="846">
        <v>1.109</v>
      </c>
      <c r="K197" s="1156">
        <v>492235</v>
      </c>
      <c r="M197" s="847">
        <v>124.6</v>
      </c>
      <c r="N197" s="843">
        <v>3673.05</v>
      </c>
      <c r="O197" s="843">
        <v>615.84</v>
      </c>
      <c r="P197" s="843">
        <v>115</v>
      </c>
      <c r="Q197" s="19">
        <v>1015629.3</v>
      </c>
      <c r="R197" s="845">
        <v>0.74</v>
      </c>
      <c r="S197" s="1146">
        <v>-4.2</v>
      </c>
      <c r="T197" s="846">
        <v>1.119</v>
      </c>
      <c r="U197" s="1156">
        <v>468909</v>
      </c>
      <c r="X197" s="1134">
        <v>99.8</v>
      </c>
      <c r="Y197" s="1110">
        <v>288707</v>
      </c>
      <c r="Z197" s="1115">
        <v>226941</v>
      </c>
      <c r="AB197" s="1134">
        <v>98.8</v>
      </c>
      <c r="AC197" s="1104">
        <v>29805.9</v>
      </c>
      <c r="AD197" s="1115">
        <v>229198</v>
      </c>
    </row>
    <row r="198" spans="1:30">
      <c r="A198" s="112"/>
      <c r="B198" s="120" t="s">
        <v>13</v>
      </c>
      <c r="C198" s="843">
        <v>126.6</v>
      </c>
      <c r="D198" s="844">
        <v>3532016</v>
      </c>
      <c r="E198" s="844">
        <v>513254</v>
      </c>
      <c r="F198" s="843">
        <v>122.3</v>
      </c>
      <c r="G198" s="19">
        <v>1037046.7839999999</v>
      </c>
      <c r="H198" s="845">
        <v>0.77</v>
      </c>
      <c r="I198" s="1146">
        <v>-4.0999999999999996</v>
      </c>
      <c r="J198" s="846">
        <v>1.1990000000000001</v>
      </c>
      <c r="K198" s="1156">
        <v>477027</v>
      </c>
      <c r="M198" s="847">
        <v>126.6</v>
      </c>
      <c r="N198" s="843">
        <v>3646.86</v>
      </c>
      <c r="O198" s="843">
        <v>484.74</v>
      </c>
      <c r="P198" s="843">
        <v>122.3</v>
      </c>
      <c r="Q198" s="19">
        <v>1012532.9</v>
      </c>
      <c r="R198" s="845">
        <v>0.77</v>
      </c>
      <c r="S198" s="1146">
        <v>-4.0999999999999996</v>
      </c>
      <c r="T198" s="846">
        <v>1.17</v>
      </c>
      <c r="U198" s="1156">
        <v>494203</v>
      </c>
      <c r="X198" s="1134">
        <v>103</v>
      </c>
      <c r="Y198" s="1110">
        <v>301306</v>
      </c>
      <c r="Z198" s="1115">
        <v>236783</v>
      </c>
      <c r="AB198" s="1134">
        <v>98.4</v>
      </c>
      <c r="AC198" s="1104">
        <v>28093.1</v>
      </c>
      <c r="AD198" s="1115">
        <v>225341</v>
      </c>
    </row>
    <row r="199" spans="1:30">
      <c r="A199" s="112"/>
      <c r="B199" s="120" t="s">
        <v>14</v>
      </c>
      <c r="C199" s="843">
        <v>125.5</v>
      </c>
      <c r="D199" s="844">
        <v>3528140</v>
      </c>
      <c r="E199" s="844">
        <v>764356</v>
      </c>
      <c r="F199" s="843">
        <v>121.2</v>
      </c>
      <c r="G199" s="19">
        <v>1033111.7</v>
      </c>
      <c r="H199" s="845">
        <v>0.78</v>
      </c>
      <c r="I199" s="1146">
        <v>-2.9</v>
      </c>
      <c r="J199" s="846">
        <v>1.2190000000000001</v>
      </c>
      <c r="K199" s="1156">
        <v>505740</v>
      </c>
      <c r="M199" s="847">
        <v>125.5</v>
      </c>
      <c r="N199" s="843">
        <v>3633.98</v>
      </c>
      <c r="O199" s="843">
        <v>728.58</v>
      </c>
      <c r="P199" s="843">
        <v>121.2</v>
      </c>
      <c r="Q199" s="19">
        <v>1023364.7</v>
      </c>
      <c r="R199" s="845">
        <v>0.78</v>
      </c>
      <c r="S199" s="1146">
        <v>-2.9</v>
      </c>
      <c r="T199" s="846">
        <v>1.171</v>
      </c>
      <c r="U199" s="1156">
        <v>464553</v>
      </c>
      <c r="X199" s="1135">
        <v>105.6</v>
      </c>
      <c r="Y199" s="1111">
        <v>402283</v>
      </c>
      <c r="Z199" s="1116">
        <v>212153</v>
      </c>
      <c r="AB199" s="1135">
        <v>99.7</v>
      </c>
      <c r="AC199" s="1105">
        <v>29131.1</v>
      </c>
      <c r="AD199" s="1116">
        <v>206721</v>
      </c>
    </row>
    <row r="200" spans="1:30">
      <c r="A200" s="114" t="s">
        <v>53</v>
      </c>
      <c r="B200" s="119" t="s">
        <v>3</v>
      </c>
      <c r="C200" s="853">
        <v>123.5</v>
      </c>
      <c r="D200" s="854">
        <v>3463225</v>
      </c>
      <c r="E200" s="854">
        <v>657784</v>
      </c>
      <c r="F200" s="853">
        <v>117.1</v>
      </c>
      <c r="G200" s="18">
        <v>938133.77099999995</v>
      </c>
      <c r="H200" s="855">
        <v>0.79</v>
      </c>
      <c r="I200" s="1145">
        <v>0.8</v>
      </c>
      <c r="J200" s="856">
        <v>1.093</v>
      </c>
      <c r="K200" s="1155">
        <v>411777</v>
      </c>
      <c r="M200" s="857">
        <v>123.5</v>
      </c>
      <c r="N200" s="853">
        <v>3650.31</v>
      </c>
      <c r="O200" s="853">
        <v>738.44</v>
      </c>
      <c r="P200" s="853">
        <v>117.1</v>
      </c>
      <c r="Q200" s="18">
        <v>1015357.7</v>
      </c>
      <c r="R200" s="855">
        <v>0.79</v>
      </c>
      <c r="S200" s="1145">
        <v>0.8</v>
      </c>
      <c r="T200" s="856">
        <v>1.1659999999999999</v>
      </c>
      <c r="U200" s="1155">
        <v>514720</v>
      </c>
      <c r="X200" s="1134">
        <v>91.8</v>
      </c>
      <c r="Y200" s="1110">
        <v>317436</v>
      </c>
      <c r="Z200" s="1115">
        <v>227033</v>
      </c>
      <c r="AB200" s="1134">
        <v>96.8</v>
      </c>
      <c r="AC200" s="1104">
        <v>29543.4</v>
      </c>
      <c r="AD200" s="1115">
        <v>229036</v>
      </c>
    </row>
    <row r="201" spans="1:30">
      <c r="A201" s="112">
        <v>2005</v>
      </c>
      <c r="B201" s="120" t="s">
        <v>4</v>
      </c>
      <c r="C201" s="843">
        <v>123.7</v>
      </c>
      <c r="D201" s="844">
        <v>3339607</v>
      </c>
      <c r="E201" s="844">
        <v>570996</v>
      </c>
      <c r="F201" s="843">
        <v>118.6</v>
      </c>
      <c r="G201" s="19">
        <v>996103.11699999985</v>
      </c>
      <c r="H201" s="845">
        <v>0.81</v>
      </c>
      <c r="I201" s="1146">
        <v>-6.2</v>
      </c>
      <c r="J201" s="846">
        <v>1.1279999999999999</v>
      </c>
      <c r="K201" s="1156">
        <v>439058</v>
      </c>
      <c r="M201" s="847">
        <v>123.7</v>
      </c>
      <c r="N201" s="843">
        <v>3644.06</v>
      </c>
      <c r="O201" s="843">
        <v>562.39</v>
      </c>
      <c r="P201" s="843">
        <v>118.6</v>
      </c>
      <c r="Q201" s="19">
        <v>1015935.1</v>
      </c>
      <c r="R201" s="845">
        <v>0.81</v>
      </c>
      <c r="S201" s="1146">
        <v>-6.2</v>
      </c>
      <c r="T201" s="846">
        <v>1.155</v>
      </c>
      <c r="U201" s="1156">
        <v>457509</v>
      </c>
      <c r="X201" s="1134">
        <v>97.5</v>
      </c>
      <c r="Y201" s="1110">
        <v>230617</v>
      </c>
      <c r="Z201" s="1115">
        <v>189579</v>
      </c>
      <c r="AB201" s="1134">
        <v>98.9</v>
      </c>
      <c r="AC201" s="1104">
        <v>28932.9</v>
      </c>
      <c r="AD201" s="1115">
        <v>221034</v>
      </c>
    </row>
    <row r="202" spans="1:30">
      <c r="A202" s="112"/>
      <c r="B202" s="120" t="s">
        <v>5</v>
      </c>
      <c r="C202" s="843">
        <v>122.8</v>
      </c>
      <c r="D202" s="844">
        <v>3637213</v>
      </c>
      <c r="E202" s="844">
        <v>526056</v>
      </c>
      <c r="F202" s="843">
        <v>116.5</v>
      </c>
      <c r="G202" s="19">
        <v>1028119.96</v>
      </c>
      <c r="H202" s="845">
        <v>0.84</v>
      </c>
      <c r="I202" s="1146">
        <v>-5.5</v>
      </c>
      <c r="J202" s="846">
        <v>1.4350000000000001</v>
      </c>
      <c r="K202" s="1156">
        <v>520571</v>
      </c>
      <c r="M202" s="847">
        <v>122.8</v>
      </c>
      <c r="N202" s="843">
        <v>3659.88</v>
      </c>
      <c r="O202" s="843">
        <v>576.92999999999995</v>
      </c>
      <c r="P202" s="843">
        <v>116.5</v>
      </c>
      <c r="Q202" s="19">
        <v>1028453.5</v>
      </c>
      <c r="R202" s="845">
        <v>0.84</v>
      </c>
      <c r="S202" s="1146">
        <v>-5.5</v>
      </c>
      <c r="T202" s="846">
        <v>1.1850000000000001</v>
      </c>
      <c r="U202" s="1156">
        <v>457439</v>
      </c>
      <c r="X202" s="1134">
        <v>98.9</v>
      </c>
      <c r="Y202" s="1110">
        <v>287505</v>
      </c>
      <c r="Z202" s="1115">
        <v>236952</v>
      </c>
      <c r="AB202" s="1134">
        <v>97.1</v>
      </c>
      <c r="AC202" s="1104">
        <v>28918.3</v>
      </c>
      <c r="AD202" s="1115">
        <v>226818</v>
      </c>
    </row>
    <row r="203" spans="1:30">
      <c r="A203" s="112"/>
      <c r="B203" s="120" t="s">
        <v>6</v>
      </c>
      <c r="C203" s="843">
        <v>130.9</v>
      </c>
      <c r="D203" s="844">
        <v>3549411</v>
      </c>
      <c r="E203" s="844">
        <v>641454</v>
      </c>
      <c r="F203" s="843">
        <v>133.5</v>
      </c>
      <c r="G203" s="19">
        <v>1069862.6000000001</v>
      </c>
      <c r="H203" s="845">
        <v>0.86</v>
      </c>
      <c r="I203" s="1146">
        <v>-2.6</v>
      </c>
      <c r="J203" s="846">
        <v>1.149</v>
      </c>
      <c r="K203" s="1156">
        <v>490335</v>
      </c>
      <c r="M203" s="847">
        <v>130.9</v>
      </c>
      <c r="N203" s="843">
        <v>3696.41</v>
      </c>
      <c r="O203" s="843">
        <v>661.81</v>
      </c>
      <c r="P203" s="843">
        <v>133.5</v>
      </c>
      <c r="Q203" s="19">
        <v>1025746.4</v>
      </c>
      <c r="R203" s="845">
        <v>0.86</v>
      </c>
      <c r="S203" s="1146">
        <v>-2.6</v>
      </c>
      <c r="T203" s="846">
        <v>1.198</v>
      </c>
      <c r="U203" s="1156">
        <v>483239</v>
      </c>
      <c r="X203" s="1134">
        <v>104.8</v>
      </c>
      <c r="Y203" s="1110">
        <v>276793</v>
      </c>
      <c r="Z203" s="1115">
        <v>238138</v>
      </c>
      <c r="AB203" s="1134">
        <v>100.9</v>
      </c>
      <c r="AC203" s="1104">
        <v>29334.5</v>
      </c>
      <c r="AD203" s="1115">
        <v>230369</v>
      </c>
    </row>
    <row r="204" spans="1:30">
      <c r="A204" s="112"/>
      <c r="B204" s="120" t="s">
        <v>7</v>
      </c>
      <c r="C204" s="843">
        <v>122.5</v>
      </c>
      <c r="D204" s="844">
        <v>3562292</v>
      </c>
      <c r="E204" s="844">
        <v>525385</v>
      </c>
      <c r="F204" s="843">
        <v>119.9</v>
      </c>
      <c r="G204" s="19">
        <v>982640.46300000011</v>
      </c>
      <c r="H204" s="845">
        <v>0.84</v>
      </c>
      <c r="I204" s="1146">
        <v>-3.2</v>
      </c>
      <c r="J204" s="846">
        <v>0.89100000000000001</v>
      </c>
      <c r="K204" s="1156">
        <v>447175</v>
      </c>
      <c r="M204" s="847">
        <v>122.5</v>
      </c>
      <c r="N204" s="843">
        <v>3616.89</v>
      </c>
      <c r="O204" s="843">
        <v>610.29</v>
      </c>
      <c r="P204" s="843">
        <v>119.9</v>
      </c>
      <c r="Q204" s="19">
        <v>1018122.2</v>
      </c>
      <c r="R204" s="845">
        <v>0.84</v>
      </c>
      <c r="S204" s="1146">
        <v>-3.2</v>
      </c>
      <c r="T204" s="846">
        <v>0.95299999999999996</v>
      </c>
      <c r="U204" s="1156">
        <v>484710</v>
      </c>
      <c r="X204" s="1134">
        <v>100.7</v>
      </c>
      <c r="Y204" s="1110">
        <v>277068</v>
      </c>
      <c r="Z204" s="1115">
        <v>245024</v>
      </c>
      <c r="AB204" s="1134">
        <v>102.6</v>
      </c>
      <c r="AC204" s="1104">
        <v>29119.3</v>
      </c>
      <c r="AD204" s="1115">
        <v>245020</v>
      </c>
    </row>
    <row r="205" spans="1:30">
      <c r="A205" s="112"/>
      <c r="B205" s="120" t="s">
        <v>8</v>
      </c>
      <c r="C205" s="843">
        <v>124.6</v>
      </c>
      <c r="D205" s="844">
        <v>3826781</v>
      </c>
      <c r="E205" s="844">
        <v>886305</v>
      </c>
      <c r="F205" s="843">
        <v>127</v>
      </c>
      <c r="G205" s="19">
        <v>1079019.004</v>
      </c>
      <c r="H205" s="845">
        <v>0.84</v>
      </c>
      <c r="I205" s="1146">
        <v>-0.2</v>
      </c>
      <c r="J205" s="846">
        <v>1.1759999999999999</v>
      </c>
      <c r="K205" s="1156">
        <v>477342</v>
      </c>
      <c r="M205" s="847">
        <v>124.6</v>
      </c>
      <c r="N205" s="843">
        <v>3662.46</v>
      </c>
      <c r="O205" s="843">
        <v>767.2</v>
      </c>
      <c r="P205" s="843">
        <v>127</v>
      </c>
      <c r="Q205" s="19">
        <v>1028785.3</v>
      </c>
      <c r="R205" s="845">
        <v>0.84</v>
      </c>
      <c r="S205" s="1146">
        <v>-0.2</v>
      </c>
      <c r="T205" s="846">
        <v>1.1639999999999999</v>
      </c>
      <c r="U205" s="1156">
        <v>466170</v>
      </c>
      <c r="X205" s="1134">
        <v>102.3</v>
      </c>
      <c r="Y205" s="1110">
        <v>283749</v>
      </c>
      <c r="Z205" s="1115">
        <v>236295</v>
      </c>
      <c r="AB205" s="1134">
        <v>103.9</v>
      </c>
      <c r="AC205" s="1104">
        <v>29654.3</v>
      </c>
      <c r="AD205" s="1115">
        <v>241940</v>
      </c>
    </row>
    <row r="206" spans="1:30">
      <c r="A206" s="112"/>
      <c r="B206" s="120" t="s">
        <v>9</v>
      </c>
      <c r="C206" s="843">
        <v>124.7</v>
      </c>
      <c r="D206" s="844">
        <v>3952182</v>
      </c>
      <c r="E206" s="844">
        <v>534953</v>
      </c>
      <c r="F206" s="843">
        <v>121.4</v>
      </c>
      <c r="G206" s="19">
        <v>1053545.7379999999</v>
      </c>
      <c r="H206" s="845">
        <v>0.84</v>
      </c>
      <c r="I206" s="1146">
        <v>-2.1</v>
      </c>
      <c r="J206" s="846">
        <v>1.1279999999999999</v>
      </c>
      <c r="K206" s="1156">
        <v>485842</v>
      </c>
      <c r="M206" s="847">
        <v>124.7</v>
      </c>
      <c r="N206" s="843">
        <v>3633.59</v>
      </c>
      <c r="O206" s="843">
        <v>513.53</v>
      </c>
      <c r="P206" s="843">
        <v>121.4</v>
      </c>
      <c r="Q206" s="19">
        <v>1023937.8</v>
      </c>
      <c r="R206" s="845">
        <v>0.84</v>
      </c>
      <c r="S206" s="1146">
        <v>-2.1</v>
      </c>
      <c r="T206" s="846">
        <v>1.1479999999999999</v>
      </c>
      <c r="U206" s="1156">
        <v>476811</v>
      </c>
      <c r="X206" s="1134">
        <v>99.8</v>
      </c>
      <c r="Y206" s="1110">
        <v>343512</v>
      </c>
      <c r="Z206" s="1115">
        <v>238435</v>
      </c>
      <c r="AB206" s="1134">
        <v>102.8</v>
      </c>
      <c r="AC206" s="1104">
        <v>29692.1</v>
      </c>
      <c r="AD206" s="1115">
        <v>242513</v>
      </c>
    </row>
    <row r="207" spans="1:30">
      <c r="A207" s="112"/>
      <c r="B207" s="120" t="s">
        <v>10</v>
      </c>
      <c r="C207" s="843">
        <v>133.69999999999999</v>
      </c>
      <c r="D207" s="844">
        <v>3835581</v>
      </c>
      <c r="E207" s="844">
        <v>690071</v>
      </c>
      <c r="F207" s="843">
        <v>138.5</v>
      </c>
      <c r="G207" s="19">
        <v>1006051.165</v>
      </c>
      <c r="H207" s="845">
        <v>0.84</v>
      </c>
      <c r="I207" s="1146">
        <v>-3.2</v>
      </c>
      <c r="J207" s="846">
        <v>1.147</v>
      </c>
      <c r="K207" s="1156">
        <v>473957</v>
      </c>
      <c r="M207" s="847">
        <v>133.69999999999999</v>
      </c>
      <c r="N207" s="843">
        <v>3661.31</v>
      </c>
      <c r="O207" s="843">
        <v>664.14</v>
      </c>
      <c r="P207" s="843">
        <v>138.5</v>
      </c>
      <c r="Q207" s="19">
        <v>1032846.3</v>
      </c>
      <c r="R207" s="845">
        <v>0.84</v>
      </c>
      <c r="S207" s="1146">
        <v>-3.2</v>
      </c>
      <c r="T207" s="846">
        <v>1.2430000000000001</v>
      </c>
      <c r="U207" s="1156">
        <v>477548</v>
      </c>
      <c r="X207" s="1134">
        <v>100.7</v>
      </c>
      <c r="Y207" s="1110">
        <v>247490</v>
      </c>
      <c r="Z207" s="1115">
        <v>266702</v>
      </c>
      <c r="AB207" s="1134">
        <v>104.1</v>
      </c>
      <c r="AC207" s="1104">
        <v>29337.8</v>
      </c>
      <c r="AD207" s="1115">
        <v>252144</v>
      </c>
    </row>
    <row r="208" spans="1:30">
      <c r="A208" s="112"/>
      <c r="B208" s="120" t="s">
        <v>11</v>
      </c>
      <c r="C208" s="843">
        <v>126.7</v>
      </c>
      <c r="D208" s="844">
        <v>3844372</v>
      </c>
      <c r="E208" s="844">
        <v>627806</v>
      </c>
      <c r="F208" s="843">
        <v>130.19999999999999</v>
      </c>
      <c r="G208" s="19">
        <v>1048582.656</v>
      </c>
      <c r="H208" s="845">
        <v>0.83</v>
      </c>
      <c r="I208" s="1146">
        <v>-3.1</v>
      </c>
      <c r="J208" s="846">
        <v>1.2050000000000001</v>
      </c>
      <c r="K208" s="1156">
        <v>515089</v>
      </c>
      <c r="M208" s="847">
        <v>126.7</v>
      </c>
      <c r="N208" s="843">
        <v>3677.95</v>
      </c>
      <c r="O208" s="843">
        <v>626.80999999999995</v>
      </c>
      <c r="P208" s="843">
        <v>130.19999999999999</v>
      </c>
      <c r="Q208" s="19">
        <v>1042893.5</v>
      </c>
      <c r="R208" s="845">
        <v>0.83</v>
      </c>
      <c r="S208" s="1146">
        <v>-3.1</v>
      </c>
      <c r="T208" s="846">
        <v>1.1819999999999999</v>
      </c>
      <c r="U208" s="1156">
        <v>493881</v>
      </c>
      <c r="X208" s="1134">
        <v>103</v>
      </c>
      <c r="Y208" s="1110">
        <v>244529</v>
      </c>
      <c r="Z208" s="1115">
        <v>246475</v>
      </c>
      <c r="AB208" s="1134">
        <v>104.1</v>
      </c>
      <c r="AC208" s="1104">
        <v>29081.3</v>
      </c>
      <c r="AD208" s="1115">
        <v>244546</v>
      </c>
    </row>
    <row r="209" spans="1:30">
      <c r="A209" s="112"/>
      <c r="B209" s="120" t="s">
        <v>12</v>
      </c>
      <c r="C209" s="843">
        <v>127.9</v>
      </c>
      <c r="D209" s="844">
        <v>3704747</v>
      </c>
      <c r="E209" s="844">
        <v>711113</v>
      </c>
      <c r="F209" s="843">
        <v>131.80000000000001</v>
      </c>
      <c r="G209" s="19">
        <v>1020851.127</v>
      </c>
      <c r="H209" s="845">
        <v>0.83</v>
      </c>
      <c r="I209" s="1146">
        <v>-3.8</v>
      </c>
      <c r="J209" s="846">
        <v>1.1719999999999999</v>
      </c>
      <c r="K209" s="1156">
        <v>496607</v>
      </c>
      <c r="M209" s="847">
        <v>127.9</v>
      </c>
      <c r="N209" s="843">
        <v>3616.92</v>
      </c>
      <c r="O209" s="843">
        <v>671.61</v>
      </c>
      <c r="P209" s="843">
        <v>131.80000000000001</v>
      </c>
      <c r="Q209" s="19">
        <v>1021153.5</v>
      </c>
      <c r="R209" s="845">
        <v>0.83</v>
      </c>
      <c r="S209" s="1146">
        <v>-3.8</v>
      </c>
      <c r="T209" s="846">
        <v>1.1839999999999999</v>
      </c>
      <c r="U209" s="1156">
        <v>484299</v>
      </c>
      <c r="X209" s="1134">
        <v>105.6</v>
      </c>
      <c r="Y209" s="1110">
        <v>284421</v>
      </c>
      <c r="Z209" s="1115">
        <v>249397</v>
      </c>
      <c r="AB209" s="1134">
        <v>104.4</v>
      </c>
      <c r="AC209" s="1104">
        <v>29057</v>
      </c>
      <c r="AD209" s="1115">
        <v>249200</v>
      </c>
    </row>
    <row r="210" spans="1:30">
      <c r="A210" s="112"/>
      <c r="B210" s="120" t="s">
        <v>13</v>
      </c>
      <c r="C210" s="843">
        <v>129</v>
      </c>
      <c r="D210" s="844">
        <v>3539215</v>
      </c>
      <c r="E210" s="844">
        <v>774503</v>
      </c>
      <c r="F210" s="843">
        <v>135.5</v>
      </c>
      <c r="G210" s="19">
        <v>1041391.8</v>
      </c>
      <c r="H210" s="845">
        <v>0.84</v>
      </c>
      <c r="I210" s="1146">
        <v>-0.9</v>
      </c>
      <c r="J210" s="846">
        <v>1.2190000000000001</v>
      </c>
      <c r="K210" s="1156">
        <v>482582</v>
      </c>
      <c r="M210" s="847">
        <v>129</v>
      </c>
      <c r="N210" s="843">
        <v>3655.59</v>
      </c>
      <c r="O210" s="843">
        <v>730.98</v>
      </c>
      <c r="P210" s="843">
        <v>135.5</v>
      </c>
      <c r="Q210" s="19">
        <v>1021574</v>
      </c>
      <c r="R210" s="845">
        <v>0.84</v>
      </c>
      <c r="S210" s="1146">
        <v>-0.9</v>
      </c>
      <c r="T210" s="846">
        <v>1.1910000000000001</v>
      </c>
      <c r="U210" s="1156">
        <v>489165</v>
      </c>
      <c r="X210" s="1134">
        <v>102.3</v>
      </c>
      <c r="Y210" s="1110">
        <v>309033</v>
      </c>
      <c r="Z210" s="1115">
        <v>264945</v>
      </c>
      <c r="AB210" s="1134">
        <v>98.4</v>
      </c>
      <c r="AC210" s="1104">
        <v>29179.4</v>
      </c>
      <c r="AD210" s="1115">
        <v>258590</v>
      </c>
    </row>
    <row r="211" spans="1:30">
      <c r="A211" s="113"/>
      <c r="B211" s="121" t="s">
        <v>14</v>
      </c>
      <c r="C211" s="848">
        <v>129.4</v>
      </c>
      <c r="D211" s="849">
        <v>3621894</v>
      </c>
      <c r="E211" s="849">
        <v>482873</v>
      </c>
      <c r="F211" s="848">
        <v>135.4</v>
      </c>
      <c r="G211" s="20">
        <v>1023429.3420000001</v>
      </c>
      <c r="H211" s="850">
        <v>0.85</v>
      </c>
      <c r="I211" s="1147">
        <v>-1</v>
      </c>
      <c r="J211" s="851">
        <v>1.276</v>
      </c>
      <c r="K211" s="1157">
        <v>542499</v>
      </c>
      <c r="M211" s="852">
        <v>129.4</v>
      </c>
      <c r="N211" s="848">
        <v>3727.62</v>
      </c>
      <c r="O211" s="848">
        <v>457.7</v>
      </c>
      <c r="P211" s="848">
        <v>135.4</v>
      </c>
      <c r="Q211" s="20">
        <v>1015982.1</v>
      </c>
      <c r="R211" s="850">
        <v>0.85</v>
      </c>
      <c r="S211" s="1147">
        <v>-1</v>
      </c>
      <c r="T211" s="851">
        <v>1.2290000000000001</v>
      </c>
      <c r="U211" s="1157">
        <v>502007</v>
      </c>
      <c r="X211" s="1134">
        <v>107.2</v>
      </c>
      <c r="Y211" s="1110">
        <v>412397</v>
      </c>
      <c r="Z211" s="1115">
        <v>269250</v>
      </c>
      <c r="AB211" s="1134">
        <v>101.2</v>
      </c>
      <c r="AC211" s="1104">
        <v>29498.5</v>
      </c>
      <c r="AD211" s="1115">
        <v>269321</v>
      </c>
    </row>
    <row r="212" spans="1:30">
      <c r="A212" s="115" t="s">
        <v>54</v>
      </c>
      <c r="B212" s="120" t="s">
        <v>3</v>
      </c>
      <c r="C212" s="843">
        <v>130.5</v>
      </c>
      <c r="D212" s="844">
        <v>3544385</v>
      </c>
      <c r="E212" s="844">
        <v>518380</v>
      </c>
      <c r="F212" s="843">
        <v>135.9</v>
      </c>
      <c r="G212" s="19">
        <v>950403.41</v>
      </c>
      <c r="H212" s="845">
        <v>0.89</v>
      </c>
      <c r="I212" s="1146">
        <v>-5.6</v>
      </c>
      <c r="J212" s="846">
        <v>1.1850000000000001</v>
      </c>
      <c r="K212" s="1156">
        <v>405566</v>
      </c>
      <c r="M212" s="847">
        <v>130.5</v>
      </c>
      <c r="N212" s="843">
        <v>3737.97</v>
      </c>
      <c r="O212" s="843">
        <v>616.96</v>
      </c>
      <c r="P212" s="843">
        <v>135.9</v>
      </c>
      <c r="Q212" s="19">
        <v>1028711.9</v>
      </c>
      <c r="R212" s="845">
        <v>0.89</v>
      </c>
      <c r="S212" s="1146">
        <v>-5.6</v>
      </c>
      <c r="T212" s="846">
        <v>1.2689999999999999</v>
      </c>
      <c r="U212" s="1156">
        <v>504195</v>
      </c>
      <c r="X212" s="1136">
        <v>94.2</v>
      </c>
      <c r="Y212" s="1112">
        <v>309064</v>
      </c>
      <c r="Z212" s="1114">
        <v>266132</v>
      </c>
      <c r="AB212" s="1136">
        <v>99.8</v>
      </c>
      <c r="AC212" s="1106">
        <v>28932</v>
      </c>
      <c r="AD212" s="1114">
        <v>261286</v>
      </c>
    </row>
    <row r="213" spans="1:30">
      <c r="A213" s="112">
        <v>2006</v>
      </c>
      <c r="B213" s="120" t="s">
        <v>4</v>
      </c>
      <c r="C213" s="843">
        <v>131</v>
      </c>
      <c r="D213" s="844">
        <v>3413399</v>
      </c>
      <c r="E213" s="844">
        <v>859241</v>
      </c>
      <c r="F213" s="843">
        <v>140.5</v>
      </c>
      <c r="G213" s="19">
        <v>1007190.8909999999</v>
      </c>
      <c r="H213" s="845">
        <v>0.9</v>
      </c>
      <c r="I213" s="1146">
        <v>-3.1</v>
      </c>
      <c r="J213" s="846">
        <v>1.2230000000000001</v>
      </c>
      <c r="K213" s="1156">
        <v>498660</v>
      </c>
      <c r="M213" s="847">
        <v>131</v>
      </c>
      <c r="N213" s="843">
        <v>3717.61</v>
      </c>
      <c r="O213" s="843">
        <v>834.95</v>
      </c>
      <c r="P213" s="843">
        <v>140.5</v>
      </c>
      <c r="Q213" s="19">
        <v>1026229.5</v>
      </c>
      <c r="R213" s="845">
        <v>0.9</v>
      </c>
      <c r="S213" s="1146">
        <v>-3.1</v>
      </c>
      <c r="T213" s="846">
        <v>1.252</v>
      </c>
      <c r="U213" s="1156">
        <v>523031</v>
      </c>
      <c r="X213" s="1134">
        <v>96.7</v>
      </c>
      <c r="Y213" s="1110">
        <v>236691</v>
      </c>
      <c r="Z213" s="1115">
        <v>237318</v>
      </c>
      <c r="AB213" s="1134">
        <v>97.7</v>
      </c>
      <c r="AC213" s="1104">
        <v>29429.5</v>
      </c>
      <c r="AD213" s="1115">
        <v>276090</v>
      </c>
    </row>
    <row r="214" spans="1:30">
      <c r="A214" s="112"/>
      <c r="B214" s="120" t="s">
        <v>5</v>
      </c>
      <c r="C214" s="843">
        <v>133.1</v>
      </c>
      <c r="D214" s="844">
        <v>3694479</v>
      </c>
      <c r="E214" s="844">
        <v>536644</v>
      </c>
      <c r="F214" s="843">
        <v>137.69999999999999</v>
      </c>
      <c r="G214" s="19">
        <v>1028821.6680000001</v>
      </c>
      <c r="H214" s="845">
        <v>0.92</v>
      </c>
      <c r="I214" s="1146">
        <v>-1</v>
      </c>
      <c r="J214" s="846">
        <v>1.5660000000000001</v>
      </c>
      <c r="K214" s="1156">
        <v>594528</v>
      </c>
      <c r="M214" s="847">
        <v>133.1</v>
      </c>
      <c r="N214" s="843">
        <v>3717.31</v>
      </c>
      <c r="O214" s="843">
        <v>602.46</v>
      </c>
      <c r="P214" s="843">
        <v>137.69999999999999</v>
      </c>
      <c r="Q214" s="19">
        <v>1023157.8</v>
      </c>
      <c r="R214" s="845">
        <v>0.92</v>
      </c>
      <c r="S214" s="1146">
        <v>-1</v>
      </c>
      <c r="T214" s="846">
        <v>1.3149999999999999</v>
      </c>
      <c r="U214" s="1156">
        <v>520819</v>
      </c>
      <c r="X214" s="1134">
        <v>106.4</v>
      </c>
      <c r="Y214" s="1110">
        <v>294819</v>
      </c>
      <c r="Z214" s="1115">
        <v>284528</v>
      </c>
      <c r="AB214" s="1134">
        <v>103.9</v>
      </c>
      <c r="AC214" s="1104">
        <v>29643.5</v>
      </c>
      <c r="AD214" s="1115">
        <v>270049</v>
      </c>
    </row>
    <row r="215" spans="1:30">
      <c r="A215" s="112"/>
      <c r="B215" s="120" t="s">
        <v>6</v>
      </c>
      <c r="C215" s="843">
        <v>137.69999999999999</v>
      </c>
      <c r="D215" s="844">
        <v>3536505</v>
      </c>
      <c r="E215" s="844">
        <v>772745</v>
      </c>
      <c r="F215" s="843">
        <v>152.6</v>
      </c>
      <c r="G215" s="19">
        <v>1064073.92</v>
      </c>
      <c r="H215" s="845">
        <v>0.93</v>
      </c>
      <c r="I215" s="1146">
        <v>-1.6</v>
      </c>
      <c r="J215" s="846">
        <v>1.226</v>
      </c>
      <c r="K215" s="1156">
        <v>502556</v>
      </c>
      <c r="M215" s="847">
        <v>137.69999999999999</v>
      </c>
      <c r="N215" s="843">
        <v>3687.82</v>
      </c>
      <c r="O215" s="843">
        <v>777.3</v>
      </c>
      <c r="P215" s="843">
        <v>152.6</v>
      </c>
      <c r="Q215" s="19">
        <v>1029769.5</v>
      </c>
      <c r="R215" s="845">
        <v>0.93</v>
      </c>
      <c r="S215" s="1146">
        <v>-1.6</v>
      </c>
      <c r="T215" s="846">
        <v>1.276</v>
      </c>
      <c r="U215" s="1156">
        <v>513878</v>
      </c>
      <c r="X215" s="1134">
        <v>111.1</v>
      </c>
      <c r="Y215" s="1110">
        <v>274706</v>
      </c>
      <c r="Z215" s="1115">
        <v>266827</v>
      </c>
      <c r="AB215" s="1134">
        <v>107.4</v>
      </c>
      <c r="AC215" s="1104">
        <v>29148.2</v>
      </c>
      <c r="AD215" s="1115">
        <v>273041</v>
      </c>
    </row>
    <row r="216" spans="1:30">
      <c r="A216" s="112"/>
      <c r="B216" s="120" t="s">
        <v>7</v>
      </c>
      <c r="C216" s="843">
        <v>140.1</v>
      </c>
      <c r="D216" s="844">
        <v>3601519</v>
      </c>
      <c r="E216" s="844">
        <v>667113</v>
      </c>
      <c r="F216" s="843">
        <v>151.1</v>
      </c>
      <c r="G216" s="19">
        <v>999729.06699999992</v>
      </c>
      <c r="H216" s="845">
        <v>0.94</v>
      </c>
      <c r="I216" s="1146">
        <v>-0.5</v>
      </c>
      <c r="J216" s="846">
        <v>1.254</v>
      </c>
      <c r="K216" s="1156">
        <v>499016</v>
      </c>
      <c r="M216" s="847">
        <v>140.1</v>
      </c>
      <c r="N216" s="843">
        <v>3661.27</v>
      </c>
      <c r="O216" s="843">
        <v>743.19</v>
      </c>
      <c r="P216" s="843">
        <v>151.1</v>
      </c>
      <c r="Q216" s="19">
        <v>1029104.5</v>
      </c>
      <c r="R216" s="845">
        <v>0.94</v>
      </c>
      <c r="S216" s="1146">
        <v>-0.5</v>
      </c>
      <c r="T216" s="846">
        <v>1.339</v>
      </c>
      <c r="U216" s="1156">
        <v>523127</v>
      </c>
      <c r="X216" s="1134">
        <v>103.9</v>
      </c>
      <c r="Y216" s="1110">
        <v>277807</v>
      </c>
      <c r="Z216" s="1115">
        <v>264636</v>
      </c>
      <c r="AB216" s="1134">
        <v>105.9</v>
      </c>
      <c r="AC216" s="1104">
        <v>29359.8</v>
      </c>
      <c r="AD216" s="1115">
        <v>255000</v>
      </c>
    </row>
    <row r="217" spans="1:30">
      <c r="A217" s="112"/>
      <c r="B217" s="120" t="s">
        <v>8</v>
      </c>
      <c r="C217" s="843">
        <v>145.30000000000001</v>
      </c>
      <c r="D217" s="844">
        <v>3992328</v>
      </c>
      <c r="E217" s="844">
        <v>746252</v>
      </c>
      <c r="F217" s="843">
        <v>165.8</v>
      </c>
      <c r="G217" s="19">
        <v>1085085.06</v>
      </c>
      <c r="H217" s="845">
        <v>0.94</v>
      </c>
      <c r="I217" s="1146">
        <v>-0.9</v>
      </c>
      <c r="J217" s="846">
        <v>1.385</v>
      </c>
      <c r="K217" s="1156">
        <v>553930</v>
      </c>
      <c r="M217" s="847">
        <v>145.30000000000001</v>
      </c>
      <c r="N217" s="843">
        <v>3817.04</v>
      </c>
      <c r="O217" s="843">
        <v>710.25</v>
      </c>
      <c r="P217" s="843">
        <v>165.8</v>
      </c>
      <c r="Q217" s="19">
        <v>1031733.4</v>
      </c>
      <c r="R217" s="845">
        <v>0.94</v>
      </c>
      <c r="S217" s="1146">
        <v>-0.9</v>
      </c>
      <c r="T217" s="846">
        <v>1.361</v>
      </c>
      <c r="U217" s="1156">
        <v>540047</v>
      </c>
      <c r="X217" s="1134">
        <v>103.9</v>
      </c>
      <c r="Y217" s="1110">
        <v>279314</v>
      </c>
      <c r="Z217" s="1115">
        <v>256107</v>
      </c>
      <c r="AB217" s="1134">
        <v>106</v>
      </c>
      <c r="AC217" s="1104">
        <v>29054.3</v>
      </c>
      <c r="AD217" s="1115">
        <v>256350</v>
      </c>
    </row>
    <row r="218" spans="1:30">
      <c r="A218" s="112"/>
      <c r="B218" s="120" t="s">
        <v>9</v>
      </c>
      <c r="C218" s="843">
        <v>140.69999999999999</v>
      </c>
      <c r="D218" s="844">
        <v>4158703</v>
      </c>
      <c r="E218" s="844">
        <v>725117</v>
      </c>
      <c r="F218" s="843">
        <v>152.6</v>
      </c>
      <c r="G218" s="19">
        <v>1043151.2579999999</v>
      </c>
      <c r="H218" s="845">
        <v>0.96</v>
      </c>
      <c r="I218" s="1146">
        <v>-1.7</v>
      </c>
      <c r="J218" s="846">
        <v>1.2929999999999999</v>
      </c>
      <c r="K218" s="1156">
        <v>541590</v>
      </c>
      <c r="M218" s="847">
        <v>140.69999999999999</v>
      </c>
      <c r="N218" s="843">
        <v>3825.32</v>
      </c>
      <c r="O218" s="843">
        <v>647.69000000000005</v>
      </c>
      <c r="P218" s="843">
        <v>152.6</v>
      </c>
      <c r="Q218" s="19">
        <v>1018195.5</v>
      </c>
      <c r="R218" s="845">
        <v>0.96</v>
      </c>
      <c r="S218" s="1146">
        <v>-1.7</v>
      </c>
      <c r="T218" s="846">
        <v>1.3089999999999999</v>
      </c>
      <c r="U218" s="1156">
        <v>537081</v>
      </c>
      <c r="X218" s="1134">
        <v>103.9</v>
      </c>
      <c r="Y218" s="1110">
        <v>333395</v>
      </c>
      <c r="Z218" s="1115">
        <v>260598</v>
      </c>
      <c r="AB218" s="1134">
        <v>106.5</v>
      </c>
      <c r="AC218" s="1104">
        <v>28699.200000000001</v>
      </c>
      <c r="AD218" s="1115">
        <v>264514</v>
      </c>
    </row>
    <row r="219" spans="1:30">
      <c r="A219" s="112"/>
      <c r="B219" s="120" t="s">
        <v>10</v>
      </c>
      <c r="C219" s="843">
        <v>142.1</v>
      </c>
      <c r="D219" s="844">
        <v>4074475</v>
      </c>
      <c r="E219" s="844">
        <v>724482</v>
      </c>
      <c r="F219" s="843">
        <v>155.19999999999999</v>
      </c>
      <c r="G219" s="19">
        <v>1010167.49</v>
      </c>
      <c r="H219" s="845">
        <v>0.96</v>
      </c>
      <c r="I219" s="1146">
        <v>1.6</v>
      </c>
      <c r="J219" s="846">
        <v>1.2450000000000001</v>
      </c>
      <c r="K219" s="1156">
        <v>555053</v>
      </c>
      <c r="M219" s="847">
        <v>142.1</v>
      </c>
      <c r="N219" s="843">
        <v>3887.72</v>
      </c>
      <c r="O219" s="843">
        <v>706.57</v>
      </c>
      <c r="P219" s="843">
        <v>155.19999999999999</v>
      </c>
      <c r="Q219" s="19">
        <v>1033083.3</v>
      </c>
      <c r="R219" s="845">
        <v>0.96</v>
      </c>
      <c r="S219" s="1146">
        <v>1.6</v>
      </c>
      <c r="T219" s="846">
        <v>1.3360000000000001</v>
      </c>
      <c r="U219" s="1156">
        <v>555380</v>
      </c>
      <c r="X219" s="1134">
        <v>103.9</v>
      </c>
      <c r="Y219" s="1110">
        <v>243378</v>
      </c>
      <c r="Z219" s="1115">
        <v>275595</v>
      </c>
      <c r="AB219" s="1134">
        <v>107.3</v>
      </c>
      <c r="AC219" s="1104">
        <v>29114.5</v>
      </c>
      <c r="AD219" s="1115">
        <v>261743</v>
      </c>
    </row>
    <row r="220" spans="1:30">
      <c r="A220" s="112"/>
      <c r="B220" s="120" t="s">
        <v>11</v>
      </c>
      <c r="C220" s="843">
        <v>142.1</v>
      </c>
      <c r="D220" s="844">
        <v>3945241</v>
      </c>
      <c r="E220" s="844">
        <v>744169</v>
      </c>
      <c r="F220" s="843">
        <v>156.30000000000001</v>
      </c>
      <c r="G220" s="19">
        <v>1029284.9920000001</v>
      </c>
      <c r="H220" s="845">
        <v>0.95</v>
      </c>
      <c r="I220" s="1146">
        <v>2.6</v>
      </c>
      <c r="J220" s="846">
        <v>1.3779999999999999</v>
      </c>
      <c r="K220" s="1156">
        <v>568702</v>
      </c>
      <c r="M220" s="847">
        <v>142.1</v>
      </c>
      <c r="N220" s="843">
        <v>3783.03</v>
      </c>
      <c r="O220" s="843">
        <v>725.49</v>
      </c>
      <c r="P220" s="843">
        <v>156.30000000000001</v>
      </c>
      <c r="Q220" s="19">
        <v>1025115.3</v>
      </c>
      <c r="R220" s="845">
        <v>0.95</v>
      </c>
      <c r="S220" s="1146">
        <v>2.6</v>
      </c>
      <c r="T220" s="846">
        <v>1.3460000000000001</v>
      </c>
      <c r="U220" s="1156">
        <v>542135</v>
      </c>
      <c r="X220" s="1134">
        <v>104.8</v>
      </c>
      <c r="Y220" s="1110">
        <v>248570</v>
      </c>
      <c r="Z220" s="1115">
        <v>272703</v>
      </c>
      <c r="AB220" s="1134">
        <v>105.6</v>
      </c>
      <c r="AC220" s="1104">
        <v>29399.599999999999</v>
      </c>
      <c r="AD220" s="1115">
        <v>280185</v>
      </c>
    </row>
    <row r="221" spans="1:30">
      <c r="A221" s="112"/>
      <c r="B221" s="120" t="s">
        <v>12</v>
      </c>
      <c r="C221" s="843">
        <v>138.30000000000001</v>
      </c>
      <c r="D221" s="844">
        <v>3989224</v>
      </c>
      <c r="E221" s="844">
        <v>617355</v>
      </c>
      <c r="F221" s="843">
        <v>149.6</v>
      </c>
      <c r="G221" s="19">
        <v>1040822.6429999999</v>
      </c>
      <c r="H221" s="845">
        <v>0.95</v>
      </c>
      <c r="I221" s="1146">
        <v>-1.6</v>
      </c>
      <c r="J221" s="846">
        <v>1.3160000000000001</v>
      </c>
      <c r="K221" s="1156">
        <v>555926</v>
      </c>
      <c r="M221" s="847">
        <v>138.30000000000001</v>
      </c>
      <c r="N221" s="843">
        <v>3889.79</v>
      </c>
      <c r="O221" s="843">
        <v>607.75</v>
      </c>
      <c r="P221" s="843">
        <v>149.6</v>
      </c>
      <c r="Q221" s="19">
        <v>1043949</v>
      </c>
      <c r="R221" s="845">
        <v>0.95</v>
      </c>
      <c r="S221" s="1146">
        <v>-1.6</v>
      </c>
      <c r="T221" s="846">
        <v>1.329</v>
      </c>
      <c r="U221" s="1156">
        <v>545669</v>
      </c>
      <c r="X221" s="1134">
        <v>107.2</v>
      </c>
      <c r="Y221" s="1110">
        <v>274800</v>
      </c>
      <c r="Z221" s="1115">
        <v>291264</v>
      </c>
      <c r="AB221" s="1134">
        <v>105.9</v>
      </c>
      <c r="AC221" s="1104">
        <v>28624.2</v>
      </c>
      <c r="AD221" s="1115">
        <v>281908</v>
      </c>
    </row>
    <row r="222" spans="1:30">
      <c r="A222" s="112"/>
      <c r="B222" s="120" t="s">
        <v>13</v>
      </c>
      <c r="C222" s="843">
        <v>137.5</v>
      </c>
      <c r="D222" s="844">
        <v>3762924</v>
      </c>
      <c r="E222" s="844">
        <v>676084</v>
      </c>
      <c r="F222" s="843">
        <v>148.30000000000001</v>
      </c>
      <c r="G222" s="19">
        <v>1053438.2320000001</v>
      </c>
      <c r="H222" s="845">
        <v>0.96</v>
      </c>
      <c r="I222" s="1146">
        <v>1.5</v>
      </c>
      <c r="J222" s="846">
        <v>1.357</v>
      </c>
      <c r="K222" s="1156">
        <v>541407</v>
      </c>
      <c r="M222" s="847">
        <v>137.5</v>
      </c>
      <c r="N222" s="843">
        <v>3885.45</v>
      </c>
      <c r="O222" s="843">
        <v>626.70000000000005</v>
      </c>
      <c r="P222" s="843">
        <v>148.30000000000001</v>
      </c>
      <c r="Q222" s="19">
        <v>1030495.9</v>
      </c>
      <c r="R222" s="845">
        <v>0.96</v>
      </c>
      <c r="S222" s="1146">
        <v>1.5</v>
      </c>
      <c r="T222" s="846">
        <v>1.3320000000000001</v>
      </c>
      <c r="U222" s="1156">
        <v>548623</v>
      </c>
      <c r="X222" s="1134">
        <v>110.3</v>
      </c>
      <c r="Y222" s="1110">
        <v>312392</v>
      </c>
      <c r="Z222" s="1115">
        <v>292020</v>
      </c>
      <c r="AB222" s="1134">
        <v>106.6</v>
      </c>
      <c r="AC222" s="1104">
        <v>28940.1</v>
      </c>
      <c r="AD222" s="1115">
        <v>284201</v>
      </c>
    </row>
    <row r="223" spans="1:30">
      <c r="A223" s="112"/>
      <c r="B223" s="120" t="s">
        <v>14</v>
      </c>
      <c r="C223" s="843">
        <v>138.30000000000001</v>
      </c>
      <c r="D223" s="844">
        <v>3726834</v>
      </c>
      <c r="E223" s="844">
        <v>561499</v>
      </c>
      <c r="F223" s="843">
        <v>146.1</v>
      </c>
      <c r="G223" s="19">
        <v>1034427.9</v>
      </c>
      <c r="H223" s="845">
        <v>0.96</v>
      </c>
      <c r="I223" s="1146">
        <v>-1.1000000000000001</v>
      </c>
      <c r="J223" s="846">
        <v>1.389</v>
      </c>
      <c r="K223" s="1156">
        <v>592180</v>
      </c>
      <c r="M223" s="847">
        <v>138.30000000000001</v>
      </c>
      <c r="N223" s="843">
        <v>3831.94</v>
      </c>
      <c r="O223" s="843">
        <v>537.20000000000005</v>
      </c>
      <c r="P223" s="843">
        <v>146.1</v>
      </c>
      <c r="Q223" s="19">
        <v>1039155.5</v>
      </c>
      <c r="R223" s="845">
        <v>0.96</v>
      </c>
      <c r="S223" s="1146">
        <v>-1.1000000000000001</v>
      </c>
      <c r="T223" s="846">
        <v>1.343</v>
      </c>
      <c r="U223" s="1156">
        <v>558408</v>
      </c>
      <c r="X223" s="1135">
        <v>113.6</v>
      </c>
      <c r="Y223" s="1111">
        <v>395427</v>
      </c>
      <c r="Z223" s="1116">
        <v>283995</v>
      </c>
      <c r="AB223" s="1135">
        <v>107.2</v>
      </c>
      <c r="AC223" s="1105">
        <v>28354.400000000001</v>
      </c>
      <c r="AD223" s="1116">
        <v>299043</v>
      </c>
    </row>
    <row r="224" spans="1:30">
      <c r="A224" s="114" t="s">
        <v>55</v>
      </c>
      <c r="B224" s="119" t="s">
        <v>3</v>
      </c>
      <c r="C224" s="853">
        <v>133.69999999999999</v>
      </c>
      <c r="D224" s="854">
        <v>3610642</v>
      </c>
      <c r="E224" s="854">
        <v>499994</v>
      </c>
      <c r="F224" s="853">
        <v>143.6</v>
      </c>
      <c r="G224" s="18">
        <v>966776.92500000005</v>
      </c>
      <c r="H224" s="855">
        <v>0.95</v>
      </c>
      <c r="I224" s="1145">
        <v>2.4</v>
      </c>
      <c r="J224" s="856">
        <v>1.196</v>
      </c>
      <c r="K224" s="1155">
        <v>459892</v>
      </c>
      <c r="M224" s="857">
        <v>133.69999999999999</v>
      </c>
      <c r="N224" s="853">
        <v>3807.95</v>
      </c>
      <c r="O224" s="853">
        <v>576.98</v>
      </c>
      <c r="P224" s="853">
        <v>143.6</v>
      </c>
      <c r="Q224" s="18">
        <v>1035082.2</v>
      </c>
      <c r="R224" s="855">
        <v>0.95</v>
      </c>
      <c r="S224" s="1145">
        <v>2.4</v>
      </c>
      <c r="T224" s="856">
        <v>1.2829999999999999</v>
      </c>
      <c r="U224" s="1155">
        <v>552617</v>
      </c>
      <c r="X224" s="1134">
        <v>104.5</v>
      </c>
      <c r="Y224" s="1110">
        <v>300867</v>
      </c>
      <c r="Z224" s="1115">
        <v>297093</v>
      </c>
      <c r="AB224" s="1134">
        <v>111.1</v>
      </c>
      <c r="AC224" s="1104">
        <v>28177.8</v>
      </c>
      <c r="AD224" s="1115">
        <v>282668</v>
      </c>
    </row>
    <row r="225" spans="1:30">
      <c r="A225" s="112">
        <v>2007</v>
      </c>
      <c r="B225" s="120" t="s">
        <v>4</v>
      </c>
      <c r="C225" s="843">
        <v>145.5</v>
      </c>
      <c r="D225" s="844">
        <v>3519903</v>
      </c>
      <c r="E225" s="844">
        <v>728716</v>
      </c>
      <c r="F225" s="843">
        <v>160.6</v>
      </c>
      <c r="G225" s="19">
        <v>1021525.2659999999</v>
      </c>
      <c r="H225" s="845">
        <v>0.95</v>
      </c>
      <c r="I225" s="1146">
        <v>2.7</v>
      </c>
      <c r="J225" s="846">
        <v>1.296</v>
      </c>
      <c r="K225" s="1156">
        <v>526820</v>
      </c>
      <c r="M225" s="847">
        <v>145.5</v>
      </c>
      <c r="N225" s="843">
        <v>3824.14</v>
      </c>
      <c r="O225" s="843">
        <v>700.2</v>
      </c>
      <c r="P225" s="843">
        <v>160.6</v>
      </c>
      <c r="Q225" s="19">
        <v>1039169.9</v>
      </c>
      <c r="R225" s="845">
        <v>0.95</v>
      </c>
      <c r="S225" s="1146">
        <v>2.7</v>
      </c>
      <c r="T225" s="846">
        <v>1.3260000000000001</v>
      </c>
      <c r="U225" s="1156">
        <v>556239</v>
      </c>
      <c r="X225" s="1134">
        <v>111.2</v>
      </c>
      <c r="Y225" s="1110">
        <v>226598</v>
      </c>
      <c r="Z225" s="1115">
        <v>284170</v>
      </c>
      <c r="AB225" s="1134">
        <v>112</v>
      </c>
      <c r="AC225" s="1104">
        <v>27924.6</v>
      </c>
      <c r="AD225" s="1115">
        <v>329456</v>
      </c>
    </row>
    <row r="226" spans="1:30">
      <c r="A226" s="112"/>
      <c r="B226" s="120" t="s">
        <v>5</v>
      </c>
      <c r="C226" s="843">
        <v>135.6</v>
      </c>
      <c r="D226" s="844">
        <v>3866188</v>
      </c>
      <c r="E226" s="844">
        <v>506558</v>
      </c>
      <c r="F226" s="843">
        <v>141.6</v>
      </c>
      <c r="G226" s="19">
        <v>1022358.6439999999</v>
      </c>
      <c r="H226" s="845">
        <v>0.95</v>
      </c>
      <c r="I226" s="1146">
        <v>1.6</v>
      </c>
      <c r="J226" s="846">
        <v>1.4930000000000001</v>
      </c>
      <c r="K226" s="1156">
        <v>653967</v>
      </c>
      <c r="M226" s="847">
        <v>135.6</v>
      </c>
      <c r="N226" s="843">
        <v>3894.75</v>
      </c>
      <c r="O226" s="843">
        <v>564.07000000000005</v>
      </c>
      <c r="P226" s="843">
        <v>141.6</v>
      </c>
      <c r="Q226" s="19">
        <v>1018235.2</v>
      </c>
      <c r="R226" s="845">
        <v>0.95</v>
      </c>
      <c r="S226" s="1146">
        <v>1.6</v>
      </c>
      <c r="T226" s="846">
        <v>1.272</v>
      </c>
      <c r="U226" s="1156">
        <v>579129</v>
      </c>
      <c r="X226" s="1134">
        <v>115.5</v>
      </c>
      <c r="Y226" s="1110">
        <v>273928</v>
      </c>
      <c r="Z226" s="1115">
        <v>274908</v>
      </c>
      <c r="AB226" s="1134">
        <v>112.2</v>
      </c>
      <c r="AC226" s="1104">
        <v>27319.9</v>
      </c>
      <c r="AD226" s="1115">
        <v>268925</v>
      </c>
    </row>
    <row r="227" spans="1:30">
      <c r="A227" s="112"/>
      <c r="B227" s="120" t="s">
        <v>6</v>
      </c>
      <c r="C227" s="843">
        <v>141.19999999999999</v>
      </c>
      <c r="D227" s="844">
        <v>3719696</v>
      </c>
      <c r="E227" s="844">
        <v>504227</v>
      </c>
      <c r="F227" s="843">
        <v>156.30000000000001</v>
      </c>
      <c r="G227" s="19">
        <v>1074089.148</v>
      </c>
      <c r="H227" s="845">
        <v>0.96</v>
      </c>
      <c r="I227" s="1146">
        <v>1.8</v>
      </c>
      <c r="J227" s="846">
        <v>1.2549999999999999</v>
      </c>
      <c r="K227" s="1156">
        <v>545867</v>
      </c>
      <c r="M227" s="847">
        <v>141.19999999999999</v>
      </c>
      <c r="N227" s="843">
        <v>3888.77</v>
      </c>
      <c r="O227" s="843">
        <v>515.55999999999995</v>
      </c>
      <c r="P227" s="843">
        <v>156.30000000000001</v>
      </c>
      <c r="Q227" s="19">
        <v>1038028.2</v>
      </c>
      <c r="R227" s="845">
        <v>0.96</v>
      </c>
      <c r="S227" s="1146">
        <v>1.8</v>
      </c>
      <c r="T227" s="846">
        <v>1.3069999999999999</v>
      </c>
      <c r="U227" s="1156">
        <v>564232</v>
      </c>
      <c r="X227" s="1134">
        <v>113.3</v>
      </c>
      <c r="Y227" s="1110">
        <v>259465</v>
      </c>
      <c r="Z227" s="1115">
        <v>299454</v>
      </c>
      <c r="AB227" s="1134">
        <v>110.2</v>
      </c>
      <c r="AC227" s="1104">
        <v>27426.3</v>
      </c>
      <c r="AD227" s="1115">
        <v>291865</v>
      </c>
    </row>
    <row r="228" spans="1:30">
      <c r="A228" s="112"/>
      <c r="B228" s="120" t="s">
        <v>7</v>
      </c>
      <c r="C228" s="843">
        <v>138.1</v>
      </c>
      <c r="D228" s="844">
        <v>3770405</v>
      </c>
      <c r="E228" s="844">
        <v>812072</v>
      </c>
      <c r="F228" s="843">
        <v>150.69999999999999</v>
      </c>
      <c r="G228" s="19">
        <v>1026967.2270000001</v>
      </c>
      <c r="H228" s="845">
        <v>0.96</v>
      </c>
      <c r="I228" s="1146">
        <v>0.8</v>
      </c>
      <c r="J228" s="846">
        <v>1.228</v>
      </c>
      <c r="K228" s="1156">
        <v>552340</v>
      </c>
      <c r="M228" s="847">
        <v>138.1</v>
      </c>
      <c r="N228" s="843">
        <v>3830.92</v>
      </c>
      <c r="O228" s="843">
        <v>917.06</v>
      </c>
      <c r="P228" s="843">
        <v>150.69999999999999</v>
      </c>
      <c r="Q228" s="19">
        <v>1054715.2</v>
      </c>
      <c r="R228" s="845">
        <v>0.96</v>
      </c>
      <c r="S228" s="1146">
        <v>0.8</v>
      </c>
      <c r="T228" s="846">
        <v>1.3120000000000001</v>
      </c>
      <c r="U228" s="1156">
        <v>572510</v>
      </c>
      <c r="X228" s="1134">
        <v>107.7</v>
      </c>
      <c r="Y228" s="1110">
        <v>256164</v>
      </c>
      <c r="Z228" s="1115">
        <v>330033</v>
      </c>
      <c r="AB228" s="1134">
        <v>109.9</v>
      </c>
      <c r="AC228" s="1104">
        <v>27407.5</v>
      </c>
      <c r="AD228" s="1115">
        <v>321571</v>
      </c>
    </row>
    <row r="229" spans="1:30">
      <c r="A229" s="112"/>
      <c r="B229" s="120" t="s">
        <v>8</v>
      </c>
      <c r="C229" s="843">
        <v>136.19999999999999</v>
      </c>
      <c r="D229" s="844">
        <v>3979982</v>
      </c>
      <c r="E229" s="844">
        <v>962779</v>
      </c>
      <c r="F229" s="843">
        <v>146.4</v>
      </c>
      <c r="G229" s="19">
        <v>1087199.82</v>
      </c>
      <c r="H229" s="845">
        <v>0.97</v>
      </c>
      <c r="I229" s="1146">
        <v>2.8</v>
      </c>
      <c r="J229" s="846">
        <v>1.248</v>
      </c>
      <c r="K229" s="1156">
        <v>604471</v>
      </c>
      <c r="M229" s="847">
        <v>136.19999999999999</v>
      </c>
      <c r="N229" s="843">
        <v>3804.17</v>
      </c>
      <c r="O229" s="843">
        <v>906.68</v>
      </c>
      <c r="P229" s="843">
        <v>146.4</v>
      </c>
      <c r="Q229" s="19">
        <v>1039034.1</v>
      </c>
      <c r="R229" s="845">
        <v>0.97</v>
      </c>
      <c r="S229" s="1146">
        <v>2.8</v>
      </c>
      <c r="T229" s="846">
        <v>1.2150000000000001</v>
      </c>
      <c r="U229" s="1156">
        <v>586068</v>
      </c>
      <c r="X229" s="1134">
        <v>103</v>
      </c>
      <c r="Y229" s="1110">
        <v>272191</v>
      </c>
      <c r="Z229" s="1115">
        <v>295690</v>
      </c>
      <c r="AB229" s="1134">
        <v>105.6</v>
      </c>
      <c r="AC229" s="1104">
        <v>28231.9</v>
      </c>
      <c r="AD229" s="1115">
        <v>305350</v>
      </c>
    </row>
    <row r="230" spans="1:30">
      <c r="A230" s="95"/>
      <c r="B230" s="120" t="s">
        <v>9</v>
      </c>
      <c r="C230" s="843">
        <v>138.1</v>
      </c>
      <c r="D230" s="844">
        <v>4117393</v>
      </c>
      <c r="E230" s="844">
        <v>610485</v>
      </c>
      <c r="F230" s="843">
        <v>147.4</v>
      </c>
      <c r="G230" s="19">
        <v>1063706.5919999999</v>
      </c>
      <c r="H230" s="845">
        <v>0.97</v>
      </c>
      <c r="I230" s="1146">
        <v>-0.8</v>
      </c>
      <c r="J230" s="846">
        <v>1.276</v>
      </c>
      <c r="K230" s="1156">
        <v>602321</v>
      </c>
      <c r="M230" s="847">
        <v>138.1</v>
      </c>
      <c r="N230" s="843">
        <v>3785.32</v>
      </c>
      <c r="O230" s="843">
        <v>568.97</v>
      </c>
      <c r="P230" s="843">
        <v>147.4</v>
      </c>
      <c r="Q230" s="19">
        <v>1041786.9</v>
      </c>
      <c r="R230" s="845">
        <v>0.97</v>
      </c>
      <c r="S230" s="1146">
        <v>-0.8</v>
      </c>
      <c r="T230" s="846">
        <v>1.2849999999999999</v>
      </c>
      <c r="U230" s="1156">
        <v>594257</v>
      </c>
      <c r="X230" s="1134">
        <v>104.9</v>
      </c>
      <c r="Y230" s="1110">
        <v>304454</v>
      </c>
      <c r="Z230" s="1115">
        <v>308635</v>
      </c>
      <c r="AB230" s="1134">
        <v>106.8</v>
      </c>
      <c r="AC230" s="1104">
        <v>26758.799999999999</v>
      </c>
      <c r="AD230" s="1115">
        <v>303439</v>
      </c>
    </row>
    <row r="231" spans="1:30">
      <c r="A231" s="112"/>
      <c r="B231" s="120" t="s">
        <v>10</v>
      </c>
      <c r="C231" s="843">
        <v>141.80000000000001</v>
      </c>
      <c r="D231" s="844">
        <v>4050424</v>
      </c>
      <c r="E231" s="844">
        <v>338067</v>
      </c>
      <c r="F231" s="843">
        <v>153.5</v>
      </c>
      <c r="G231" s="19">
        <v>1016317.4</v>
      </c>
      <c r="H231" s="845">
        <v>0.96</v>
      </c>
      <c r="I231" s="1146">
        <v>2.5</v>
      </c>
      <c r="J231" s="846">
        <v>1.2350000000000001</v>
      </c>
      <c r="K231" s="1156">
        <v>592434</v>
      </c>
      <c r="M231" s="847">
        <v>141.80000000000001</v>
      </c>
      <c r="N231" s="843">
        <v>3860.98</v>
      </c>
      <c r="O231" s="843">
        <v>335.88</v>
      </c>
      <c r="P231" s="843">
        <v>153.5</v>
      </c>
      <c r="Q231" s="19">
        <v>1032201</v>
      </c>
      <c r="R231" s="845">
        <v>0.96</v>
      </c>
      <c r="S231" s="1146">
        <v>2.5</v>
      </c>
      <c r="T231" s="846">
        <v>1.3149999999999999</v>
      </c>
      <c r="U231" s="1156">
        <v>588237</v>
      </c>
      <c r="X231" s="1134">
        <v>105.1</v>
      </c>
      <c r="Y231" s="1110">
        <v>229632</v>
      </c>
      <c r="Z231" s="1115">
        <v>326624</v>
      </c>
      <c r="AB231" s="1134">
        <v>108.5</v>
      </c>
      <c r="AC231" s="1104">
        <v>27241.3</v>
      </c>
      <c r="AD231" s="1115">
        <v>304298</v>
      </c>
    </row>
    <row r="232" spans="1:30">
      <c r="A232" s="112"/>
      <c r="B232" s="120" t="s">
        <v>11</v>
      </c>
      <c r="C232" s="843">
        <v>135.4</v>
      </c>
      <c r="D232" s="844">
        <v>4028089</v>
      </c>
      <c r="E232" s="844">
        <v>301595</v>
      </c>
      <c r="F232" s="843">
        <v>144.6</v>
      </c>
      <c r="G232" s="19">
        <v>1038051.4080000002</v>
      </c>
      <c r="H232" s="845">
        <v>0.94</v>
      </c>
      <c r="I232" s="1146">
        <v>1.6</v>
      </c>
      <c r="J232" s="846">
        <v>1.2549999999999999</v>
      </c>
      <c r="K232" s="1156">
        <v>605308</v>
      </c>
      <c r="M232" s="847">
        <v>135.4</v>
      </c>
      <c r="N232" s="843">
        <v>3872.93</v>
      </c>
      <c r="O232" s="843">
        <v>288.56</v>
      </c>
      <c r="P232" s="843">
        <v>144.6</v>
      </c>
      <c r="Q232" s="19">
        <v>1042675.1</v>
      </c>
      <c r="R232" s="845">
        <v>0.94</v>
      </c>
      <c r="S232" s="1146">
        <v>1.6</v>
      </c>
      <c r="T232" s="846">
        <v>1.216</v>
      </c>
      <c r="U232" s="1156">
        <v>595404</v>
      </c>
      <c r="X232" s="1134">
        <v>108.6</v>
      </c>
      <c r="Y232" s="1110">
        <v>230256</v>
      </c>
      <c r="Z232" s="1115">
        <v>274628</v>
      </c>
      <c r="AB232" s="1134">
        <v>109.1</v>
      </c>
      <c r="AC232" s="1104">
        <v>27121.8</v>
      </c>
      <c r="AD232" s="1115">
        <v>295869</v>
      </c>
    </row>
    <row r="233" spans="1:30">
      <c r="A233" s="112"/>
      <c r="B233" s="120" t="s">
        <v>12</v>
      </c>
      <c r="C233" s="843">
        <v>135.69999999999999</v>
      </c>
      <c r="D233" s="844">
        <v>3984830</v>
      </c>
      <c r="E233" s="844">
        <v>456514</v>
      </c>
      <c r="F233" s="843">
        <v>143.80000000000001</v>
      </c>
      <c r="G233" s="19">
        <v>1049479.7549999999</v>
      </c>
      <c r="H233" s="845">
        <v>0.92</v>
      </c>
      <c r="I233" s="1146">
        <v>2.2000000000000002</v>
      </c>
      <c r="J233" s="846">
        <v>1.274</v>
      </c>
      <c r="K233" s="1156">
        <v>616871</v>
      </c>
      <c r="M233" s="847">
        <v>135.69999999999999</v>
      </c>
      <c r="N233" s="843">
        <v>3880.49</v>
      </c>
      <c r="O233" s="843">
        <v>430.83</v>
      </c>
      <c r="P233" s="843">
        <v>143.80000000000001</v>
      </c>
      <c r="Q233" s="19">
        <v>1044966.1</v>
      </c>
      <c r="R233" s="845">
        <v>0.92</v>
      </c>
      <c r="S233" s="1146">
        <v>2.2000000000000002</v>
      </c>
      <c r="T233" s="846">
        <v>1.2869999999999999</v>
      </c>
      <c r="U233" s="1156">
        <v>591267</v>
      </c>
      <c r="X233" s="1134">
        <v>107.9</v>
      </c>
      <c r="Y233" s="1110">
        <v>259276</v>
      </c>
      <c r="Z233" s="1115">
        <v>320621</v>
      </c>
      <c r="AB233" s="1134">
        <v>106.4</v>
      </c>
      <c r="AC233" s="1104">
        <v>27412.3</v>
      </c>
      <c r="AD233" s="1115">
        <v>301284</v>
      </c>
    </row>
    <row r="234" spans="1:30">
      <c r="A234" s="112"/>
      <c r="B234" s="120" t="s">
        <v>13</v>
      </c>
      <c r="C234" s="843">
        <v>133.1</v>
      </c>
      <c r="D234" s="844">
        <v>3812202</v>
      </c>
      <c r="E234" s="844">
        <v>667067</v>
      </c>
      <c r="F234" s="843">
        <v>140.19999999999999</v>
      </c>
      <c r="G234" s="19">
        <v>1077481.2319999998</v>
      </c>
      <c r="H234" s="845">
        <v>0.89</v>
      </c>
      <c r="I234" s="1146">
        <v>2.8</v>
      </c>
      <c r="J234" s="846">
        <v>1.304</v>
      </c>
      <c r="K234" s="1156">
        <v>593500</v>
      </c>
      <c r="M234" s="847">
        <v>133.1</v>
      </c>
      <c r="N234" s="843">
        <v>3935.97</v>
      </c>
      <c r="O234" s="843">
        <v>665.39</v>
      </c>
      <c r="P234" s="843">
        <v>140.19999999999999</v>
      </c>
      <c r="Q234" s="19">
        <v>1052800</v>
      </c>
      <c r="R234" s="845">
        <v>0.89</v>
      </c>
      <c r="S234" s="1146">
        <v>2.8</v>
      </c>
      <c r="T234" s="846">
        <v>1.2929999999999999</v>
      </c>
      <c r="U234" s="1156">
        <v>601958</v>
      </c>
      <c r="X234" s="1134">
        <v>113.2</v>
      </c>
      <c r="Y234" s="1110">
        <v>295521</v>
      </c>
      <c r="Z234" s="1115">
        <v>317714</v>
      </c>
      <c r="AB234" s="1134">
        <v>109.6</v>
      </c>
      <c r="AC234" s="1104">
        <v>27154.7</v>
      </c>
      <c r="AD234" s="1115">
        <v>305239</v>
      </c>
    </row>
    <row r="235" spans="1:30">
      <c r="A235" s="113"/>
      <c r="B235" s="121" t="s">
        <v>14</v>
      </c>
      <c r="C235" s="848">
        <v>132.9</v>
      </c>
      <c r="D235" s="849">
        <v>3865955</v>
      </c>
      <c r="E235" s="849">
        <v>957212</v>
      </c>
      <c r="F235" s="848">
        <v>139.6</v>
      </c>
      <c r="G235" s="20">
        <v>1039087.214</v>
      </c>
      <c r="H235" s="850">
        <v>0.88</v>
      </c>
      <c r="I235" s="1147">
        <v>1.3</v>
      </c>
      <c r="J235" s="851">
        <v>1.29</v>
      </c>
      <c r="K235" s="1157">
        <v>634915</v>
      </c>
      <c r="M235" s="852">
        <v>132.9</v>
      </c>
      <c r="N235" s="848">
        <v>3981.29</v>
      </c>
      <c r="O235" s="848">
        <v>843.85</v>
      </c>
      <c r="P235" s="848">
        <v>139.6</v>
      </c>
      <c r="Q235" s="20">
        <v>1048219.5</v>
      </c>
      <c r="R235" s="850">
        <v>0.88</v>
      </c>
      <c r="S235" s="1147">
        <v>1.3</v>
      </c>
      <c r="T235" s="851">
        <v>1.2509999999999999</v>
      </c>
      <c r="U235" s="1157">
        <v>609627</v>
      </c>
      <c r="X235" s="1134">
        <v>117.6</v>
      </c>
      <c r="Y235" s="1110">
        <v>369100</v>
      </c>
      <c r="Z235" s="1115">
        <v>291080</v>
      </c>
      <c r="AB235" s="1134">
        <v>111.1</v>
      </c>
      <c r="AC235" s="1104">
        <v>25951</v>
      </c>
      <c r="AD235" s="1115">
        <v>307674</v>
      </c>
    </row>
    <row r="236" spans="1:30">
      <c r="A236" s="115" t="s">
        <v>56</v>
      </c>
      <c r="B236" s="120" t="s">
        <v>3</v>
      </c>
      <c r="C236" s="843">
        <v>133.6</v>
      </c>
      <c r="D236" s="844">
        <v>3764794</v>
      </c>
      <c r="E236" s="844">
        <v>463515</v>
      </c>
      <c r="F236" s="843">
        <v>139</v>
      </c>
      <c r="G236" s="19">
        <v>952116.93</v>
      </c>
      <c r="H236" s="845">
        <v>0.86</v>
      </c>
      <c r="I236" s="1146">
        <v>0.2</v>
      </c>
      <c r="J236" s="846">
        <v>1.1919999999999999</v>
      </c>
      <c r="K236" s="1156">
        <v>490534</v>
      </c>
      <c r="M236" s="847">
        <v>133.6</v>
      </c>
      <c r="N236" s="843">
        <v>3969.24</v>
      </c>
      <c r="O236" s="843">
        <v>553.41999999999996</v>
      </c>
      <c r="P236" s="843">
        <v>139</v>
      </c>
      <c r="Q236" s="19">
        <v>1014035.6</v>
      </c>
      <c r="R236" s="845">
        <v>0.86</v>
      </c>
      <c r="S236" s="1146">
        <v>0.2</v>
      </c>
      <c r="T236" s="846">
        <v>1.2789999999999999</v>
      </c>
      <c r="U236" s="1156">
        <v>583714</v>
      </c>
      <c r="X236" s="1136">
        <v>104.4</v>
      </c>
      <c r="Y236" s="1112">
        <v>286530</v>
      </c>
      <c r="Z236" s="1114">
        <v>328062</v>
      </c>
      <c r="AB236" s="1136">
        <v>110.9</v>
      </c>
      <c r="AC236" s="1106">
        <v>26989.7</v>
      </c>
      <c r="AD236" s="1114">
        <v>315271</v>
      </c>
    </row>
    <row r="237" spans="1:30">
      <c r="A237" s="112">
        <v>2008</v>
      </c>
      <c r="B237" s="120" t="s">
        <v>4</v>
      </c>
      <c r="C237" s="843">
        <v>133.30000000000001</v>
      </c>
      <c r="D237" s="844">
        <v>3813439</v>
      </c>
      <c r="E237" s="844">
        <v>545017</v>
      </c>
      <c r="F237" s="843">
        <v>137.4</v>
      </c>
      <c r="G237" s="19">
        <v>1040636.535</v>
      </c>
      <c r="H237" s="845">
        <v>0.85</v>
      </c>
      <c r="I237" s="1146">
        <v>5</v>
      </c>
      <c r="J237" s="846">
        <v>1.2849999999999999</v>
      </c>
      <c r="K237" s="1156">
        <v>573901</v>
      </c>
      <c r="M237" s="847">
        <v>133.30000000000001</v>
      </c>
      <c r="N237" s="843">
        <v>4016.35</v>
      </c>
      <c r="O237" s="843">
        <v>602.67999999999995</v>
      </c>
      <c r="P237" s="843">
        <v>137.4</v>
      </c>
      <c r="Q237" s="19">
        <v>1043567.5</v>
      </c>
      <c r="R237" s="845">
        <v>0.85</v>
      </c>
      <c r="S237" s="1146">
        <v>5</v>
      </c>
      <c r="T237" s="846">
        <v>1.3120000000000001</v>
      </c>
      <c r="U237" s="1156">
        <v>584516</v>
      </c>
      <c r="X237" s="1134">
        <v>113.8</v>
      </c>
      <c r="Y237" s="1110">
        <v>225835</v>
      </c>
      <c r="Z237" s="1115">
        <v>285165</v>
      </c>
      <c r="AB237" s="1134">
        <v>113.1</v>
      </c>
      <c r="AC237" s="1104">
        <v>26736.5</v>
      </c>
      <c r="AD237" s="1115">
        <v>325330</v>
      </c>
    </row>
    <row r="238" spans="1:30">
      <c r="A238" s="112"/>
      <c r="B238" s="120" t="s">
        <v>5</v>
      </c>
      <c r="C238" s="843">
        <v>126.3</v>
      </c>
      <c r="D238" s="844">
        <v>3917929</v>
      </c>
      <c r="E238" s="844">
        <v>709892</v>
      </c>
      <c r="F238" s="843">
        <v>127.1</v>
      </c>
      <c r="G238" s="19">
        <v>1032155.415</v>
      </c>
      <c r="H238" s="845">
        <v>0.84</v>
      </c>
      <c r="I238" s="1146">
        <v>4.0999999999999996</v>
      </c>
      <c r="J238" s="846">
        <v>1.4419999999999999</v>
      </c>
      <c r="K238" s="1156">
        <v>649999</v>
      </c>
      <c r="M238" s="847">
        <v>126.3</v>
      </c>
      <c r="N238" s="843">
        <v>3944.36</v>
      </c>
      <c r="O238" s="843">
        <v>739.05</v>
      </c>
      <c r="P238" s="843">
        <v>127.1</v>
      </c>
      <c r="Q238" s="19">
        <v>1041667.5</v>
      </c>
      <c r="R238" s="845">
        <v>0.84</v>
      </c>
      <c r="S238" s="1146">
        <v>4.0999999999999996</v>
      </c>
      <c r="T238" s="846">
        <v>1.242</v>
      </c>
      <c r="U238" s="1156">
        <v>594273</v>
      </c>
      <c r="X238" s="1134">
        <v>115.7</v>
      </c>
      <c r="Y238" s="1110">
        <v>276014</v>
      </c>
      <c r="Z238" s="1115">
        <v>313459</v>
      </c>
      <c r="AB238" s="1134">
        <v>111.9</v>
      </c>
      <c r="AC238" s="1104">
        <v>27081.7</v>
      </c>
      <c r="AD238" s="1115">
        <v>319990</v>
      </c>
    </row>
    <row r="239" spans="1:30">
      <c r="A239" s="112"/>
      <c r="B239" s="120" t="s">
        <v>6</v>
      </c>
      <c r="C239" s="843">
        <v>131.80000000000001</v>
      </c>
      <c r="D239" s="844">
        <v>3788782</v>
      </c>
      <c r="E239" s="844">
        <v>597581</v>
      </c>
      <c r="F239" s="843">
        <v>130.69999999999999</v>
      </c>
      <c r="G239" s="19">
        <v>1082536</v>
      </c>
      <c r="H239" s="845">
        <v>0.85</v>
      </c>
      <c r="I239" s="1146">
        <v>-2.1</v>
      </c>
      <c r="J239" s="846">
        <v>1.22</v>
      </c>
      <c r="K239" s="1156">
        <v>572790</v>
      </c>
      <c r="M239" s="847">
        <v>131.80000000000001</v>
      </c>
      <c r="N239" s="843">
        <v>3959</v>
      </c>
      <c r="O239" s="843">
        <v>616.5</v>
      </c>
      <c r="P239" s="843">
        <v>130.69999999999999</v>
      </c>
      <c r="Q239" s="19">
        <v>1042252.5</v>
      </c>
      <c r="R239" s="845">
        <v>0.85</v>
      </c>
      <c r="S239" s="1146">
        <v>-2.1</v>
      </c>
      <c r="T239" s="846">
        <v>1.2709999999999999</v>
      </c>
      <c r="U239" s="1156">
        <v>568879</v>
      </c>
      <c r="X239" s="1134">
        <v>113.4</v>
      </c>
      <c r="Y239" s="1110">
        <v>241196</v>
      </c>
      <c r="Z239" s="1115">
        <v>321228</v>
      </c>
      <c r="AB239" s="1134">
        <v>110.9</v>
      </c>
      <c r="AC239" s="1104">
        <v>26381.9</v>
      </c>
      <c r="AD239" s="1115">
        <v>307469</v>
      </c>
    </row>
    <row r="240" spans="1:30">
      <c r="A240" s="112"/>
      <c r="B240" s="120" t="s">
        <v>7</v>
      </c>
      <c r="C240" s="843">
        <v>131.1</v>
      </c>
      <c r="D240" s="844">
        <v>4031911</v>
      </c>
      <c r="E240" s="844">
        <v>469314</v>
      </c>
      <c r="F240" s="843">
        <v>131</v>
      </c>
      <c r="G240" s="19">
        <v>1027974.5820000001</v>
      </c>
      <c r="H240" s="845">
        <v>0.83</v>
      </c>
      <c r="I240" s="1146">
        <v>0.4</v>
      </c>
      <c r="J240" s="846">
        <v>1.198</v>
      </c>
      <c r="K240" s="1156">
        <v>570904</v>
      </c>
      <c r="M240" s="847">
        <v>131.1</v>
      </c>
      <c r="N240" s="843">
        <v>4092.02</v>
      </c>
      <c r="O240" s="843">
        <v>539.91</v>
      </c>
      <c r="P240" s="843">
        <v>131</v>
      </c>
      <c r="Q240" s="19">
        <v>1050271.7</v>
      </c>
      <c r="R240" s="845">
        <v>0.83</v>
      </c>
      <c r="S240" s="1146">
        <v>0.4</v>
      </c>
      <c r="T240" s="846">
        <v>1.2829999999999999</v>
      </c>
      <c r="U240" s="1156">
        <v>587342</v>
      </c>
      <c r="X240" s="1134">
        <v>108.6</v>
      </c>
      <c r="Y240" s="1110">
        <v>252429</v>
      </c>
      <c r="Z240" s="1115">
        <v>336642</v>
      </c>
      <c r="AB240" s="1134">
        <v>111.3</v>
      </c>
      <c r="AC240" s="1104">
        <v>26678.3</v>
      </c>
      <c r="AD240" s="1115">
        <v>331726</v>
      </c>
    </row>
    <row r="241" spans="1:30">
      <c r="A241" s="112"/>
      <c r="B241" s="120" t="s">
        <v>8</v>
      </c>
      <c r="C241" s="843">
        <v>129.30000000000001</v>
      </c>
      <c r="D241" s="844">
        <v>4181161</v>
      </c>
      <c r="E241" s="844">
        <v>605726</v>
      </c>
      <c r="F241" s="843">
        <v>131.30000000000001</v>
      </c>
      <c r="G241" s="19">
        <v>1072962.693</v>
      </c>
      <c r="H241" s="845">
        <v>0.79</v>
      </c>
      <c r="I241" s="1146">
        <v>-2.2000000000000002</v>
      </c>
      <c r="J241" s="846">
        <v>1.298</v>
      </c>
      <c r="K241" s="1156">
        <v>598442</v>
      </c>
      <c r="M241" s="847">
        <v>129.30000000000001</v>
      </c>
      <c r="N241" s="843">
        <v>3998.79</v>
      </c>
      <c r="O241" s="843">
        <v>563.80999999999995</v>
      </c>
      <c r="P241" s="843">
        <v>131.30000000000001</v>
      </c>
      <c r="Q241" s="19">
        <v>1036748.1</v>
      </c>
      <c r="R241" s="845">
        <v>0.79</v>
      </c>
      <c r="S241" s="1146">
        <v>-2.2000000000000002</v>
      </c>
      <c r="T241" s="846">
        <v>1.252</v>
      </c>
      <c r="U241" s="1156">
        <v>599308</v>
      </c>
      <c r="X241" s="1134">
        <v>106.2</v>
      </c>
      <c r="Y241" s="1110">
        <v>252110</v>
      </c>
      <c r="Z241" s="1115">
        <v>348026</v>
      </c>
      <c r="AB241" s="1134">
        <v>109.2</v>
      </c>
      <c r="AC241" s="1104">
        <v>25949.5</v>
      </c>
      <c r="AD241" s="1115">
        <v>357517</v>
      </c>
    </row>
    <row r="242" spans="1:30">
      <c r="A242" s="112"/>
      <c r="B242" s="120" t="s">
        <v>9</v>
      </c>
      <c r="C242" s="843">
        <v>132</v>
      </c>
      <c r="D242" s="844">
        <v>4365234</v>
      </c>
      <c r="E242" s="844">
        <v>850753</v>
      </c>
      <c r="F242" s="843">
        <v>136</v>
      </c>
      <c r="G242" s="19">
        <v>1077784.8119999999</v>
      </c>
      <c r="H242" s="845">
        <v>0.78</v>
      </c>
      <c r="I242" s="1146">
        <v>-0.6</v>
      </c>
      <c r="J242" s="846">
        <v>1.33</v>
      </c>
      <c r="K242" s="1156">
        <v>637021</v>
      </c>
      <c r="M242" s="847">
        <v>132</v>
      </c>
      <c r="N242" s="843">
        <v>4016.22</v>
      </c>
      <c r="O242" s="843">
        <v>774.97</v>
      </c>
      <c r="P242" s="843">
        <v>136</v>
      </c>
      <c r="Q242" s="19">
        <v>1045056.5</v>
      </c>
      <c r="R242" s="845">
        <v>0.78</v>
      </c>
      <c r="S242" s="1146">
        <v>-0.6</v>
      </c>
      <c r="T242" s="846">
        <v>1.3360000000000001</v>
      </c>
      <c r="U242" s="1156">
        <v>607674</v>
      </c>
      <c r="X242" s="1134">
        <v>108.1</v>
      </c>
      <c r="Y242" s="1110">
        <v>289189</v>
      </c>
      <c r="Z242" s="1115">
        <v>343729</v>
      </c>
      <c r="AB242" s="1134">
        <v>109.5</v>
      </c>
      <c r="AC242" s="1104">
        <v>26008.5</v>
      </c>
      <c r="AD242" s="1115">
        <v>329397</v>
      </c>
    </row>
    <row r="243" spans="1:30">
      <c r="A243" s="112"/>
      <c r="B243" s="120" t="s">
        <v>10</v>
      </c>
      <c r="C243" s="843">
        <v>125.5</v>
      </c>
      <c r="D243" s="844">
        <v>4105711</v>
      </c>
      <c r="E243" s="844">
        <v>586086</v>
      </c>
      <c r="F243" s="843">
        <v>124.5</v>
      </c>
      <c r="G243" s="19">
        <v>1011755.8860000001</v>
      </c>
      <c r="H243" s="845">
        <v>0.74</v>
      </c>
      <c r="I243" s="1146">
        <v>0</v>
      </c>
      <c r="J243" s="846">
        <v>1.2010000000000001</v>
      </c>
      <c r="K243" s="1156">
        <v>588836</v>
      </c>
      <c r="M243" s="847">
        <v>125.5</v>
      </c>
      <c r="N243" s="843">
        <v>3912.83</v>
      </c>
      <c r="O243" s="843">
        <v>593.48</v>
      </c>
      <c r="P243" s="843">
        <v>124.5</v>
      </c>
      <c r="Q243" s="19">
        <v>1038520.9</v>
      </c>
      <c r="R243" s="845">
        <v>0.74</v>
      </c>
      <c r="S243" s="1146">
        <v>0</v>
      </c>
      <c r="T243" s="846">
        <v>1.2709999999999999</v>
      </c>
      <c r="U243" s="1156">
        <v>600570</v>
      </c>
      <c r="X243" s="1134">
        <v>104.9</v>
      </c>
      <c r="Y243" s="1110">
        <v>222356</v>
      </c>
      <c r="Z243" s="1115">
        <v>342995</v>
      </c>
      <c r="AB243" s="1134">
        <v>108.4</v>
      </c>
      <c r="AC243" s="1104">
        <v>25894</v>
      </c>
      <c r="AD243" s="1115">
        <v>341069</v>
      </c>
    </row>
    <row r="244" spans="1:30">
      <c r="A244" s="112"/>
      <c r="B244" s="120" t="s">
        <v>11</v>
      </c>
      <c r="C244" s="843">
        <v>123.5</v>
      </c>
      <c r="D244" s="844">
        <v>4108406</v>
      </c>
      <c r="E244" s="844">
        <v>426438</v>
      </c>
      <c r="F244" s="843">
        <v>123.9</v>
      </c>
      <c r="G244" s="19">
        <v>1043001.36</v>
      </c>
      <c r="H244" s="845">
        <v>0.72</v>
      </c>
      <c r="I244" s="1146">
        <v>-2.8</v>
      </c>
      <c r="J244" s="846">
        <v>1.341</v>
      </c>
      <c r="K244" s="1156">
        <v>649982</v>
      </c>
      <c r="M244" s="847">
        <v>123.5</v>
      </c>
      <c r="N244" s="843">
        <v>3961.3</v>
      </c>
      <c r="O244" s="843">
        <v>416.15</v>
      </c>
      <c r="P244" s="843">
        <v>123.9</v>
      </c>
      <c r="Q244" s="19">
        <v>1041781.7</v>
      </c>
      <c r="R244" s="845">
        <v>0.72</v>
      </c>
      <c r="S244" s="1146">
        <v>-2.8</v>
      </c>
      <c r="T244" s="846">
        <v>1.294</v>
      </c>
      <c r="U244" s="1156">
        <v>635816</v>
      </c>
      <c r="X244" s="1134">
        <v>112.7</v>
      </c>
      <c r="Y244" s="1110">
        <v>217215</v>
      </c>
      <c r="Z244" s="1115">
        <v>374286</v>
      </c>
      <c r="AB244" s="1134">
        <v>113</v>
      </c>
      <c r="AC244" s="1104">
        <v>25487.1</v>
      </c>
      <c r="AD244" s="1115">
        <v>367986</v>
      </c>
    </row>
    <row r="245" spans="1:30">
      <c r="A245" s="112"/>
      <c r="B245" s="120" t="s">
        <v>12</v>
      </c>
      <c r="C245" s="843">
        <v>127.3</v>
      </c>
      <c r="D245" s="844">
        <v>4044210</v>
      </c>
      <c r="E245" s="844">
        <v>569560</v>
      </c>
      <c r="F245" s="843">
        <v>127.3</v>
      </c>
      <c r="G245" s="19">
        <v>1050193.4099999999</v>
      </c>
      <c r="H245" s="845">
        <v>0.72</v>
      </c>
      <c r="I245" s="1146">
        <v>-3.9</v>
      </c>
      <c r="J245" s="846">
        <v>1.2869999999999999</v>
      </c>
      <c r="K245" s="1156">
        <v>608430</v>
      </c>
      <c r="M245" s="847">
        <v>127.3</v>
      </c>
      <c r="N245" s="843">
        <v>3942.05</v>
      </c>
      <c r="O245" s="843">
        <v>561.6</v>
      </c>
      <c r="P245" s="843">
        <v>127.3</v>
      </c>
      <c r="Q245" s="19">
        <v>1036883.7</v>
      </c>
      <c r="R245" s="845">
        <v>0.72</v>
      </c>
      <c r="S245" s="1146">
        <v>-3.9</v>
      </c>
      <c r="T245" s="846">
        <v>1.3029999999999999</v>
      </c>
      <c r="U245" s="1156">
        <v>578972</v>
      </c>
      <c r="X245" s="1134">
        <v>107.8</v>
      </c>
      <c r="Y245" s="1110">
        <v>236680</v>
      </c>
      <c r="Z245" s="1115">
        <v>358619</v>
      </c>
      <c r="AB245" s="1134">
        <v>106.2</v>
      </c>
      <c r="AC245" s="1104">
        <v>25390</v>
      </c>
      <c r="AD245" s="1115">
        <v>340787</v>
      </c>
    </row>
    <row r="246" spans="1:30">
      <c r="A246" s="112"/>
      <c r="B246" s="120" t="s">
        <v>13</v>
      </c>
      <c r="C246" s="843">
        <v>118.3</v>
      </c>
      <c r="D246" s="844">
        <v>3718458</v>
      </c>
      <c r="E246" s="844">
        <v>400794</v>
      </c>
      <c r="F246" s="843">
        <v>115.8</v>
      </c>
      <c r="G246" s="19">
        <v>1031057.64</v>
      </c>
      <c r="H246" s="845">
        <v>0.69</v>
      </c>
      <c r="I246" s="1146">
        <v>0.5</v>
      </c>
      <c r="J246" s="846">
        <v>1.161</v>
      </c>
      <c r="K246" s="1156">
        <v>476775</v>
      </c>
      <c r="M246" s="847">
        <v>118.3</v>
      </c>
      <c r="N246" s="843">
        <v>3834.89</v>
      </c>
      <c r="O246" s="843">
        <v>374.65</v>
      </c>
      <c r="P246" s="843">
        <v>115.8</v>
      </c>
      <c r="Q246" s="19">
        <v>1021864.2</v>
      </c>
      <c r="R246" s="845">
        <v>0.69</v>
      </c>
      <c r="S246" s="1146">
        <v>0.5</v>
      </c>
      <c r="T246" s="846">
        <v>1.1579999999999999</v>
      </c>
      <c r="U246" s="1156">
        <v>497744</v>
      </c>
      <c r="X246" s="1134">
        <v>106.3</v>
      </c>
      <c r="Y246" s="1110">
        <v>283840</v>
      </c>
      <c r="Z246" s="1115">
        <v>305547</v>
      </c>
      <c r="AB246" s="1134">
        <v>103</v>
      </c>
      <c r="AC246" s="1104">
        <v>25975.8</v>
      </c>
      <c r="AD246" s="1115">
        <v>323025</v>
      </c>
    </row>
    <row r="247" spans="1:30">
      <c r="A247" s="112"/>
      <c r="B247" s="120" t="s">
        <v>14</v>
      </c>
      <c r="C247" s="843">
        <v>111.9</v>
      </c>
      <c r="D247" s="844">
        <v>3448114</v>
      </c>
      <c r="E247" s="844">
        <v>482299</v>
      </c>
      <c r="F247" s="843">
        <v>108.4</v>
      </c>
      <c r="G247" s="19">
        <v>1021601.2840000001</v>
      </c>
      <c r="H247" s="845">
        <v>0.68</v>
      </c>
      <c r="I247" s="1146">
        <v>-3.9</v>
      </c>
      <c r="J247" s="846">
        <v>1.1839999999999999</v>
      </c>
      <c r="K247" s="1156">
        <v>501322</v>
      </c>
      <c r="M247" s="847">
        <v>111.9</v>
      </c>
      <c r="N247" s="843">
        <v>3554.36</v>
      </c>
      <c r="O247" s="843">
        <v>419.92</v>
      </c>
      <c r="P247" s="843">
        <v>108.4</v>
      </c>
      <c r="Q247" s="19">
        <v>1025812.4</v>
      </c>
      <c r="R247" s="845">
        <v>0.68</v>
      </c>
      <c r="S247" s="1146">
        <v>-3.9</v>
      </c>
      <c r="T247" s="846">
        <v>1.1499999999999999</v>
      </c>
      <c r="U247" s="1156">
        <v>469402</v>
      </c>
      <c r="X247" s="1135">
        <v>106.5</v>
      </c>
      <c r="Y247" s="1111">
        <v>350955</v>
      </c>
      <c r="Z247" s="1116">
        <v>300758</v>
      </c>
      <c r="AB247" s="1135">
        <v>100.6</v>
      </c>
      <c r="AC247" s="1105">
        <v>25124.1</v>
      </c>
      <c r="AD247" s="1116">
        <v>300785</v>
      </c>
    </row>
    <row r="248" spans="1:30">
      <c r="A248" s="114" t="s">
        <v>57</v>
      </c>
      <c r="B248" s="119" t="s">
        <v>3</v>
      </c>
      <c r="C248" s="853">
        <v>103.1</v>
      </c>
      <c r="D248" s="854">
        <v>3188997</v>
      </c>
      <c r="E248" s="854">
        <v>369560</v>
      </c>
      <c r="F248" s="853">
        <v>98.9</v>
      </c>
      <c r="G248" s="18">
        <v>989203.51399999997</v>
      </c>
      <c r="H248" s="855">
        <v>0.61</v>
      </c>
      <c r="I248" s="1145">
        <v>-1.9</v>
      </c>
      <c r="J248" s="856">
        <v>0.92700000000000005</v>
      </c>
      <c r="K248" s="1155">
        <v>340981</v>
      </c>
      <c r="M248" s="857">
        <v>103.1</v>
      </c>
      <c r="N248" s="853">
        <v>3356.95</v>
      </c>
      <c r="O248" s="853">
        <v>463.32</v>
      </c>
      <c r="P248" s="853">
        <v>98.9</v>
      </c>
      <c r="Q248" s="18">
        <v>1046169.3</v>
      </c>
      <c r="R248" s="855">
        <v>0.61</v>
      </c>
      <c r="S248" s="1145">
        <v>-1.9</v>
      </c>
      <c r="T248" s="856">
        <v>0.995</v>
      </c>
      <c r="U248" s="1155">
        <v>404384</v>
      </c>
      <c r="X248" s="1134">
        <v>93</v>
      </c>
      <c r="Y248" s="1110">
        <v>278781</v>
      </c>
      <c r="Z248" s="1115">
        <v>278184</v>
      </c>
      <c r="AB248" s="1134">
        <v>98.7</v>
      </c>
      <c r="AC248" s="1104">
        <v>25690.9</v>
      </c>
      <c r="AD248" s="1115">
        <v>269096</v>
      </c>
    </row>
    <row r="249" spans="1:30">
      <c r="A249" s="112">
        <v>2009</v>
      </c>
      <c r="B249" s="120" t="s">
        <v>4</v>
      </c>
      <c r="C249" s="843">
        <v>100</v>
      </c>
      <c r="D249" s="844">
        <v>2938313</v>
      </c>
      <c r="E249" s="844">
        <v>418817</v>
      </c>
      <c r="F249" s="843">
        <v>95</v>
      </c>
      <c r="G249" s="19">
        <v>1030313.1020000001</v>
      </c>
      <c r="H249" s="845">
        <v>0.55000000000000004</v>
      </c>
      <c r="I249" s="1146">
        <v>-5.2</v>
      </c>
      <c r="J249" s="846">
        <v>0.94499999999999995</v>
      </c>
      <c r="K249" s="1156">
        <v>369253</v>
      </c>
      <c r="M249" s="847">
        <v>100</v>
      </c>
      <c r="N249" s="843">
        <v>3184.56</v>
      </c>
      <c r="O249" s="843">
        <v>399.4</v>
      </c>
      <c r="P249" s="843">
        <v>95</v>
      </c>
      <c r="Q249" s="19">
        <v>1046280.3</v>
      </c>
      <c r="R249" s="845">
        <v>0.55000000000000004</v>
      </c>
      <c r="S249" s="1146">
        <v>-5.2</v>
      </c>
      <c r="T249" s="846">
        <v>0.96</v>
      </c>
      <c r="U249" s="1156">
        <v>390434</v>
      </c>
      <c r="X249" s="1134">
        <v>91.9</v>
      </c>
      <c r="Y249" s="1110">
        <v>210154</v>
      </c>
      <c r="Z249" s="1115">
        <v>193965</v>
      </c>
      <c r="AB249" s="1134">
        <v>92.7</v>
      </c>
      <c r="AC249" s="1104">
        <v>25479.3</v>
      </c>
      <c r="AD249" s="1115">
        <v>225715</v>
      </c>
    </row>
    <row r="250" spans="1:30">
      <c r="A250" s="95"/>
      <c r="B250" s="120" t="s">
        <v>5</v>
      </c>
      <c r="C250" s="843">
        <v>105.3</v>
      </c>
      <c r="D250" s="844">
        <v>3141206</v>
      </c>
      <c r="E250" s="844">
        <v>370546</v>
      </c>
      <c r="F250" s="843">
        <v>110.2</v>
      </c>
      <c r="G250" s="19">
        <v>1024008.276</v>
      </c>
      <c r="H250" s="845">
        <v>0.51</v>
      </c>
      <c r="I250" s="1146">
        <v>-5.4</v>
      </c>
      <c r="J250" s="846">
        <v>1.2609999999999999</v>
      </c>
      <c r="K250" s="1156">
        <v>413933</v>
      </c>
      <c r="M250" s="847">
        <v>105.3</v>
      </c>
      <c r="N250" s="843">
        <v>3161.1</v>
      </c>
      <c r="O250" s="843">
        <v>399.14</v>
      </c>
      <c r="P250" s="843">
        <v>110.2</v>
      </c>
      <c r="Q250" s="19">
        <v>1035143.6</v>
      </c>
      <c r="R250" s="845">
        <v>0.51</v>
      </c>
      <c r="S250" s="1146">
        <v>-5.4</v>
      </c>
      <c r="T250" s="846">
        <v>1.093</v>
      </c>
      <c r="U250" s="1156">
        <v>378827</v>
      </c>
      <c r="X250" s="1134">
        <v>91.6</v>
      </c>
      <c r="Y250" s="1110">
        <v>251138</v>
      </c>
      <c r="Z250" s="1115">
        <v>235957</v>
      </c>
      <c r="AB250" s="1134">
        <v>88.3</v>
      </c>
      <c r="AC250" s="1104">
        <v>25104</v>
      </c>
      <c r="AD250" s="1115">
        <v>233568</v>
      </c>
    </row>
    <row r="251" spans="1:30">
      <c r="A251" s="112"/>
      <c r="B251" s="120" t="s">
        <v>6</v>
      </c>
      <c r="C251" s="843">
        <v>101.7</v>
      </c>
      <c r="D251" s="844">
        <v>3154708</v>
      </c>
      <c r="E251" s="844">
        <v>414249</v>
      </c>
      <c r="F251" s="843">
        <v>97.2</v>
      </c>
      <c r="G251" s="19">
        <v>1091950.0719999999</v>
      </c>
      <c r="H251" s="845">
        <v>0.48</v>
      </c>
      <c r="I251" s="1146">
        <v>-1.6</v>
      </c>
      <c r="J251" s="846">
        <v>0.97299999999999998</v>
      </c>
      <c r="K251" s="1156">
        <v>393717</v>
      </c>
      <c r="M251" s="847">
        <v>101.7</v>
      </c>
      <c r="N251" s="843">
        <v>3292.5</v>
      </c>
      <c r="O251" s="843">
        <v>423.82</v>
      </c>
      <c r="P251" s="843">
        <v>97.2</v>
      </c>
      <c r="Q251" s="19">
        <v>1045952.9</v>
      </c>
      <c r="R251" s="845">
        <v>0.48</v>
      </c>
      <c r="S251" s="1146">
        <v>-1.6</v>
      </c>
      <c r="T251" s="846">
        <v>1.016</v>
      </c>
      <c r="U251" s="1156">
        <v>387908</v>
      </c>
      <c r="X251" s="1134">
        <v>92.8</v>
      </c>
      <c r="Y251" s="1110">
        <v>234245</v>
      </c>
      <c r="Z251" s="1115">
        <v>238530</v>
      </c>
      <c r="AB251" s="1134">
        <v>90.9</v>
      </c>
      <c r="AC251" s="1104">
        <v>25331.8</v>
      </c>
      <c r="AD251" s="1115">
        <v>226891</v>
      </c>
    </row>
    <row r="252" spans="1:30">
      <c r="A252" s="112"/>
      <c r="B252" s="120" t="s">
        <v>7</v>
      </c>
      <c r="C252" s="843">
        <v>100.6</v>
      </c>
      <c r="D252" s="844">
        <v>3305901</v>
      </c>
      <c r="E252" s="844">
        <v>298101</v>
      </c>
      <c r="F252" s="843">
        <v>96.6</v>
      </c>
      <c r="G252" s="19">
        <v>1001642.3039999999</v>
      </c>
      <c r="H252" s="845">
        <v>0.46</v>
      </c>
      <c r="I252" s="1146">
        <v>-4.8</v>
      </c>
      <c r="J252" s="846">
        <v>0.90800000000000003</v>
      </c>
      <c r="K252" s="1156">
        <v>384342</v>
      </c>
      <c r="M252" s="847">
        <v>100.6</v>
      </c>
      <c r="N252" s="843">
        <v>3345.73</v>
      </c>
      <c r="O252" s="843">
        <v>344.44</v>
      </c>
      <c r="P252" s="843">
        <v>96.6</v>
      </c>
      <c r="Q252" s="19">
        <v>1033979.3</v>
      </c>
      <c r="R252" s="845">
        <v>0.46</v>
      </c>
      <c r="S252" s="1146">
        <v>-4.8</v>
      </c>
      <c r="T252" s="846">
        <v>0.97499999999999998</v>
      </c>
      <c r="U252" s="1156">
        <v>400051</v>
      </c>
      <c r="X252" s="1134">
        <v>87</v>
      </c>
      <c r="Y252" s="1110">
        <v>223313</v>
      </c>
      <c r="Z252" s="1115">
        <v>198521</v>
      </c>
      <c r="AB252" s="1134">
        <v>89.6</v>
      </c>
      <c r="AC252" s="1104">
        <v>23840.400000000001</v>
      </c>
      <c r="AD252" s="1115">
        <v>203283</v>
      </c>
    </row>
    <row r="253" spans="1:30">
      <c r="A253" s="112"/>
      <c r="B253" s="120" t="s">
        <v>8</v>
      </c>
      <c r="C253" s="843">
        <v>102.9</v>
      </c>
      <c r="D253" s="844">
        <v>3577022</v>
      </c>
      <c r="E253" s="844">
        <v>350893</v>
      </c>
      <c r="F253" s="843">
        <v>100.1</v>
      </c>
      <c r="G253" s="19">
        <v>1084644.24</v>
      </c>
      <c r="H253" s="845">
        <v>0.45</v>
      </c>
      <c r="I253" s="1146">
        <v>-3</v>
      </c>
      <c r="J253" s="846">
        <v>1.0880000000000001</v>
      </c>
      <c r="K253" s="1156">
        <v>401265</v>
      </c>
      <c r="M253" s="847">
        <v>102.9</v>
      </c>
      <c r="N253" s="843">
        <v>3423.79</v>
      </c>
      <c r="O253" s="843">
        <v>331.83</v>
      </c>
      <c r="P253" s="843">
        <v>100.1</v>
      </c>
      <c r="Q253" s="19">
        <v>1046051.4</v>
      </c>
      <c r="R253" s="845">
        <v>0.45</v>
      </c>
      <c r="S253" s="1146">
        <v>-3</v>
      </c>
      <c r="T253" s="846">
        <v>1.0409999999999999</v>
      </c>
      <c r="U253" s="1156">
        <v>393042</v>
      </c>
      <c r="X253" s="1134">
        <v>88.9</v>
      </c>
      <c r="Y253" s="1110">
        <v>251202</v>
      </c>
      <c r="Z253" s="1115">
        <v>217055</v>
      </c>
      <c r="AB253" s="1134">
        <v>91.5</v>
      </c>
      <c r="AC253" s="1104">
        <v>26181</v>
      </c>
      <c r="AD253" s="1115">
        <v>213363</v>
      </c>
    </row>
    <row r="254" spans="1:30">
      <c r="A254" s="112"/>
      <c r="B254" s="120" t="s">
        <v>9</v>
      </c>
      <c r="C254" s="843">
        <v>101.9</v>
      </c>
      <c r="D254" s="844">
        <v>3824375</v>
      </c>
      <c r="E254" s="844">
        <v>381202</v>
      </c>
      <c r="F254" s="843">
        <v>94.7</v>
      </c>
      <c r="G254" s="19">
        <v>1102121.085</v>
      </c>
      <c r="H254" s="845">
        <v>0.43</v>
      </c>
      <c r="I254" s="1146">
        <v>-5.2</v>
      </c>
      <c r="J254" s="846">
        <v>1.04</v>
      </c>
      <c r="K254" s="1156">
        <v>407593</v>
      </c>
      <c r="M254" s="847">
        <v>101.9</v>
      </c>
      <c r="N254" s="843">
        <v>3519.88</v>
      </c>
      <c r="O254" s="843">
        <v>357.54</v>
      </c>
      <c r="P254" s="843">
        <v>94.7</v>
      </c>
      <c r="Q254" s="19">
        <v>1061655.8999999999</v>
      </c>
      <c r="R254" s="845">
        <v>0.43</v>
      </c>
      <c r="S254" s="1146">
        <v>-5.2</v>
      </c>
      <c r="T254" s="846">
        <v>1.044</v>
      </c>
      <c r="U254" s="1156">
        <v>385163</v>
      </c>
      <c r="X254" s="1134">
        <v>92.7</v>
      </c>
      <c r="Y254" s="1110">
        <v>275635</v>
      </c>
      <c r="Z254" s="1115">
        <v>237811</v>
      </c>
      <c r="AB254" s="1134">
        <v>93.4</v>
      </c>
      <c r="AC254" s="1104">
        <v>24594.5</v>
      </c>
      <c r="AD254" s="1115">
        <v>223963</v>
      </c>
    </row>
    <row r="255" spans="1:30">
      <c r="A255" s="112"/>
      <c r="B255" s="120" t="s">
        <v>10</v>
      </c>
      <c r="C255" s="843">
        <v>103.5</v>
      </c>
      <c r="D255" s="844">
        <v>3668202</v>
      </c>
      <c r="E255" s="844">
        <v>327005</v>
      </c>
      <c r="F255" s="843">
        <v>98.3</v>
      </c>
      <c r="G255" s="19">
        <v>1021759.9</v>
      </c>
      <c r="H255" s="845">
        <v>0.43</v>
      </c>
      <c r="I255" s="1146">
        <v>-3.8</v>
      </c>
      <c r="J255" s="846">
        <v>0.98099999999999998</v>
      </c>
      <c r="K255" s="1156">
        <v>398902</v>
      </c>
      <c r="M255" s="847">
        <v>103.5</v>
      </c>
      <c r="N255" s="843">
        <v>3500.03</v>
      </c>
      <c r="O255" s="843">
        <v>310.77999999999997</v>
      </c>
      <c r="P255" s="843">
        <v>98.3</v>
      </c>
      <c r="Q255" s="19">
        <v>1051134.3</v>
      </c>
      <c r="R255" s="845">
        <v>0.43</v>
      </c>
      <c r="S255" s="1146">
        <v>-3.8</v>
      </c>
      <c r="T255" s="846">
        <v>1.036</v>
      </c>
      <c r="U255" s="1156">
        <v>415107</v>
      </c>
      <c r="X255" s="1134">
        <v>89.1</v>
      </c>
      <c r="Y255" s="1110">
        <v>218476</v>
      </c>
      <c r="Z255" s="1115">
        <v>227814</v>
      </c>
      <c r="AB255" s="1134">
        <v>92.3</v>
      </c>
      <c r="AC255" s="1104">
        <v>24879.1</v>
      </c>
      <c r="AD255" s="1115">
        <v>225300</v>
      </c>
    </row>
    <row r="256" spans="1:30">
      <c r="A256" s="112"/>
      <c r="B256" s="120" t="s">
        <v>11</v>
      </c>
      <c r="C256" s="843">
        <v>104.2</v>
      </c>
      <c r="D256" s="844">
        <v>3642164</v>
      </c>
      <c r="E256" s="844">
        <v>394257</v>
      </c>
      <c r="F256" s="843">
        <v>98.9</v>
      </c>
      <c r="G256" s="19">
        <v>1054145.7749999999</v>
      </c>
      <c r="H256" s="845">
        <v>0.44</v>
      </c>
      <c r="I256" s="1146">
        <v>-2.9</v>
      </c>
      <c r="J256" s="846">
        <v>1.1100000000000001</v>
      </c>
      <c r="K256" s="1156">
        <v>417040</v>
      </c>
      <c r="M256" s="847">
        <v>104.2</v>
      </c>
      <c r="N256" s="843">
        <v>3520.65</v>
      </c>
      <c r="O256" s="843">
        <v>381.82</v>
      </c>
      <c r="P256" s="843">
        <v>98.9</v>
      </c>
      <c r="Q256" s="19">
        <v>1052536.8</v>
      </c>
      <c r="R256" s="845">
        <v>0.44</v>
      </c>
      <c r="S256" s="1146">
        <v>-2.9</v>
      </c>
      <c r="T256" s="846">
        <v>1.0660000000000001</v>
      </c>
      <c r="U256" s="1156">
        <v>405509</v>
      </c>
      <c r="X256" s="1134">
        <v>94.5</v>
      </c>
      <c r="Y256" s="1110">
        <v>218994</v>
      </c>
      <c r="Z256" s="1115">
        <v>230278</v>
      </c>
      <c r="AB256" s="1134">
        <v>94.8</v>
      </c>
      <c r="AC256" s="1104">
        <v>26299.5</v>
      </c>
      <c r="AD256" s="1115">
        <v>230899</v>
      </c>
    </row>
    <row r="257" spans="1:30">
      <c r="A257" s="112"/>
      <c r="B257" s="120" t="s">
        <v>12</v>
      </c>
      <c r="C257" s="843">
        <v>106.2</v>
      </c>
      <c r="D257" s="844">
        <v>3728179</v>
      </c>
      <c r="E257" s="844">
        <v>443980</v>
      </c>
      <c r="F257" s="843">
        <v>99.1</v>
      </c>
      <c r="G257" s="19">
        <v>1053531.1499999999</v>
      </c>
      <c r="H257" s="845">
        <v>0.43</v>
      </c>
      <c r="I257" s="1146">
        <v>-3.2</v>
      </c>
      <c r="J257" s="846">
        <v>1.0840000000000001</v>
      </c>
      <c r="K257" s="1156">
        <v>439107</v>
      </c>
      <c r="M257" s="847">
        <v>106.2</v>
      </c>
      <c r="N257" s="843">
        <v>3641.37</v>
      </c>
      <c r="O257" s="843">
        <v>436.49</v>
      </c>
      <c r="P257" s="843">
        <v>99.1</v>
      </c>
      <c r="Q257" s="19">
        <v>1041699</v>
      </c>
      <c r="R257" s="845">
        <v>0.43</v>
      </c>
      <c r="S257" s="1146">
        <v>-3.2</v>
      </c>
      <c r="T257" s="846">
        <v>1.103</v>
      </c>
      <c r="U257" s="1156">
        <v>422054</v>
      </c>
      <c r="X257" s="1134">
        <v>97.3</v>
      </c>
      <c r="Y257" s="1110">
        <v>235062</v>
      </c>
      <c r="Z257" s="1115">
        <v>234314</v>
      </c>
      <c r="AB257" s="1134">
        <v>95.7</v>
      </c>
      <c r="AC257" s="1104">
        <v>24877.4</v>
      </c>
      <c r="AD257" s="1115">
        <v>230959</v>
      </c>
    </row>
    <row r="258" spans="1:30">
      <c r="A258" s="112"/>
      <c r="B258" s="120" t="s">
        <v>13</v>
      </c>
      <c r="C258" s="843">
        <v>109.3</v>
      </c>
      <c r="D258" s="844">
        <v>3582458</v>
      </c>
      <c r="E258" s="844">
        <v>391134</v>
      </c>
      <c r="F258" s="843">
        <v>104.6</v>
      </c>
      <c r="G258" s="19">
        <v>1064909.8799999999</v>
      </c>
      <c r="H258" s="845">
        <v>0.43</v>
      </c>
      <c r="I258" s="1146">
        <v>-9.1</v>
      </c>
      <c r="J258" s="846">
        <v>1.1080000000000001</v>
      </c>
      <c r="K258" s="1156">
        <v>409737</v>
      </c>
      <c r="M258" s="847">
        <v>109.3</v>
      </c>
      <c r="N258" s="843">
        <v>3693.19</v>
      </c>
      <c r="O258" s="843">
        <v>365.17</v>
      </c>
      <c r="P258" s="843">
        <v>104.6</v>
      </c>
      <c r="Q258" s="19">
        <v>1053728.3999999999</v>
      </c>
      <c r="R258" s="845">
        <v>0.43</v>
      </c>
      <c r="S258" s="1146">
        <v>-9.1</v>
      </c>
      <c r="T258" s="846">
        <v>1.1120000000000001</v>
      </c>
      <c r="U258" s="1156">
        <v>435699</v>
      </c>
      <c r="X258" s="1134">
        <v>100</v>
      </c>
      <c r="Y258" s="1110">
        <v>257772</v>
      </c>
      <c r="Z258" s="1115">
        <v>241832</v>
      </c>
      <c r="AB258" s="1134">
        <v>96.9</v>
      </c>
      <c r="AC258" s="1104">
        <v>23687.1</v>
      </c>
      <c r="AD258" s="1115">
        <v>245729</v>
      </c>
    </row>
    <row r="259" spans="1:30">
      <c r="A259" s="113"/>
      <c r="B259" s="121" t="s">
        <v>14</v>
      </c>
      <c r="C259" s="848">
        <v>110.1</v>
      </c>
      <c r="D259" s="849">
        <v>3576246</v>
      </c>
      <c r="E259" s="849">
        <v>399708</v>
      </c>
      <c r="F259" s="848">
        <v>105.9</v>
      </c>
      <c r="G259" s="20">
        <v>1062368.503</v>
      </c>
      <c r="H259" s="850">
        <v>0.42</v>
      </c>
      <c r="I259" s="1147">
        <v>-2.7</v>
      </c>
      <c r="J259" s="851">
        <v>1.1739999999999999</v>
      </c>
      <c r="K259" s="1157">
        <v>456217</v>
      </c>
      <c r="M259" s="852">
        <v>110.1</v>
      </c>
      <c r="N259" s="848">
        <v>3691.7</v>
      </c>
      <c r="O259" s="848">
        <v>351.94</v>
      </c>
      <c r="P259" s="848">
        <v>105.9</v>
      </c>
      <c r="Q259" s="20">
        <v>1062468.7</v>
      </c>
      <c r="R259" s="850">
        <v>0.42</v>
      </c>
      <c r="S259" s="1147">
        <v>-2.7</v>
      </c>
      <c r="T259" s="851">
        <v>1.139</v>
      </c>
      <c r="U259" s="1157">
        <v>426449</v>
      </c>
      <c r="X259" s="1134">
        <v>103.6</v>
      </c>
      <c r="Y259" s="1110">
        <v>347925</v>
      </c>
      <c r="Z259" s="1115">
        <v>235235</v>
      </c>
      <c r="AB259" s="1134">
        <v>97.7</v>
      </c>
      <c r="AC259" s="1104">
        <v>24989.599999999999</v>
      </c>
      <c r="AD259" s="1115">
        <v>240100</v>
      </c>
    </row>
    <row r="260" spans="1:30">
      <c r="A260" s="115" t="s">
        <v>58</v>
      </c>
      <c r="B260" s="120" t="s">
        <v>3</v>
      </c>
      <c r="C260" s="843">
        <v>113.7</v>
      </c>
      <c r="D260" s="844">
        <v>3568168</v>
      </c>
      <c r="E260" s="844">
        <v>246951</v>
      </c>
      <c r="F260" s="843">
        <v>110.8</v>
      </c>
      <c r="G260" s="19">
        <v>997998.00300000014</v>
      </c>
      <c r="H260" s="845">
        <v>0.43</v>
      </c>
      <c r="I260" s="1146">
        <v>-4.4000000000000004</v>
      </c>
      <c r="J260" s="846">
        <v>1.052</v>
      </c>
      <c r="K260" s="1156">
        <v>393576</v>
      </c>
      <c r="M260" s="847">
        <v>113.7</v>
      </c>
      <c r="N260" s="843">
        <v>3749.79</v>
      </c>
      <c r="O260" s="843">
        <v>322.35000000000002</v>
      </c>
      <c r="P260" s="843">
        <v>110.8</v>
      </c>
      <c r="Q260" s="19">
        <v>1066876</v>
      </c>
      <c r="R260" s="845">
        <v>0.43</v>
      </c>
      <c r="S260" s="1146">
        <v>-4.4000000000000004</v>
      </c>
      <c r="T260" s="846">
        <v>1.1259999999999999</v>
      </c>
      <c r="U260" s="1156">
        <v>472057</v>
      </c>
      <c r="X260" s="1136">
        <v>89.9</v>
      </c>
      <c r="Y260" s="1112">
        <v>268166</v>
      </c>
      <c r="Z260" s="1114">
        <v>248181</v>
      </c>
      <c r="AB260" s="1136">
        <v>95.3</v>
      </c>
      <c r="AC260" s="1106">
        <v>24727.4</v>
      </c>
      <c r="AD260" s="1114">
        <v>248062</v>
      </c>
    </row>
    <row r="261" spans="1:30">
      <c r="A261" s="112">
        <v>2010</v>
      </c>
      <c r="B261" s="120" t="s">
        <v>4</v>
      </c>
      <c r="C261" s="843">
        <v>114.3</v>
      </c>
      <c r="D261" s="844">
        <v>3448148</v>
      </c>
      <c r="E261" s="844">
        <v>397087</v>
      </c>
      <c r="F261" s="843">
        <v>111.9</v>
      </c>
      <c r="G261" s="19">
        <v>1045956.8510000001</v>
      </c>
      <c r="H261" s="845">
        <v>0.44</v>
      </c>
      <c r="I261" s="1146">
        <v>-2.5</v>
      </c>
      <c r="J261" s="846">
        <v>1.1060000000000001</v>
      </c>
      <c r="K261" s="1156">
        <v>419545</v>
      </c>
      <c r="M261" s="847">
        <v>114.3</v>
      </c>
      <c r="N261" s="843">
        <v>3734.41</v>
      </c>
      <c r="O261" s="843">
        <v>381.04</v>
      </c>
      <c r="P261" s="843">
        <v>111.9</v>
      </c>
      <c r="Q261" s="19">
        <v>1062420.3999999999</v>
      </c>
      <c r="R261" s="845">
        <v>0.44</v>
      </c>
      <c r="S261" s="1146">
        <v>-2.5</v>
      </c>
      <c r="T261" s="846">
        <v>1.121</v>
      </c>
      <c r="U261" s="1156">
        <v>441081</v>
      </c>
      <c r="X261" s="1134">
        <v>98.9</v>
      </c>
      <c r="Y261" s="1110">
        <v>204891</v>
      </c>
      <c r="Z261" s="1115">
        <v>215309</v>
      </c>
      <c r="AB261" s="1134">
        <v>100.1</v>
      </c>
      <c r="AC261" s="1104">
        <v>24646.9</v>
      </c>
      <c r="AD261" s="1115">
        <v>251222</v>
      </c>
    </row>
    <row r="262" spans="1:30">
      <c r="A262" s="112"/>
      <c r="B262" s="120" t="s">
        <v>5</v>
      </c>
      <c r="C262" s="843">
        <v>107.3</v>
      </c>
      <c r="D262" s="844">
        <v>3792970</v>
      </c>
      <c r="E262" s="844">
        <v>562412</v>
      </c>
      <c r="F262" s="843">
        <v>104.5</v>
      </c>
      <c r="G262" s="19">
        <v>1065978.294</v>
      </c>
      <c r="H262" s="845">
        <v>0.45</v>
      </c>
      <c r="I262" s="1146">
        <v>-5.7</v>
      </c>
      <c r="J262" s="846">
        <v>1.32</v>
      </c>
      <c r="K262" s="1156">
        <v>520018</v>
      </c>
      <c r="M262" s="847">
        <v>107.3</v>
      </c>
      <c r="N262" s="843">
        <v>3809.42</v>
      </c>
      <c r="O262" s="843">
        <v>570.13</v>
      </c>
      <c r="P262" s="843">
        <v>104.5</v>
      </c>
      <c r="Q262" s="19">
        <v>1068911.3</v>
      </c>
      <c r="R262" s="845">
        <v>0.45</v>
      </c>
      <c r="S262" s="1146">
        <v>-5.7</v>
      </c>
      <c r="T262" s="846">
        <v>1.143</v>
      </c>
      <c r="U262" s="1156">
        <v>462305</v>
      </c>
      <c r="X262" s="1134">
        <v>97.9</v>
      </c>
      <c r="Y262" s="1110">
        <v>244881</v>
      </c>
      <c r="Z262" s="1115">
        <v>258337</v>
      </c>
      <c r="AB262" s="1134">
        <v>94.2</v>
      </c>
      <c r="AC262" s="1104">
        <v>24791.200000000001</v>
      </c>
      <c r="AD262" s="1115">
        <v>247162</v>
      </c>
    </row>
    <row r="263" spans="1:30">
      <c r="A263" s="112"/>
      <c r="B263" s="120" t="s">
        <v>6</v>
      </c>
      <c r="C263" s="843">
        <v>113.6</v>
      </c>
      <c r="D263" s="844">
        <v>3679648</v>
      </c>
      <c r="E263" s="844">
        <v>365228</v>
      </c>
      <c r="F263" s="843">
        <v>106.5</v>
      </c>
      <c r="G263" s="19">
        <v>1119048.1170000001</v>
      </c>
      <c r="H263" s="845">
        <v>0.46</v>
      </c>
      <c r="I263" s="1146">
        <v>-3.4</v>
      </c>
      <c r="J263" s="846">
        <v>1.1160000000000001</v>
      </c>
      <c r="K263" s="1156">
        <v>511434</v>
      </c>
      <c r="M263" s="847">
        <v>113.6</v>
      </c>
      <c r="N263" s="843">
        <v>3823.91</v>
      </c>
      <c r="O263" s="843">
        <v>404.46</v>
      </c>
      <c r="P263" s="843">
        <v>106.5</v>
      </c>
      <c r="Q263" s="19">
        <v>1069746.8</v>
      </c>
      <c r="R263" s="845">
        <v>0.46</v>
      </c>
      <c r="S263" s="1146">
        <v>-3.4</v>
      </c>
      <c r="T263" s="846">
        <v>1.167</v>
      </c>
      <c r="U263" s="1156">
        <v>497087</v>
      </c>
      <c r="X263" s="1134">
        <v>101.3</v>
      </c>
      <c r="Y263" s="1110">
        <v>229064</v>
      </c>
      <c r="Z263" s="1115">
        <v>275278</v>
      </c>
      <c r="AB263" s="1134">
        <v>99.1</v>
      </c>
      <c r="AC263" s="1104">
        <v>24623.200000000001</v>
      </c>
      <c r="AD263" s="1115">
        <v>257149</v>
      </c>
    </row>
    <row r="264" spans="1:30">
      <c r="A264" s="112"/>
      <c r="B264" s="120" t="s">
        <v>7</v>
      </c>
      <c r="C264" s="843">
        <v>115.2</v>
      </c>
      <c r="D264" s="844">
        <v>3840177</v>
      </c>
      <c r="E264" s="844">
        <v>375954</v>
      </c>
      <c r="F264" s="843">
        <v>111.5</v>
      </c>
      <c r="G264" s="19">
        <v>1030977.088</v>
      </c>
      <c r="H264" s="845">
        <v>0.48</v>
      </c>
      <c r="I264" s="1146">
        <v>-1.6</v>
      </c>
      <c r="J264" s="846">
        <v>1.0640000000000001</v>
      </c>
      <c r="K264" s="1156">
        <v>472190</v>
      </c>
      <c r="M264" s="847">
        <v>115.2</v>
      </c>
      <c r="N264" s="843">
        <v>3878.73</v>
      </c>
      <c r="O264" s="843">
        <v>400.07</v>
      </c>
      <c r="P264" s="843">
        <v>111.5</v>
      </c>
      <c r="Q264" s="19">
        <v>1067416.2</v>
      </c>
      <c r="R264" s="845">
        <v>0.48</v>
      </c>
      <c r="S264" s="1146">
        <v>-1.6</v>
      </c>
      <c r="T264" s="846">
        <v>1.143</v>
      </c>
      <c r="U264" s="1156">
        <v>497512</v>
      </c>
      <c r="X264" s="1134">
        <v>98.6</v>
      </c>
      <c r="Y264" s="1110">
        <v>232351</v>
      </c>
      <c r="Z264" s="1115">
        <v>258137</v>
      </c>
      <c r="AB264" s="1134">
        <v>102</v>
      </c>
      <c r="AC264" s="1104">
        <v>24540.7</v>
      </c>
      <c r="AD264" s="1115">
        <v>260553</v>
      </c>
    </row>
    <row r="265" spans="1:30">
      <c r="A265" s="112"/>
      <c r="B265" s="120" t="s">
        <v>8</v>
      </c>
      <c r="C265" s="843">
        <v>117.2</v>
      </c>
      <c r="D265" s="844">
        <v>4070850</v>
      </c>
      <c r="E265" s="844">
        <v>367554</v>
      </c>
      <c r="F265" s="843">
        <v>117.4</v>
      </c>
      <c r="G265" s="19">
        <v>1114125.0320000001</v>
      </c>
      <c r="H265" s="845">
        <v>0.49</v>
      </c>
      <c r="I265" s="1146">
        <v>-3.8</v>
      </c>
      <c r="J265" s="846">
        <v>1.2669999999999999</v>
      </c>
      <c r="K265" s="1156">
        <v>485547</v>
      </c>
      <c r="M265" s="847">
        <v>117.2</v>
      </c>
      <c r="N265" s="843">
        <v>3903.24</v>
      </c>
      <c r="O265" s="843">
        <v>348.12</v>
      </c>
      <c r="P265" s="843">
        <v>117.4</v>
      </c>
      <c r="Q265" s="19">
        <v>1075711.3</v>
      </c>
      <c r="R265" s="845">
        <v>0.49</v>
      </c>
      <c r="S265" s="1146">
        <v>-3.8</v>
      </c>
      <c r="T265" s="846">
        <v>1.2090000000000001</v>
      </c>
      <c r="U265" s="1156">
        <v>467662</v>
      </c>
      <c r="X265" s="1134">
        <v>98.3</v>
      </c>
      <c r="Y265" s="1110">
        <v>231063</v>
      </c>
      <c r="Z265" s="1115">
        <v>260836</v>
      </c>
      <c r="AB265" s="1134">
        <v>100.9</v>
      </c>
      <c r="AC265" s="1104">
        <v>24853</v>
      </c>
      <c r="AD265" s="1115">
        <v>262437</v>
      </c>
    </row>
    <row r="266" spans="1:30">
      <c r="A266" s="112"/>
      <c r="B266" s="120" t="s">
        <v>9</v>
      </c>
      <c r="C266" s="843">
        <v>116.6</v>
      </c>
      <c r="D266" s="844">
        <v>4247361</v>
      </c>
      <c r="E266" s="844">
        <v>501983</v>
      </c>
      <c r="F266" s="843">
        <v>112.3</v>
      </c>
      <c r="G266" s="19">
        <v>1116960.632</v>
      </c>
      <c r="H266" s="845">
        <v>0.5</v>
      </c>
      <c r="I266" s="1146">
        <v>0.9</v>
      </c>
      <c r="J266" s="846">
        <v>1.17</v>
      </c>
      <c r="K266" s="1156">
        <v>530351</v>
      </c>
      <c r="M266" s="847">
        <v>116.6</v>
      </c>
      <c r="N266" s="843">
        <v>3910.64</v>
      </c>
      <c r="O266" s="843">
        <v>474.86</v>
      </c>
      <c r="P266" s="843">
        <v>112.3</v>
      </c>
      <c r="Q266" s="19">
        <v>1076577.7</v>
      </c>
      <c r="R266" s="845">
        <v>0.5</v>
      </c>
      <c r="S266" s="1146">
        <v>0.9</v>
      </c>
      <c r="T266" s="846">
        <v>1.1779999999999999</v>
      </c>
      <c r="U266" s="1156">
        <v>506720</v>
      </c>
      <c r="X266" s="1134">
        <v>101</v>
      </c>
      <c r="Y266" s="1110">
        <v>291172</v>
      </c>
      <c r="Z266" s="1115">
        <v>267108</v>
      </c>
      <c r="AB266" s="1134">
        <v>101.5</v>
      </c>
      <c r="AC266" s="1104">
        <v>25409</v>
      </c>
      <c r="AD266" s="1115">
        <v>256264</v>
      </c>
    </row>
    <row r="267" spans="1:30">
      <c r="A267" s="112"/>
      <c r="B267" s="120" t="s">
        <v>10</v>
      </c>
      <c r="C267" s="843">
        <v>118.2</v>
      </c>
      <c r="D267" s="844">
        <v>4185410</v>
      </c>
      <c r="E267" s="844">
        <v>434558</v>
      </c>
      <c r="F267" s="843">
        <v>120.5</v>
      </c>
      <c r="G267" s="19">
        <v>1050025.784</v>
      </c>
      <c r="H267" s="845">
        <v>0.51</v>
      </c>
      <c r="I267" s="1146">
        <v>-1.1000000000000001</v>
      </c>
      <c r="J267" s="846">
        <v>1.1339999999999999</v>
      </c>
      <c r="K267" s="1156">
        <v>468160</v>
      </c>
      <c r="M267" s="847">
        <v>118.2</v>
      </c>
      <c r="N267" s="843">
        <v>4001.36</v>
      </c>
      <c r="O267" s="843">
        <v>432.5</v>
      </c>
      <c r="P267" s="843">
        <v>120.5</v>
      </c>
      <c r="Q267" s="19">
        <v>1082199.7</v>
      </c>
      <c r="R267" s="845">
        <v>0.51</v>
      </c>
      <c r="S267" s="1146">
        <v>-1.1000000000000001</v>
      </c>
      <c r="T267" s="846">
        <v>1.2</v>
      </c>
      <c r="U267" s="1156">
        <v>489271</v>
      </c>
      <c r="X267" s="1134">
        <v>96.8</v>
      </c>
      <c r="Y267" s="1110">
        <v>216632</v>
      </c>
      <c r="Z267" s="1115">
        <v>276229</v>
      </c>
      <c r="AB267" s="1134">
        <v>100.3</v>
      </c>
      <c r="AC267" s="1104">
        <v>24872.6</v>
      </c>
      <c r="AD267" s="1115">
        <v>266506</v>
      </c>
    </row>
    <row r="268" spans="1:30">
      <c r="A268" s="112"/>
      <c r="B268" s="120" t="s">
        <v>11</v>
      </c>
      <c r="C268" s="843">
        <v>118.8</v>
      </c>
      <c r="D268" s="844">
        <v>4134111</v>
      </c>
      <c r="E268" s="844">
        <v>438023</v>
      </c>
      <c r="F268" s="843">
        <v>120.4</v>
      </c>
      <c r="G268" s="19">
        <v>1096785.324</v>
      </c>
      <c r="H268" s="845">
        <v>0.53</v>
      </c>
      <c r="I268" s="1146">
        <v>-0.1</v>
      </c>
      <c r="J268" s="846">
        <v>1.2749999999999999</v>
      </c>
      <c r="K268" s="1156">
        <v>499392</v>
      </c>
      <c r="M268" s="847">
        <v>118.8</v>
      </c>
      <c r="N268" s="843">
        <v>4015.19</v>
      </c>
      <c r="O268" s="843">
        <v>415.93</v>
      </c>
      <c r="P268" s="843">
        <v>120.4</v>
      </c>
      <c r="Q268" s="19">
        <v>1089344.6000000001</v>
      </c>
      <c r="R268" s="845">
        <v>0.53</v>
      </c>
      <c r="S268" s="1146">
        <v>-0.1</v>
      </c>
      <c r="T268" s="846">
        <v>1.226</v>
      </c>
      <c r="U268" s="1156">
        <v>490850</v>
      </c>
      <c r="X268" s="1134">
        <v>99.5</v>
      </c>
      <c r="Y268" s="1110">
        <v>212247</v>
      </c>
      <c r="Z268" s="1115">
        <v>253519</v>
      </c>
      <c r="AB268" s="1134">
        <v>100.3</v>
      </c>
      <c r="AC268" s="1104">
        <v>25291.5</v>
      </c>
      <c r="AD268" s="1115">
        <v>252756</v>
      </c>
    </row>
    <row r="269" spans="1:30">
      <c r="A269" s="112"/>
      <c r="B269" s="120" t="s">
        <v>12</v>
      </c>
      <c r="C269" s="843">
        <v>120</v>
      </c>
      <c r="D269" s="844">
        <v>4023872</v>
      </c>
      <c r="E269" s="844">
        <v>341334</v>
      </c>
      <c r="F269" s="843">
        <v>124.7</v>
      </c>
      <c r="G269" s="19">
        <v>1089625.96</v>
      </c>
      <c r="H269" s="845">
        <v>0.54</v>
      </c>
      <c r="I269" s="1146">
        <v>-0.2</v>
      </c>
      <c r="J269" s="846">
        <v>1.1759999999999999</v>
      </c>
      <c r="K269" s="1156">
        <v>517194</v>
      </c>
      <c r="M269" s="847">
        <v>120</v>
      </c>
      <c r="N269" s="843">
        <v>3938.91</v>
      </c>
      <c r="O269" s="843">
        <v>340.68</v>
      </c>
      <c r="P269" s="843">
        <v>124.7</v>
      </c>
      <c r="Q269" s="19">
        <v>1089223.3999999999</v>
      </c>
      <c r="R269" s="845">
        <v>0.54</v>
      </c>
      <c r="S269" s="1146">
        <v>-0.2</v>
      </c>
      <c r="T269" s="846">
        <v>1.2010000000000001</v>
      </c>
      <c r="U269" s="1156">
        <v>506899</v>
      </c>
      <c r="X269" s="1134">
        <v>102.2</v>
      </c>
      <c r="Y269" s="1110">
        <v>233422</v>
      </c>
      <c r="Z269" s="1115">
        <v>224660</v>
      </c>
      <c r="AB269" s="1134">
        <v>100.5</v>
      </c>
      <c r="AC269" s="1104">
        <v>24691.8</v>
      </c>
      <c r="AD269" s="1115">
        <v>234204</v>
      </c>
    </row>
    <row r="270" spans="1:30">
      <c r="A270" s="112"/>
      <c r="B270" s="120" t="s">
        <v>13</v>
      </c>
      <c r="C270" s="843">
        <v>117.5</v>
      </c>
      <c r="D270" s="844">
        <v>3832622</v>
      </c>
      <c r="E270" s="844">
        <v>355966</v>
      </c>
      <c r="F270" s="843">
        <v>117.4</v>
      </c>
      <c r="G270" s="19">
        <v>1102863.1950000001</v>
      </c>
      <c r="H270" s="845">
        <v>0.55000000000000004</v>
      </c>
      <c r="I270" s="1146">
        <v>-0.9</v>
      </c>
      <c r="J270" s="846">
        <v>1.202</v>
      </c>
      <c r="K270" s="1156">
        <v>464068</v>
      </c>
      <c r="M270" s="847">
        <v>117.5</v>
      </c>
      <c r="N270" s="843">
        <v>3947.8</v>
      </c>
      <c r="O270" s="843">
        <v>334.16</v>
      </c>
      <c r="P270" s="843">
        <v>117.4</v>
      </c>
      <c r="Q270" s="19">
        <v>1084074.1000000001</v>
      </c>
      <c r="R270" s="845">
        <v>0.55000000000000004</v>
      </c>
      <c r="S270" s="1146">
        <v>-0.9</v>
      </c>
      <c r="T270" s="846">
        <v>1.21</v>
      </c>
      <c r="U270" s="1156">
        <v>489015</v>
      </c>
      <c r="X270" s="1134">
        <v>101</v>
      </c>
      <c r="Y270" s="1110">
        <v>258103</v>
      </c>
      <c r="Z270" s="1115">
        <v>252343</v>
      </c>
      <c r="AB270" s="1134">
        <v>98</v>
      </c>
      <c r="AC270" s="1104">
        <v>24206.6</v>
      </c>
      <c r="AD270" s="1115">
        <v>248876</v>
      </c>
    </row>
    <row r="271" spans="1:30">
      <c r="A271" s="112"/>
      <c r="B271" s="120" t="s">
        <v>14</v>
      </c>
      <c r="C271" s="843">
        <v>120.4</v>
      </c>
      <c r="D271" s="844">
        <v>3819908</v>
      </c>
      <c r="E271" s="844">
        <v>447513</v>
      </c>
      <c r="F271" s="843">
        <v>118.7</v>
      </c>
      <c r="G271" s="19">
        <v>1088500.7680000002</v>
      </c>
      <c r="H271" s="845">
        <v>0.56000000000000005</v>
      </c>
      <c r="I271" s="1146">
        <v>-3.6</v>
      </c>
      <c r="J271" s="846">
        <v>1.29</v>
      </c>
      <c r="K271" s="1156">
        <v>561828</v>
      </c>
      <c r="M271" s="847">
        <v>120.4</v>
      </c>
      <c r="N271" s="843">
        <v>3945.23</v>
      </c>
      <c r="O271" s="843">
        <v>402.48</v>
      </c>
      <c r="P271" s="843">
        <v>118.7</v>
      </c>
      <c r="Q271" s="19">
        <v>1079663.7</v>
      </c>
      <c r="R271" s="845">
        <v>0.56000000000000005</v>
      </c>
      <c r="S271" s="1146">
        <v>-3.6</v>
      </c>
      <c r="T271" s="846">
        <v>1.248</v>
      </c>
      <c r="U271" s="1156">
        <v>521137</v>
      </c>
      <c r="X271" s="1135">
        <v>102.9</v>
      </c>
      <c r="Y271" s="1111">
        <v>344213</v>
      </c>
      <c r="Z271" s="1116">
        <v>260482</v>
      </c>
      <c r="AB271" s="1135">
        <v>96.9</v>
      </c>
      <c r="AC271" s="1105">
        <v>24547.3</v>
      </c>
      <c r="AD271" s="1116">
        <v>262169</v>
      </c>
    </row>
    <row r="272" spans="1:30">
      <c r="A272" s="111" t="s">
        <v>59</v>
      </c>
      <c r="B272" s="119" t="s">
        <v>3</v>
      </c>
      <c r="C272" s="853">
        <v>117.3</v>
      </c>
      <c r="D272" s="854">
        <v>3852090</v>
      </c>
      <c r="E272" s="854">
        <v>334928</v>
      </c>
      <c r="F272" s="853">
        <v>118.9</v>
      </c>
      <c r="G272" s="18">
        <v>1006288.41</v>
      </c>
      <c r="H272" s="855">
        <v>0.56999999999999995</v>
      </c>
      <c r="I272" s="1145">
        <v>-0.2</v>
      </c>
      <c r="J272" s="856">
        <v>1.109</v>
      </c>
      <c r="K272" s="1155">
        <v>418699</v>
      </c>
      <c r="M272" s="857">
        <v>117.3</v>
      </c>
      <c r="N272" s="853">
        <v>4035.29</v>
      </c>
      <c r="O272" s="853">
        <v>412.95</v>
      </c>
      <c r="P272" s="853">
        <v>118.9</v>
      </c>
      <c r="Q272" s="18">
        <v>1081248.5</v>
      </c>
      <c r="R272" s="855">
        <v>0.56999999999999995</v>
      </c>
      <c r="S272" s="1145">
        <v>-0.2</v>
      </c>
      <c r="T272" s="856">
        <v>1.179</v>
      </c>
      <c r="U272" s="1155">
        <v>509242</v>
      </c>
      <c r="X272" s="1134">
        <v>92</v>
      </c>
      <c r="Y272" s="1110">
        <v>267830</v>
      </c>
      <c r="Z272" s="1115">
        <v>279481</v>
      </c>
      <c r="AB272" s="1134">
        <v>97.4</v>
      </c>
      <c r="AC272" s="1104">
        <v>24234.3</v>
      </c>
      <c r="AD272" s="1115">
        <v>274328</v>
      </c>
    </row>
    <row r="273" spans="1:30">
      <c r="A273" s="95">
        <v>2011</v>
      </c>
      <c r="B273" s="120" t="s">
        <v>4</v>
      </c>
      <c r="C273" s="843">
        <v>130.69999999999999</v>
      </c>
      <c r="D273" s="844">
        <v>3683546</v>
      </c>
      <c r="E273" s="844">
        <v>452464</v>
      </c>
      <c r="F273" s="843">
        <v>143.4</v>
      </c>
      <c r="G273" s="19">
        <v>1046507.5760000001</v>
      </c>
      <c r="H273" s="845">
        <v>0.57999999999999996</v>
      </c>
      <c r="I273" s="1146">
        <v>-0.2</v>
      </c>
      <c r="J273" s="846">
        <v>1.25</v>
      </c>
      <c r="K273" s="1156">
        <v>512049</v>
      </c>
      <c r="M273" s="847">
        <v>130.69999999999999</v>
      </c>
      <c r="N273" s="843">
        <v>3987.13</v>
      </c>
      <c r="O273" s="843">
        <v>436.99</v>
      </c>
      <c r="P273" s="843">
        <v>143.4</v>
      </c>
      <c r="Q273" s="19">
        <v>1063655.3999999999</v>
      </c>
      <c r="R273" s="845">
        <v>0.57999999999999996</v>
      </c>
      <c r="S273" s="1146">
        <v>-0.2</v>
      </c>
      <c r="T273" s="846">
        <v>1.2669999999999999</v>
      </c>
      <c r="U273" s="1156">
        <v>533510</v>
      </c>
      <c r="X273" s="1134">
        <v>96.2</v>
      </c>
      <c r="Y273" s="1110">
        <v>204829</v>
      </c>
      <c r="Z273" s="1115">
        <v>239598</v>
      </c>
      <c r="AB273" s="1134">
        <v>97.4</v>
      </c>
      <c r="AC273" s="1104">
        <v>24436.9</v>
      </c>
      <c r="AD273" s="1115">
        <v>278615</v>
      </c>
    </row>
    <row r="274" spans="1:30">
      <c r="A274" s="112"/>
      <c r="B274" s="120" t="s">
        <v>5</v>
      </c>
      <c r="C274" s="843">
        <v>118.5</v>
      </c>
      <c r="D274" s="844">
        <v>4010765</v>
      </c>
      <c r="E274" s="844">
        <v>406502</v>
      </c>
      <c r="F274" s="843">
        <v>122.4</v>
      </c>
      <c r="G274" s="19">
        <v>1089515.6940000001</v>
      </c>
      <c r="H274" s="845">
        <v>0.57999999999999996</v>
      </c>
      <c r="I274" s="1146">
        <v>-3.2</v>
      </c>
      <c r="J274" s="846">
        <v>1.4339999999999999</v>
      </c>
      <c r="K274" s="1156">
        <v>591979</v>
      </c>
      <c r="M274" s="847">
        <v>118.5</v>
      </c>
      <c r="N274" s="843">
        <v>4021.18</v>
      </c>
      <c r="O274" s="843">
        <v>413.5</v>
      </c>
      <c r="P274" s="843">
        <v>122.4</v>
      </c>
      <c r="Q274" s="19">
        <v>1089292</v>
      </c>
      <c r="R274" s="845">
        <v>0.57999999999999996</v>
      </c>
      <c r="S274" s="1146">
        <v>-3.2</v>
      </c>
      <c r="T274" s="846">
        <v>1.236</v>
      </c>
      <c r="U274" s="1156">
        <v>522094</v>
      </c>
      <c r="X274" s="1134">
        <v>102.5</v>
      </c>
      <c r="Y274" s="1110">
        <v>233969</v>
      </c>
      <c r="Z274" s="1115">
        <v>290155</v>
      </c>
      <c r="AB274" s="1134">
        <v>98.6</v>
      </c>
      <c r="AC274" s="1104">
        <v>23973.1</v>
      </c>
      <c r="AD274" s="1115">
        <v>280503</v>
      </c>
    </row>
    <row r="275" spans="1:30">
      <c r="A275" s="112"/>
      <c r="B275" s="120" t="s">
        <v>6</v>
      </c>
      <c r="C275" s="843">
        <v>123.2</v>
      </c>
      <c r="D275" s="844">
        <v>3832940</v>
      </c>
      <c r="E275" s="844">
        <v>386693</v>
      </c>
      <c r="F275" s="843">
        <v>123</v>
      </c>
      <c r="G275" s="19">
        <v>1127474.1090000002</v>
      </c>
      <c r="H275" s="845">
        <v>0.57999999999999996</v>
      </c>
      <c r="I275" s="1146">
        <v>0</v>
      </c>
      <c r="J275" s="846">
        <v>1.1679999999999999</v>
      </c>
      <c r="K275" s="1156">
        <v>534593</v>
      </c>
      <c r="M275" s="847">
        <v>123.2</v>
      </c>
      <c r="N275" s="843">
        <v>3965.47</v>
      </c>
      <c r="O275" s="843">
        <v>416.22</v>
      </c>
      <c r="P275" s="843">
        <v>123</v>
      </c>
      <c r="Q275" s="19">
        <v>1083205.7</v>
      </c>
      <c r="R275" s="845">
        <v>0.57999999999999996</v>
      </c>
      <c r="S275" s="1146">
        <v>0</v>
      </c>
      <c r="T275" s="846">
        <v>1.2250000000000001</v>
      </c>
      <c r="U275" s="1156">
        <v>511684</v>
      </c>
      <c r="X275" s="1134">
        <v>101.3</v>
      </c>
      <c r="Y275" s="1110">
        <v>232246</v>
      </c>
      <c r="Z275" s="1115">
        <v>310877</v>
      </c>
      <c r="AB275" s="1134">
        <v>98.6</v>
      </c>
      <c r="AC275" s="1104">
        <v>24874.2</v>
      </c>
      <c r="AD275" s="1115">
        <v>302617</v>
      </c>
    </row>
    <row r="276" spans="1:30">
      <c r="A276" s="112"/>
      <c r="B276" s="120" t="s">
        <v>7</v>
      </c>
      <c r="C276" s="843">
        <v>125.3</v>
      </c>
      <c r="D276" s="844">
        <v>3904096</v>
      </c>
      <c r="E276" s="844">
        <v>379866</v>
      </c>
      <c r="F276" s="843">
        <v>131.80000000000001</v>
      </c>
      <c r="G276" s="19">
        <v>1045578.8409999999</v>
      </c>
      <c r="H276" s="845">
        <v>0.56999999999999995</v>
      </c>
      <c r="I276" s="1146">
        <v>-3</v>
      </c>
      <c r="J276" s="846">
        <v>1.1519999999999999</v>
      </c>
      <c r="K276" s="1156">
        <v>484130</v>
      </c>
      <c r="M276" s="847">
        <v>125.3</v>
      </c>
      <c r="N276" s="843">
        <v>3932.24</v>
      </c>
      <c r="O276" s="843">
        <v>417.08</v>
      </c>
      <c r="P276" s="843">
        <v>131.80000000000001</v>
      </c>
      <c r="Q276" s="19">
        <v>1083458.3</v>
      </c>
      <c r="R276" s="845">
        <v>0.56999999999999995</v>
      </c>
      <c r="S276" s="1146">
        <v>-3</v>
      </c>
      <c r="T276" s="846">
        <v>1.2350000000000001</v>
      </c>
      <c r="U276" s="1156">
        <v>510992</v>
      </c>
      <c r="X276" s="1134">
        <v>94.3</v>
      </c>
      <c r="Y276" s="1110">
        <v>224695</v>
      </c>
      <c r="Z276" s="1115">
        <v>303802</v>
      </c>
      <c r="AB276" s="1134">
        <v>97.7</v>
      </c>
      <c r="AC276" s="1104">
        <v>24064.2</v>
      </c>
      <c r="AD276" s="1115">
        <v>294877</v>
      </c>
    </row>
    <row r="277" spans="1:30">
      <c r="A277" s="112"/>
      <c r="B277" s="120" t="s">
        <v>8</v>
      </c>
      <c r="C277" s="843">
        <v>123.5</v>
      </c>
      <c r="D277" s="844">
        <v>4113679</v>
      </c>
      <c r="E277" s="844">
        <v>376785</v>
      </c>
      <c r="F277" s="843">
        <v>127.4</v>
      </c>
      <c r="G277" s="19">
        <v>1139319</v>
      </c>
      <c r="H277" s="845">
        <v>0.56999999999999995</v>
      </c>
      <c r="I277" s="1146">
        <v>-0.7</v>
      </c>
      <c r="J277" s="846">
        <v>1.3140000000000001</v>
      </c>
      <c r="K277" s="1156">
        <v>536506</v>
      </c>
      <c r="M277" s="847">
        <v>123.5</v>
      </c>
      <c r="N277" s="843">
        <v>3953.73</v>
      </c>
      <c r="O277" s="843">
        <v>354.58</v>
      </c>
      <c r="P277" s="843">
        <v>127.4</v>
      </c>
      <c r="Q277" s="19">
        <v>1094314.8999999999</v>
      </c>
      <c r="R277" s="845">
        <v>0.56999999999999995</v>
      </c>
      <c r="S277" s="1146">
        <v>-0.7</v>
      </c>
      <c r="T277" s="846">
        <v>1.256</v>
      </c>
      <c r="U277" s="1156">
        <v>517691</v>
      </c>
      <c r="X277" s="1134">
        <v>97</v>
      </c>
      <c r="Y277" s="1110">
        <v>227360</v>
      </c>
      <c r="Z277" s="1115">
        <v>304267</v>
      </c>
      <c r="AB277" s="1134">
        <v>99.5</v>
      </c>
      <c r="AC277" s="1104">
        <v>24329.7</v>
      </c>
      <c r="AD277" s="1115">
        <v>305251</v>
      </c>
    </row>
    <row r="278" spans="1:30">
      <c r="A278" s="112"/>
      <c r="B278" s="120" t="s">
        <v>9</v>
      </c>
      <c r="C278" s="843">
        <v>122.7</v>
      </c>
      <c r="D278" s="844">
        <v>4208594</v>
      </c>
      <c r="E278" s="844">
        <v>483632</v>
      </c>
      <c r="F278" s="843">
        <v>129</v>
      </c>
      <c r="G278" s="19">
        <v>1117041.57</v>
      </c>
      <c r="H278" s="845">
        <v>0.59</v>
      </c>
      <c r="I278" s="1146">
        <v>0</v>
      </c>
      <c r="J278" s="846">
        <v>1.2010000000000001</v>
      </c>
      <c r="K278" s="1156">
        <v>526965</v>
      </c>
      <c r="M278" s="847">
        <v>122.7</v>
      </c>
      <c r="N278" s="843">
        <v>3876.42</v>
      </c>
      <c r="O278" s="843">
        <v>467.78</v>
      </c>
      <c r="P278" s="843">
        <v>129</v>
      </c>
      <c r="Q278" s="19">
        <v>1087132.3</v>
      </c>
      <c r="R278" s="845">
        <v>0.59</v>
      </c>
      <c r="S278" s="1146">
        <v>0</v>
      </c>
      <c r="T278" s="846">
        <v>1.214</v>
      </c>
      <c r="U278" s="1156">
        <v>514436</v>
      </c>
      <c r="X278" s="1134">
        <v>97.3</v>
      </c>
      <c r="Y278" s="1110">
        <v>287026</v>
      </c>
      <c r="Z278" s="1115">
        <v>303287</v>
      </c>
      <c r="AB278" s="1134">
        <v>97.8</v>
      </c>
      <c r="AC278" s="1104">
        <v>25087.8</v>
      </c>
      <c r="AD278" s="1115">
        <v>303134</v>
      </c>
    </row>
    <row r="279" spans="1:30">
      <c r="A279" s="112"/>
      <c r="B279" s="120" t="s">
        <v>10</v>
      </c>
      <c r="C279" s="843">
        <v>121.6</v>
      </c>
      <c r="D279" s="844">
        <v>4099593</v>
      </c>
      <c r="E279" s="844">
        <v>494049</v>
      </c>
      <c r="F279" s="843">
        <v>122.2</v>
      </c>
      <c r="G279" s="19">
        <v>1074214.0619999999</v>
      </c>
      <c r="H279" s="845">
        <v>0.6</v>
      </c>
      <c r="I279" s="1146">
        <v>-3.6</v>
      </c>
      <c r="J279" s="846">
        <v>1.169</v>
      </c>
      <c r="K279" s="1156">
        <v>487536</v>
      </c>
      <c r="M279" s="847">
        <v>121.6</v>
      </c>
      <c r="N279" s="843">
        <v>3930.85</v>
      </c>
      <c r="O279" s="843">
        <v>469.67</v>
      </c>
      <c r="P279" s="843">
        <v>122.2</v>
      </c>
      <c r="Q279" s="19">
        <v>1099941.2</v>
      </c>
      <c r="R279" s="845">
        <v>0.6</v>
      </c>
      <c r="S279" s="1146">
        <v>-3.6</v>
      </c>
      <c r="T279" s="846">
        <v>1.242</v>
      </c>
      <c r="U279" s="1156">
        <v>497393</v>
      </c>
      <c r="X279" s="1134">
        <v>91</v>
      </c>
      <c r="Y279" s="1110">
        <v>209545</v>
      </c>
      <c r="Z279" s="1115">
        <v>322163</v>
      </c>
      <c r="AB279" s="1134">
        <v>94.3</v>
      </c>
      <c r="AC279" s="1104">
        <v>24256.1</v>
      </c>
      <c r="AD279" s="1115">
        <v>304031</v>
      </c>
    </row>
    <row r="280" spans="1:30">
      <c r="A280" s="112"/>
      <c r="B280" s="120" t="s">
        <v>11</v>
      </c>
      <c r="C280" s="843">
        <v>117.1</v>
      </c>
      <c r="D280" s="844">
        <v>3989416</v>
      </c>
      <c r="E280" s="844">
        <v>341732</v>
      </c>
      <c r="F280" s="843">
        <v>119.1</v>
      </c>
      <c r="G280" s="19">
        <v>1098228.186</v>
      </c>
      <c r="H280" s="845">
        <v>0.61</v>
      </c>
      <c r="I280" s="1146">
        <v>-3.8</v>
      </c>
      <c r="J280" s="846">
        <v>1.252</v>
      </c>
      <c r="K280" s="1156">
        <v>514768</v>
      </c>
      <c r="M280" s="847">
        <v>117.1</v>
      </c>
      <c r="N280" s="843">
        <v>3893.74</v>
      </c>
      <c r="O280" s="843">
        <v>350.25</v>
      </c>
      <c r="P280" s="843">
        <v>119.1</v>
      </c>
      <c r="Q280" s="19">
        <v>1089526.5</v>
      </c>
      <c r="R280" s="845">
        <v>0.61</v>
      </c>
      <c r="S280" s="1146">
        <v>-3.8</v>
      </c>
      <c r="T280" s="846">
        <v>1.204</v>
      </c>
      <c r="U280" s="1156">
        <v>510323</v>
      </c>
      <c r="X280" s="1134">
        <v>95.9</v>
      </c>
      <c r="Y280" s="1110">
        <v>201485</v>
      </c>
      <c r="Z280" s="1115">
        <v>285937</v>
      </c>
      <c r="AB280" s="1134">
        <v>97.2</v>
      </c>
      <c r="AC280" s="1104">
        <v>24022.2</v>
      </c>
      <c r="AD280" s="1115">
        <v>280488</v>
      </c>
    </row>
    <row r="281" spans="1:30">
      <c r="A281" s="112"/>
      <c r="B281" s="120" t="s">
        <v>12</v>
      </c>
      <c r="C281" s="843">
        <v>122.4</v>
      </c>
      <c r="D281" s="844">
        <v>3942772</v>
      </c>
      <c r="E281" s="844">
        <v>396126</v>
      </c>
      <c r="F281" s="843">
        <v>129.30000000000001</v>
      </c>
      <c r="G281" s="19">
        <v>1091773.176</v>
      </c>
      <c r="H281" s="845">
        <v>0.62</v>
      </c>
      <c r="I281" s="1146">
        <v>-2</v>
      </c>
      <c r="J281" s="846">
        <v>1.179</v>
      </c>
      <c r="K281" s="1156">
        <v>512761</v>
      </c>
      <c r="M281" s="847">
        <v>122.4</v>
      </c>
      <c r="N281" s="843">
        <v>3864.13</v>
      </c>
      <c r="O281" s="843">
        <v>370.75</v>
      </c>
      <c r="P281" s="843">
        <v>129.30000000000001</v>
      </c>
      <c r="Q281" s="19">
        <v>1093588.6000000001</v>
      </c>
      <c r="R281" s="845">
        <v>0.62</v>
      </c>
      <c r="S281" s="1146">
        <v>-2</v>
      </c>
      <c r="T281" s="846">
        <v>1.2070000000000001</v>
      </c>
      <c r="U281" s="1156">
        <v>511148</v>
      </c>
      <c r="X281" s="1134">
        <v>98.9</v>
      </c>
      <c r="Y281" s="1110">
        <v>233508</v>
      </c>
      <c r="Z281" s="1115">
        <v>288364</v>
      </c>
      <c r="AB281" s="1134">
        <v>97.4</v>
      </c>
      <c r="AC281" s="1104">
        <v>24203.3</v>
      </c>
      <c r="AD281" s="1115">
        <v>301290</v>
      </c>
    </row>
    <row r="282" spans="1:30">
      <c r="A282" s="112"/>
      <c r="B282" s="120" t="s">
        <v>13</v>
      </c>
      <c r="C282" s="843">
        <v>122.4</v>
      </c>
      <c r="D282" s="844">
        <v>3803591</v>
      </c>
      <c r="E282" s="844">
        <v>417697</v>
      </c>
      <c r="F282" s="843">
        <v>126.1</v>
      </c>
      <c r="G282" s="19">
        <v>1119518.0369999998</v>
      </c>
      <c r="H282" s="845">
        <v>0.63</v>
      </c>
      <c r="I282" s="1146">
        <v>-3.5</v>
      </c>
      <c r="J282" s="846">
        <v>1.234</v>
      </c>
      <c r="K282" s="1156">
        <v>474680</v>
      </c>
      <c r="M282" s="847">
        <v>122.4</v>
      </c>
      <c r="N282" s="843">
        <v>3919.6</v>
      </c>
      <c r="O282" s="843">
        <v>392.63</v>
      </c>
      <c r="P282" s="843">
        <v>126.1</v>
      </c>
      <c r="Q282" s="19">
        <v>1096574</v>
      </c>
      <c r="R282" s="845">
        <v>0.63</v>
      </c>
      <c r="S282" s="1146">
        <v>-3.5</v>
      </c>
      <c r="T282" s="846">
        <v>1.2490000000000001</v>
      </c>
      <c r="U282" s="1156">
        <v>497431</v>
      </c>
      <c r="X282" s="1134">
        <v>100.8</v>
      </c>
      <c r="Y282" s="1110">
        <v>249595</v>
      </c>
      <c r="Z282" s="1115">
        <v>302490</v>
      </c>
      <c r="AB282" s="1134">
        <v>98</v>
      </c>
      <c r="AC282" s="1104">
        <v>24089.4</v>
      </c>
      <c r="AD282" s="1115">
        <v>307880</v>
      </c>
    </row>
    <row r="283" spans="1:30">
      <c r="A283" s="113"/>
      <c r="B283" s="121" t="s">
        <v>14</v>
      </c>
      <c r="C283" s="848">
        <v>120.5</v>
      </c>
      <c r="D283" s="849">
        <v>3782164</v>
      </c>
      <c r="E283" s="849">
        <v>479930</v>
      </c>
      <c r="F283" s="848">
        <v>119.9</v>
      </c>
      <c r="G283" s="20">
        <v>1101927.1240000001</v>
      </c>
      <c r="H283" s="850">
        <v>0.64</v>
      </c>
      <c r="I283" s="1147">
        <v>-1.3</v>
      </c>
      <c r="J283" s="851">
        <v>1.2589999999999999</v>
      </c>
      <c r="K283" s="1157">
        <v>537752</v>
      </c>
      <c r="M283" s="852">
        <v>120.5</v>
      </c>
      <c r="N283" s="848">
        <v>3908.72</v>
      </c>
      <c r="O283" s="848">
        <v>430.53</v>
      </c>
      <c r="P283" s="848">
        <v>119.9</v>
      </c>
      <c r="Q283" s="20">
        <v>1091434.7</v>
      </c>
      <c r="R283" s="850">
        <v>0.64</v>
      </c>
      <c r="S283" s="1147">
        <v>-1.3</v>
      </c>
      <c r="T283" s="851">
        <v>1.212</v>
      </c>
      <c r="U283" s="1157">
        <v>498150</v>
      </c>
      <c r="X283" s="1134">
        <v>103.2</v>
      </c>
      <c r="Y283" s="1110">
        <v>348432</v>
      </c>
      <c r="Z283" s="1115">
        <v>293472</v>
      </c>
      <c r="AB283" s="1134">
        <v>97</v>
      </c>
      <c r="AC283" s="1104">
        <v>24491.8</v>
      </c>
      <c r="AD283" s="1115">
        <v>300002</v>
      </c>
    </row>
    <row r="284" spans="1:30">
      <c r="A284" s="112" t="s">
        <v>60</v>
      </c>
      <c r="B284" s="120" t="s">
        <v>3</v>
      </c>
      <c r="C284" s="843">
        <v>123.2</v>
      </c>
      <c r="D284" s="844">
        <v>3643683</v>
      </c>
      <c r="E284" s="844">
        <v>435195</v>
      </c>
      <c r="F284" s="843">
        <v>132.69999999999999</v>
      </c>
      <c r="G284" s="19">
        <v>1058293.1399999999</v>
      </c>
      <c r="H284" s="845">
        <v>0.65</v>
      </c>
      <c r="I284" s="1146">
        <v>-1.1000000000000001</v>
      </c>
      <c r="J284" s="846">
        <v>1.143</v>
      </c>
      <c r="K284" s="1156">
        <v>380184</v>
      </c>
      <c r="M284" s="847">
        <v>123.2</v>
      </c>
      <c r="N284" s="843">
        <v>3803.7</v>
      </c>
      <c r="O284" s="843">
        <v>561.76</v>
      </c>
      <c r="P284" s="843">
        <v>132.69999999999999</v>
      </c>
      <c r="Q284" s="19">
        <v>1143277.6000000001</v>
      </c>
      <c r="R284" s="845">
        <v>0.65</v>
      </c>
      <c r="S284" s="1146">
        <v>-1.1000000000000001</v>
      </c>
      <c r="T284" s="846">
        <v>1.2070000000000001</v>
      </c>
      <c r="U284" s="1156">
        <v>463775</v>
      </c>
      <c r="X284" s="1136">
        <v>91.7</v>
      </c>
      <c r="Y284" s="1112">
        <v>262601</v>
      </c>
      <c r="Z284" s="1114">
        <v>318330</v>
      </c>
      <c r="AB284" s="1136">
        <v>96.8</v>
      </c>
      <c r="AC284" s="1106">
        <v>23954.2</v>
      </c>
      <c r="AD284" s="1114">
        <v>298831</v>
      </c>
    </row>
    <row r="285" spans="1:30">
      <c r="A285" s="112">
        <v>2012</v>
      </c>
      <c r="B285" s="120" t="s">
        <v>4</v>
      </c>
      <c r="C285" s="843">
        <v>121.3</v>
      </c>
      <c r="D285" s="844">
        <v>3638310</v>
      </c>
      <c r="E285" s="844">
        <v>377369</v>
      </c>
      <c r="F285" s="843">
        <v>130.1</v>
      </c>
      <c r="G285" s="19">
        <v>1130689.406</v>
      </c>
      <c r="H285" s="845">
        <v>0.65</v>
      </c>
      <c r="I285" s="1146">
        <v>1.4</v>
      </c>
      <c r="J285" s="846">
        <v>1.212</v>
      </c>
      <c r="K285" s="1156">
        <v>505277</v>
      </c>
      <c r="M285" s="847">
        <v>121.3</v>
      </c>
      <c r="N285" s="843">
        <v>3820.93</v>
      </c>
      <c r="O285" s="843">
        <v>391.68</v>
      </c>
      <c r="P285" s="843">
        <v>130.1</v>
      </c>
      <c r="Q285" s="19">
        <v>1139987.2</v>
      </c>
      <c r="R285" s="845">
        <v>0.65</v>
      </c>
      <c r="S285" s="1146">
        <v>1.4</v>
      </c>
      <c r="T285" s="846">
        <v>1.2290000000000001</v>
      </c>
      <c r="U285" s="1156">
        <v>500937</v>
      </c>
      <c r="X285" s="1134">
        <v>95.1</v>
      </c>
      <c r="Y285" s="1110">
        <v>208235</v>
      </c>
      <c r="Z285" s="1115">
        <v>249387</v>
      </c>
      <c r="AB285" s="1134">
        <v>94.9</v>
      </c>
      <c r="AC285" s="1104">
        <v>23998.1</v>
      </c>
      <c r="AD285" s="1115">
        <v>287065</v>
      </c>
    </row>
    <row r="286" spans="1:30">
      <c r="A286" s="112"/>
      <c r="B286" s="120" t="s">
        <v>5</v>
      </c>
      <c r="C286" s="843">
        <v>118.7</v>
      </c>
      <c r="D286" s="844">
        <v>3785373</v>
      </c>
      <c r="E286" s="844">
        <v>417239</v>
      </c>
      <c r="F286" s="843">
        <v>126.6</v>
      </c>
      <c r="G286" s="19">
        <v>1142551.47</v>
      </c>
      <c r="H286" s="845">
        <v>0.67</v>
      </c>
      <c r="I286" s="1146">
        <v>0.1</v>
      </c>
      <c r="J286" s="846">
        <v>1.385</v>
      </c>
      <c r="K286" s="1156">
        <v>555447</v>
      </c>
      <c r="M286" s="847">
        <v>118.7</v>
      </c>
      <c r="N286" s="843">
        <v>3784.43</v>
      </c>
      <c r="O286" s="843">
        <v>430.67</v>
      </c>
      <c r="P286" s="843">
        <v>126.6</v>
      </c>
      <c r="Q286" s="19">
        <v>1136566.1000000001</v>
      </c>
      <c r="R286" s="845">
        <v>0.67</v>
      </c>
      <c r="S286" s="1146">
        <v>0.1</v>
      </c>
      <c r="T286" s="846">
        <v>1.1839999999999999</v>
      </c>
      <c r="U286" s="1156">
        <v>487147</v>
      </c>
      <c r="X286" s="1134">
        <v>100</v>
      </c>
      <c r="Y286" s="1110">
        <v>238302</v>
      </c>
      <c r="Z286" s="1115">
        <v>305275</v>
      </c>
      <c r="AB286" s="1134">
        <v>96.1</v>
      </c>
      <c r="AC286" s="1104">
        <v>23768.2</v>
      </c>
      <c r="AD286" s="1115">
        <v>299559</v>
      </c>
    </row>
    <row r="287" spans="1:30">
      <c r="A287" s="112"/>
      <c r="B287" s="120" t="s">
        <v>6</v>
      </c>
      <c r="C287" s="843">
        <v>119.7</v>
      </c>
      <c r="D287" s="844">
        <v>3732543</v>
      </c>
      <c r="E287" s="844">
        <v>349315</v>
      </c>
      <c r="F287" s="843">
        <v>122.3</v>
      </c>
      <c r="G287" s="19">
        <v>1161805.3419999999</v>
      </c>
      <c r="H287" s="845">
        <v>0.67</v>
      </c>
      <c r="I287" s="1146">
        <v>-3.5</v>
      </c>
      <c r="J287" s="846">
        <v>1.111</v>
      </c>
      <c r="K287" s="1156">
        <v>504641</v>
      </c>
      <c r="M287" s="847">
        <v>119.7</v>
      </c>
      <c r="N287" s="843">
        <v>3841.64</v>
      </c>
      <c r="O287" s="843">
        <v>365.54</v>
      </c>
      <c r="P287" s="843">
        <v>122.3</v>
      </c>
      <c r="Q287" s="19">
        <v>1127707.5</v>
      </c>
      <c r="R287" s="845">
        <v>0.67</v>
      </c>
      <c r="S287" s="1146">
        <v>-3.5</v>
      </c>
      <c r="T287" s="846">
        <v>1.1679999999999999</v>
      </c>
      <c r="U287" s="1156">
        <v>497261</v>
      </c>
      <c r="X287" s="1134">
        <v>98.6</v>
      </c>
      <c r="Y287" s="1110">
        <v>222152</v>
      </c>
      <c r="Z287" s="1115">
        <v>286010</v>
      </c>
      <c r="AB287" s="1134">
        <v>95.4</v>
      </c>
      <c r="AC287" s="1104">
        <v>23643.599999999999</v>
      </c>
      <c r="AD287" s="1115">
        <v>280420</v>
      </c>
    </row>
    <row r="288" spans="1:30">
      <c r="A288" s="112"/>
      <c r="B288" s="120" t="s">
        <v>7</v>
      </c>
      <c r="C288" s="843">
        <v>117.9</v>
      </c>
      <c r="D288" s="844">
        <v>3760554</v>
      </c>
      <c r="E288" s="844">
        <v>426882</v>
      </c>
      <c r="F288" s="843">
        <v>123.2</v>
      </c>
      <c r="G288" s="19">
        <v>1103953.9630000002</v>
      </c>
      <c r="H288" s="845">
        <v>0.68</v>
      </c>
      <c r="I288" s="1146">
        <v>-1.2</v>
      </c>
      <c r="J288" s="846">
        <v>1.111</v>
      </c>
      <c r="K288" s="1156">
        <v>457833</v>
      </c>
      <c r="M288" s="847">
        <v>117.9</v>
      </c>
      <c r="N288" s="843">
        <v>3777.58</v>
      </c>
      <c r="O288" s="843">
        <v>450.62</v>
      </c>
      <c r="P288" s="843">
        <v>123.2</v>
      </c>
      <c r="Q288" s="19">
        <v>1130205.8</v>
      </c>
      <c r="R288" s="845">
        <v>0.68</v>
      </c>
      <c r="S288" s="1146">
        <v>-1.2</v>
      </c>
      <c r="T288" s="846">
        <v>1.1870000000000001</v>
      </c>
      <c r="U288" s="1156">
        <v>471767</v>
      </c>
      <c r="X288" s="1134">
        <v>90.4</v>
      </c>
      <c r="Y288" s="1110">
        <v>222237</v>
      </c>
      <c r="Z288" s="1115">
        <v>314465</v>
      </c>
      <c r="AB288" s="1134">
        <v>93.8</v>
      </c>
      <c r="AC288" s="1104">
        <v>24334.5</v>
      </c>
      <c r="AD288" s="1115">
        <v>298057</v>
      </c>
    </row>
    <row r="289" spans="1:30">
      <c r="A289" s="112"/>
      <c r="B289" s="120" t="s">
        <v>8</v>
      </c>
      <c r="C289" s="843">
        <v>117.2</v>
      </c>
      <c r="D289" s="844">
        <v>3884889</v>
      </c>
      <c r="E289" s="844">
        <v>450219</v>
      </c>
      <c r="F289" s="843">
        <v>118.6</v>
      </c>
      <c r="G289" s="19">
        <v>1166342.49</v>
      </c>
      <c r="H289" s="845">
        <v>0.68</v>
      </c>
      <c r="I289" s="1146">
        <v>-3.9</v>
      </c>
      <c r="J289" s="846">
        <v>1.1910000000000001</v>
      </c>
      <c r="K289" s="1156">
        <v>500483</v>
      </c>
      <c r="M289" s="847">
        <v>117.2</v>
      </c>
      <c r="N289" s="843">
        <v>3747.26</v>
      </c>
      <c r="O289" s="843">
        <v>443</v>
      </c>
      <c r="P289" s="843">
        <v>118.6</v>
      </c>
      <c r="Q289" s="19">
        <v>1121077.8</v>
      </c>
      <c r="R289" s="845">
        <v>0.68</v>
      </c>
      <c r="S289" s="1146">
        <v>-3.9</v>
      </c>
      <c r="T289" s="846">
        <v>1.145</v>
      </c>
      <c r="U289" s="1156">
        <v>480356</v>
      </c>
      <c r="X289" s="1134">
        <v>91.3</v>
      </c>
      <c r="Y289" s="1110">
        <v>219565</v>
      </c>
      <c r="Z289" s="1115">
        <v>267824</v>
      </c>
      <c r="AB289" s="1134">
        <v>93.6</v>
      </c>
      <c r="AC289" s="1104">
        <v>23352.400000000001</v>
      </c>
      <c r="AD289" s="1115">
        <v>274937</v>
      </c>
    </row>
    <row r="290" spans="1:30">
      <c r="A290" s="112"/>
      <c r="B290" s="120" t="s">
        <v>9</v>
      </c>
      <c r="C290" s="843">
        <v>116.3</v>
      </c>
      <c r="D290" s="844">
        <v>3962301</v>
      </c>
      <c r="E290" s="844">
        <v>478920</v>
      </c>
      <c r="F290" s="843">
        <v>118.6</v>
      </c>
      <c r="G290" s="19">
        <v>1156693.2549999999</v>
      </c>
      <c r="H290" s="845">
        <v>0.69</v>
      </c>
      <c r="I290" s="1146">
        <v>-5.3</v>
      </c>
      <c r="J290" s="846">
        <v>1.1120000000000001</v>
      </c>
      <c r="K290" s="1156">
        <v>483545</v>
      </c>
      <c r="M290" s="847">
        <v>116.3</v>
      </c>
      <c r="N290" s="843">
        <v>3651.01</v>
      </c>
      <c r="O290" s="843">
        <v>463.38</v>
      </c>
      <c r="P290" s="843">
        <v>118.6</v>
      </c>
      <c r="Q290" s="19">
        <v>1130865</v>
      </c>
      <c r="R290" s="845">
        <v>0.69</v>
      </c>
      <c r="S290" s="1146">
        <v>-5.3</v>
      </c>
      <c r="T290" s="846">
        <v>1.1240000000000001</v>
      </c>
      <c r="U290" s="1156">
        <v>482028</v>
      </c>
      <c r="X290" s="1134">
        <v>93.2</v>
      </c>
      <c r="Y290" s="1110">
        <v>274891</v>
      </c>
      <c r="Z290" s="1115">
        <v>303476</v>
      </c>
      <c r="AB290" s="1134">
        <v>94.2</v>
      </c>
      <c r="AC290" s="1104">
        <v>24012.7</v>
      </c>
      <c r="AD290" s="1115">
        <v>292732</v>
      </c>
    </row>
    <row r="291" spans="1:30">
      <c r="A291" s="112"/>
      <c r="B291" s="120" t="s">
        <v>10</v>
      </c>
      <c r="C291" s="843">
        <v>115.1</v>
      </c>
      <c r="D291" s="844">
        <v>3841250</v>
      </c>
      <c r="E291" s="844">
        <v>391594</v>
      </c>
      <c r="F291" s="843">
        <v>119.1</v>
      </c>
      <c r="G291" s="19">
        <v>1115442.0319999999</v>
      </c>
      <c r="H291" s="845">
        <v>0.69</v>
      </c>
      <c r="I291" s="1146">
        <v>-0.8</v>
      </c>
      <c r="J291" s="846">
        <v>1.0840000000000001</v>
      </c>
      <c r="K291" s="1156">
        <v>462571</v>
      </c>
      <c r="M291" s="847">
        <v>115.1</v>
      </c>
      <c r="N291" s="843">
        <v>3696.3</v>
      </c>
      <c r="O291" s="843">
        <v>391.44</v>
      </c>
      <c r="P291" s="843">
        <v>119.1</v>
      </c>
      <c r="Q291" s="19">
        <v>1132987.6000000001</v>
      </c>
      <c r="R291" s="845">
        <v>0.69</v>
      </c>
      <c r="S291" s="1146">
        <v>-0.8</v>
      </c>
      <c r="T291" s="846">
        <v>1.161</v>
      </c>
      <c r="U291" s="1156">
        <v>468684</v>
      </c>
      <c r="X291" s="1134">
        <v>90.7</v>
      </c>
      <c r="Y291" s="1110">
        <v>204643</v>
      </c>
      <c r="Z291" s="1115">
        <v>291988</v>
      </c>
      <c r="AB291" s="1134">
        <v>94</v>
      </c>
      <c r="AC291" s="1104">
        <v>23900.7</v>
      </c>
      <c r="AD291" s="1115">
        <v>279482</v>
      </c>
    </row>
    <row r="292" spans="1:30">
      <c r="A292" s="112"/>
      <c r="B292" s="120" t="s">
        <v>11</v>
      </c>
      <c r="C292" s="843">
        <v>114.3</v>
      </c>
      <c r="D292" s="844">
        <v>3778162</v>
      </c>
      <c r="E292" s="844">
        <v>364759</v>
      </c>
      <c r="F292" s="843">
        <v>118.5</v>
      </c>
      <c r="G292" s="19">
        <v>1129419.4740000002</v>
      </c>
      <c r="H292" s="845">
        <v>0.69</v>
      </c>
      <c r="I292" s="1146">
        <v>-2.4</v>
      </c>
      <c r="J292" s="846">
        <v>1.175</v>
      </c>
      <c r="K292" s="1156">
        <v>490068</v>
      </c>
      <c r="M292" s="847">
        <v>114.3</v>
      </c>
      <c r="N292" s="843">
        <v>3711.34</v>
      </c>
      <c r="O292" s="843">
        <v>354.9</v>
      </c>
      <c r="P292" s="843">
        <v>118.5</v>
      </c>
      <c r="Q292" s="19">
        <v>1139075.3999999999</v>
      </c>
      <c r="R292" s="845">
        <v>0.69</v>
      </c>
      <c r="S292" s="1146">
        <v>-2.4</v>
      </c>
      <c r="T292" s="846">
        <v>1.1359999999999999</v>
      </c>
      <c r="U292" s="1156">
        <v>500059</v>
      </c>
      <c r="X292" s="1134">
        <v>90.9</v>
      </c>
      <c r="Y292" s="1110">
        <v>199969</v>
      </c>
      <c r="Z292" s="1115">
        <v>272682</v>
      </c>
      <c r="AB292" s="1134">
        <v>92.6</v>
      </c>
      <c r="AC292" s="1104">
        <v>23717.8</v>
      </c>
      <c r="AD292" s="1115">
        <v>293003</v>
      </c>
    </row>
    <row r="293" spans="1:30">
      <c r="A293" s="112"/>
      <c r="B293" s="120" t="s">
        <v>12</v>
      </c>
      <c r="C293" s="843">
        <v>108.8</v>
      </c>
      <c r="D293" s="844">
        <v>3718530</v>
      </c>
      <c r="E293" s="844">
        <v>507370</v>
      </c>
      <c r="F293" s="843">
        <v>107.3</v>
      </c>
      <c r="G293" s="19">
        <v>1129068.0939999998</v>
      </c>
      <c r="H293" s="845">
        <v>0.69</v>
      </c>
      <c r="I293" s="1146">
        <v>-3.7</v>
      </c>
      <c r="J293" s="846">
        <v>1.0680000000000001</v>
      </c>
      <c r="K293" s="1156">
        <v>457676</v>
      </c>
      <c r="M293" s="847">
        <v>108.8</v>
      </c>
      <c r="N293" s="843">
        <v>3644.23</v>
      </c>
      <c r="O293" s="843">
        <v>480.02</v>
      </c>
      <c r="P293" s="843">
        <v>107.3</v>
      </c>
      <c r="Q293" s="19">
        <v>1124355</v>
      </c>
      <c r="R293" s="845">
        <v>0.69</v>
      </c>
      <c r="S293" s="1146">
        <v>-3.7</v>
      </c>
      <c r="T293" s="846">
        <v>1.0920000000000001</v>
      </c>
      <c r="U293" s="1156">
        <v>444005</v>
      </c>
      <c r="X293" s="1134">
        <v>92.7</v>
      </c>
      <c r="Y293" s="1110">
        <v>226926</v>
      </c>
      <c r="Z293" s="1115">
        <v>292945</v>
      </c>
      <c r="AB293" s="1134">
        <v>91.5</v>
      </c>
      <c r="AC293" s="1104">
        <v>24006.5</v>
      </c>
      <c r="AD293" s="1115">
        <v>287564</v>
      </c>
    </row>
    <row r="294" spans="1:30">
      <c r="A294" s="112"/>
      <c r="B294" s="120" t="s">
        <v>13</v>
      </c>
      <c r="C294" s="843">
        <v>104.4</v>
      </c>
      <c r="D294" s="844">
        <v>3557941</v>
      </c>
      <c r="E294" s="844">
        <v>475743</v>
      </c>
      <c r="F294" s="843">
        <v>100.8</v>
      </c>
      <c r="G294" s="19">
        <v>1171890.9539999999</v>
      </c>
      <c r="H294" s="845">
        <v>0.69</v>
      </c>
      <c r="I294" s="1146">
        <v>0</v>
      </c>
      <c r="J294" s="846">
        <v>1.0589999999999999</v>
      </c>
      <c r="K294" s="1156">
        <v>434408</v>
      </c>
      <c r="M294" s="847">
        <v>104.4</v>
      </c>
      <c r="N294" s="843">
        <v>3663.39</v>
      </c>
      <c r="O294" s="843">
        <v>470.74</v>
      </c>
      <c r="P294" s="843">
        <v>100.8</v>
      </c>
      <c r="Q294" s="19">
        <v>1134081.7</v>
      </c>
      <c r="R294" s="845">
        <v>0.69</v>
      </c>
      <c r="S294" s="1146">
        <v>0</v>
      </c>
      <c r="T294" s="846">
        <v>1.073</v>
      </c>
      <c r="U294" s="1156">
        <v>457848</v>
      </c>
      <c r="X294" s="1134">
        <v>94.4</v>
      </c>
      <c r="Y294" s="1110">
        <v>249875</v>
      </c>
      <c r="Z294" s="1115">
        <v>286003</v>
      </c>
      <c r="AB294" s="1134">
        <v>91.9</v>
      </c>
      <c r="AC294" s="1104">
        <v>23752.5</v>
      </c>
      <c r="AD294" s="1115">
        <v>285017</v>
      </c>
    </row>
    <row r="295" spans="1:30">
      <c r="A295" s="112"/>
      <c r="B295" s="120" t="s">
        <v>14</v>
      </c>
      <c r="C295" s="843">
        <v>110.9</v>
      </c>
      <c r="D295" s="844">
        <v>3532958</v>
      </c>
      <c r="E295" s="844">
        <v>578991</v>
      </c>
      <c r="F295" s="843">
        <v>106.1</v>
      </c>
      <c r="G295" s="19">
        <v>1132240.68</v>
      </c>
      <c r="H295" s="845">
        <v>0.69</v>
      </c>
      <c r="I295" s="1146">
        <v>0.5</v>
      </c>
      <c r="J295" s="846">
        <v>1.1160000000000001</v>
      </c>
      <c r="K295" s="1156">
        <v>496218</v>
      </c>
      <c r="M295" s="847">
        <v>110.9</v>
      </c>
      <c r="N295" s="843">
        <v>3647.6</v>
      </c>
      <c r="O295" s="843">
        <v>494.72</v>
      </c>
      <c r="P295" s="843">
        <v>106.1</v>
      </c>
      <c r="Q295" s="19">
        <v>1134671</v>
      </c>
      <c r="R295" s="845">
        <v>0.69</v>
      </c>
      <c r="S295" s="1146">
        <v>0.5</v>
      </c>
      <c r="T295" s="846">
        <v>1.0720000000000001</v>
      </c>
      <c r="U295" s="1156">
        <v>468496</v>
      </c>
      <c r="X295" s="1135">
        <v>98.6</v>
      </c>
      <c r="Y295" s="1111">
        <v>338225</v>
      </c>
      <c r="Z295" s="1116">
        <v>277268</v>
      </c>
      <c r="AB295" s="1135">
        <v>92.5</v>
      </c>
      <c r="AC295" s="1105">
        <v>23476.400000000001</v>
      </c>
      <c r="AD295" s="1116">
        <v>290777</v>
      </c>
    </row>
    <row r="296" spans="1:30">
      <c r="A296" s="111" t="s">
        <v>61</v>
      </c>
      <c r="B296" s="119" t="s">
        <v>3</v>
      </c>
      <c r="C296" s="853">
        <v>107.9</v>
      </c>
      <c r="D296" s="854">
        <v>3464235</v>
      </c>
      <c r="E296" s="854">
        <v>357226</v>
      </c>
      <c r="F296" s="853">
        <v>105.7</v>
      </c>
      <c r="G296" s="18">
        <v>1035190.04</v>
      </c>
      <c r="H296" s="855">
        <v>0.7</v>
      </c>
      <c r="I296" s="1145">
        <v>-5.9</v>
      </c>
      <c r="J296" s="856">
        <v>1.026</v>
      </c>
      <c r="K296" s="1155">
        <v>405986</v>
      </c>
      <c r="M296" s="857">
        <v>107.9</v>
      </c>
      <c r="N296" s="853">
        <v>3603.98</v>
      </c>
      <c r="O296" s="853">
        <v>451.21</v>
      </c>
      <c r="P296" s="853">
        <v>105.7</v>
      </c>
      <c r="Q296" s="18">
        <v>1108468</v>
      </c>
      <c r="R296" s="855">
        <v>0.7</v>
      </c>
      <c r="S296" s="1145">
        <v>-5.9</v>
      </c>
      <c r="T296" s="856">
        <v>1.0780000000000001</v>
      </c>
      <c r="U296" s="1155">
        <v>482689</v>
      </c>
      <c r="X296" s="1134">
        <v>87.9</v>
      </c>
      <c r="Y296" s="1110">
        <v>256370</v>
      </c>
      <c r="Z296" s="1115">
        <v>317260</v>
      </c>
      <c r="AB296" s="1134">
        <v>92.3</v>
      </c>
      <c r="AC296" s="1104">
        <v>23872</v>
      </c>
      <c r="AD296" s="1115">
        <v>288407</v>
      </c>
    </row>
    <row r="297" spans="1:30">
      <c r="A297" s="95">
        <v>2013</v>
      </c>
      <c r="B297" s="120" t="s">
        <v>4</v>
      </c>
      <c r="C297" s="843">
        <v>107.6</v>
      </c>
      <c r="D297" s="844">
        <v>3357573</v>
      </c>
      <c r="E297" s="844">
        <v>386182</v>
      </c>
      <c r="F297" s="843">
        <v>106</v>
      </c>
      <c r="G297" s="19">
        <v>1089869.7420000001</v>
      </c>
      <c r="H297" s="845">
        <v>0.71</v>
      </c>
      <c r="I297" s="1146">
        <v>-5.7</v>
      </c>
      <c r="J297" s="846">
        <v>1.052</v>
      </c>
      <c r="K297" s="1156">
        <v>442426</v>
      </c>
      <c r="M297" s="847">
        <v>107.6</v>
      </c>
      <c r="N297" s="843">
        <v>3629.92</v>
      </c>
      <c r="O297" s="843">
        <v>370.39</v>
      </c>
      <c r="P297" s="843">
        <v>106</v>
      </c>
      <c r="Q297" s="19">
        <v>1112341.1000000001</v>
      </c>
      <c r="R297" s="845">
        <v>0.71</v>
      </c>
      <c r="S297" s="1146">
        <v>-5.7</v>
      </c>
      <c r="T297" s="846">
        <v>1.0629999999999999</v>
      </c>
      <c r="U297" s="1156">
        <v>453285</v>
      </c>
      <c r="X297" s="1134">
        <v>94.7</v>
      </c>
      <c r="Y297" s="1110">
        <v>200324</v>
      </c>
      <c r="Z297" s="1115">
        <v>288365</v>
      </c>
      <c r="AB297" s="1134">
        <v>95.6</v>
      </c>
      <c r="AC297" s="1104">
        <v>23551.3</v>
      </c>
      <c r="AD297" s="1115">
        <v>327294</v>
      </c>
    </row>
    <row r="298" spans="1:30">
      <c r="A298" s="112"/>
      <c r="B298" s="120" t="s">
        <v>5</v>
      </c>
      <c r="C298" s="843">
        <v>112.1</v>
      </c>
      <c r="D298" s="844">
        <v>3637549</v>
      </c>
      <c r="E298" s="844">
        <v>421400</v>
      </c>
      <c r="F298" s="843">
        <v>110.2</v>
      </c>
      <c r="G298" s="19">
        <v>1090160.544</v>
      </c>
      <c r="H298" s="845">
        <v>0.72</v>
      </c>
      <c r="I298" s="1146">
        <v>3.5</v>
      </c>
      <c r="J298" s="846">
        <v>1.2909999999999999</v>
      </c>
      <c r="K298" s="1156">
        <v>562179</v>
      </c>
      <c r="M298" s="847">
        <v>112.1</v>
      </c>
      <c r="N298" s="843">
        <v>3640.79</v>
      </c>
      <c r="O298" s="843">
        <v>439.71</v>
      </c>
      <c r="P298" s="843">
        <v>110.2</v>
      </c>
      <c r="Q298" s="19">
        <v>1096589</v>
      </c>
      <c r="R298" s="845">
        <v>0.72</v>
      </c>
      <c r="S298" s="1146">
        <v>3.5</v>
      </c>
      <c r="T298" s="846">
        <v>1.097</v>
      </c>
      <c r="U298" s="1156">
        <v>499096</v>
      </c>
      <c r="X298" s="1134">
        <v>98.2</v>
      </c>
      <c r="Y298" s="1110">
        <v>243711</v>
      </c>
      <c r="Z298" s="1115">
        <v>291742</v>
      </c>
      <c r="AB298" s="1134">
        <v>94.3</v>
      </c>
      <c r="AC298" s="1104">
        <v>23980.1</v>
      </c>
      <c r="AD298" s="1115">
        <v>298752</v>
      </c>
    </row>
    <row r="299" spans="1:30">
      <c r="A299" s="112"/>
      <c r="B299" s="120" t="s">
        <v>6</v>
      </c>
      <c r="C299" s="843">
        <v>109.2</v>
      </c>
      <c r="D299" s="844">
        <v>3543012</v>
      </c>
      <c r="E299" s="844">
        <v>359078</v>
      </c>
      <c r="F299" s="843">
        <v>102.6</v>
      </c>
      <c r="G299" s="19">
        <v>1149093.882</v>
      </c>
      <c r="H299" s="845">
        <v>0.73</v>
      </c>
      <c r="I299" s="1146">
        <v>-2.6</v>
      </c>
      <c r="J299" s="846">
        <v>1.034</v>
      </c>
      <c r="K299" s="1156">
        <v>507632</v>
      </c>
      <c r="M299" s="847">
        <v>109.2</v>
      </c>
      <c r="N299" s="843">
        <v>3627.5</v>
      </c>
      <c r="O299" s="843">
        <v>371.87</v>
      </c>
      <c r="P299" s="843">
        <v>102.6</v>
      </c>
      <c r="Q299" s="19">
        <v>1111028.2</v>
      </c>
      <c r="R299" s="845">
        <v>0.73</v>
      </c>
      <c r="S299" s="1146">
        <v>-2.6</v>
      </c>
      <c r="T299" s="846">
        <v>1.0900000000000001</v>
      </c>
      <c r="U299" s="1156">
        <v>490228</v>
      </c>
      <c r="X299" s="1134">
        <v>98.3</v>
      </c>
      <c r="Y299" s="1110">
        <v>219700</v>
      </c>
      <c r="Z299" s="1115">
        <v>325857</v>
      </c>
      <c r="AB299" s="1134">
        <v>94.7</v>
      </c>
      <c r="AC299" s="1104">
        <v>23783.599999999999</v>
      </c>
      <c r="AD299" s="1115">
        <v>310729</v>
      </c>
    </row>
    <row r="300" spans="1:30">
      <c r="A300" s="112"/>
      <c r="B300" s="120" t="s">
        <v>7</v>
      </c>
      <c r="C300" s="843">
        <v>109.3</v>
      </c>
      <c r="D300" s="844">
        <v>3613642</v>
      </c>
      <c r="E300" s="844">
        <v>390781</v>
      </c>
      <c r="F300" s="843">
        <v>106.4</v>
      </c>
      <c r="G300" s="19">
        <v>1108948.794</v>
      </c>
      <c r="H300" s="845">
        <v>0.74</v>
      </c>
      <c r="I300" s="1146">
        <v>-1.6</v>
      </c>
      <c r="J300" s="846">
        <v>1.034</v>
      </c>
      <c r="K300" s="1156">
        <v>477867</v>
      </c>
      <c r="M300" s="847">
        <v>109.3</v>
      </c>
      <c r="N300" s="843">
        <v>3613.58</v>
      </c>
      <c r="O300" s="843">
        <v>420.25</v>
      </c>
      <c r="P300" s="843">
        <v>106.4</v>
      </c>
      <c r="Q300" s="19">
        <v>1125936.6000000001</v>
      </c>
      <c r="R300" s="845">
        <v>0.74</v>
      </c>
      <c r="S300" s="1146">
        <v>-1.6</v>
      </c>
      <c r="T300" s="846">
        <v>1.103</v>
      </c>
      <c r="U300" s="1156">
        <v>494152</v>
      </c>
      <c r="X300" s="1134">
        <v>91.7</v>
      </c>
      <c r="Y300" s="1110">
        <v>218159</v>
      </c>
      <c r="Z300" s="1115">
        <v>344253</v>
      </c>
      <c r="AB300" s="1134">
        <v>95.2</v>
      </c>
      <c r="AC300" s="1104">
        <v>23774</v>
      </c>
      <c r="AD300" s="1115">
        <v>323437</v>
      </c>
    </row>
    <row r="301" spans="1:30">
      <c r="A301" s="112"/>
      <c r="B301" s="120" t="s">
        <v>8</v>
      </c>
      <c r="C301" s="843">
        <v>109.5</v>
      </c>
      <c r="D301" s="844">
        <v>3737419</v>
      </c>
      <c r="E301" s="844">
        <v>476706</v>
      </c>
      <c r="F301" s="843">
        <v>107.2</v>
      </c>
      <c r="G301" s="19">
        <v>1151538.135</v>
      </c>
      <c r="H301" s="845">
        <v>0.75</v>
      </c>
      <c r="I301" s="1146">
        <v>3</v>
      </c>
      <c r="J301" s="846">
        <v>1.107</v>
      </c>
      <c r="K301" s="1156">
        <v>511289</v>
      </c>
      <c r="M301" s="847">
        <v>109.5</v>
      </c>
      <c r="N301" s="843">
        <v>3619.51</v>
      </c>
      <c r="O301" s="843">
        <v>453.12</v>
      </c>
      <c r="P301" s="843">
        <v>107.2</v>
      </c>
      <c r="Q301" s="19">
        <v>1119207.5</v>
      </c>
      <c r="R301" s="845">
        <v>0.75</v>
      </c>
      <c r="S301" s="1146">
        <v>3</v>
      </c>
      <c r="T301" s="846">
        <v>1.071</v>
      </c>
      <c r="U301" s="1156">
        <v>502417</v>
      </c>
      <c r="X301" s="1134">
        <v>93.6</v>
      </c>
      <c r="Y301" s="1110">
        <v>227740</v>
      </c>
      <c r="Z301" s="1115">
        <v>299431</v>
      </c>
      <c r="AB301" s="1134">
        <v>96.3</v>
      </c>
      <c r="AC301" s="1104">
        <v>24087.8</v>
      </c>
      <c r="AD301" s="1115">
        <v>324057</v>
      </c>
    </row>
    <row r="302" spans="1:30">
      <c r="A302" s="112"/>
      <c r="B302" s="120" t="s">
        <v>9</v>
      </c>
      <c r="C302" s="843">
        <v>113</v>
      </c>
      <c r="D302" s="844">
        <v>3994789</v>
      </c>
      <c r="E302" s="844">
        <v>356410</v>
      </c>
      <c r="F302" s="843">
        <v>113.2</v>
      </c>
      <c r="G302" s="19">
        <v>1147759.1730000002</v>
      </c>
      <c r="H302" s="845">
        <v>0.76</v>
      </c>
      <c r="I302" s="1146">
        <v>-1.6</v>
      </c>
      <c r="J302" s="846">
        <v>1.125</v>
      </c>
      <c r="K302" s="1156">
        <v>494809</v>
      </c>
      <c r="M302" s="847">
        <v>113</v>
      </c>
      <c r="N302" s="843">
        <v>3678.35</v>
      </c>
      <c r="O302" s="843">
        <v>336.31</v>
      </c>
      <c r="P302" s="843">
        <v>113.2</v>
      </c>
      <c r="Q302" s="19">
        <v>1112383.8</v>
      </c>
      <c r="R302" s="845">
        <v>0.76</v>
      </c>
      <c r="S302" s="1146">
        <v>-1.6</v>
      </c>
      <c r="T302" s="846">
        <v>1.1359999999999999</v>
      </c>
      <c r="U302" s="1156">
        <v>482674</v>
      </c>
      <c r="X302" s="1134">
        <v>91.9</v>
      </c>
      <c r="Y302" s="1110">
        <v>259378</v>
      </c>
      <c r="Z302" s="1115">
        <v>361065</v>
      </c>
      <c r="AB302" s="1134">
        <v>93.4</v>
      </c>
      <c r="AC302" s="1104">
        <v>23179.599999999999</v>
      </c>
      <c r="AD302" s="1115">
        <v>339271</v>
      </c>
    </row>
    <row r="303" spans="1:30">
      <c r="A303" s="112"/>
      <c r="B303" s="120" t="s">
        <v>10</v>
      </c>
      <c r="C303" s="843">
        <v>113.7</v>
      </c>
      <c r="D303" s="844">
        <v>3784335</v>
      </c>
      <c r="E303" s="844">
        <v>409197</v>
      </c>
      <c r="F303" s="843">
        <v>111.8</v>
      </c>
      <c r="G303" s="19">
        <v>1091953.6740000001</v>
      </c>
      <c r="H303" s="845">
        <v>0.78</v>
      </c>
      <c r="I303" s="1146">
        <v>-0.5</v>
      </c>
      <c r="J303" s="846">
        <v>1.026</v>
      </c>
      <c r="K303" s="1156">
        <v>503993</v>
      </c>
      <c r="M303" s="847">
        <v>113.7</v>
      </c>
      <c r="N303" s="843">
        <v>3659.5</v>
      </c>
      <c r="O303" s="843">
        <v>411.43</v>
      </c>
      <c r="P303" s="843">
        <v>111.8</v>
      </c>
      <c r="Q303" s="19">
        <v>1112029.3</v>
      </c>
      <c r="R303" s="845">
        <v>0.78</v>
      </c>
      <c r="S303" s="1146">
        <v>-0.5</v>
      </c>
      <c r="T303" s="846">
        <v>1.1080000000000001</v>
      </c>
      <c r="U303" s="1156">
        <v>516494</v>
      </c>
      <c r="X303" s="1134">
        <v>94.6</v>
      </c>
      <c r="Y303" s="1110">
        <v>202928</v>
      </c>
      <c r="Z303" s="1115">
        <v>326235</v>
      </c>
      <c r="AB303" s="1134">
        <v>98.2</v>
      </c>
      <c r="AC303" s="1104">
        <v>23310.400000000001</v>
      </c>
      <c r="AD303" s="1115">
        <v>324287</v>
      </c>
    </row>
    <row r="304" spans="1:30">
      <c r="A304" s="112"/>
      <c r="B304" s="120" t="s">
        <v>11</v>
      </c>
      <c r="C304" s="843">
        <v>114.4</v>
      </c>
      <c r="D304" s="844">
        <v>3673365</v>
      </c>
      <c r="E304" s="844">
        <v>453033</v>
      </c>
      <c r="F304" s="843">
        <v>112.9</v>
      </c>
      <c r="G304" s="19">
        <v>1098072.22</v>
      </c>
      <c r="H304" s="845">
        <v>0.77</v>
      </c>
      <c r="I304" s="1146">
        <v>1.1000000000000001</v>
      </c>
      <c r="J304" s="846">
        <v>1.1539999999999999</v>
      </c>
      <c r="K304" s="1156">
        <v>498340</v>
      </c>
      <c r="M304" s="847">
        <v>114.4</v>
      </c>
      <c r="N304" s="843">
        <v>3624.26</v>
      </c>
      <c r="O304" s="843">
        <v>444.91</v>
      </c>
      <c r="P304" s="843">
        <v>112.9</v>
      </c>
      <c r="Q304" s="19">
        <v>1107642.2</v>
      </c>
      <c r="R304" s="845">
        <v>0.77</v>
      </c>
      <c r="S304" s="1146">
        <v>1.1000000000000001</v>
      </c>
      <c r="T304" s="846">
        <v>1.1160000000000001</v>
      </c>
      <c r="U304" s="1156">
        <v>514488</v>
      </c>
      <c r="X304" s="1134">
        <v>95.5</v>
      </c>
      <c r="Y304" s="1110">
        <v>199394</v>
      </c>
      <c r="Z304" s="1115">
        <v>333764</v>
      </c>
      <c r="AB304" s="1134">
        <v>97.5</v>
      </c>
      <c r="AC304" s="1104">
        <v>23435.4</v>
      </c>
      <c r="AD304" s="1115">
        <v>342616</v>
      </c>
    </row>
    <row r="305" spans="1:30">
      <c r="A305" s="112"/>
      <c r="B305" s="120" t="s">
        <v>12</v>
      </c>
      <c r="C305" s="843">
        <v>115.8</v>
      </c>
      <c r="D305" s="844">
        <v>3787980</v>
      </c>
      <c r="E305" s="844">
        <v>488157</v>
      </c>
      <c r="F305" s="843">
        <v>112.1</v>
      </c>
      <c r="G305" s="19">
        <v>1132174.8</v>
      </c>
      <c r="H305" s="845">
        <v>0.79</v>
      </c>
      <c r="I305" s="1146">
        <v>-0.3</v>
      </c>
      <c r="J305" s="846">
        <v>1.141</v>
      </c>
      <c r="K305" s="1156">
        <v>511578</v>
      </c>
      <c r="M305" s="847">
        <v>115.8</v>
      </c>
      <c r="N305" s="843">
        <v>3709.29</v>
      </c>
      <c r="O305" s="843">
        <v>478.27</v>
      </c>
      <c r="P305" s="843">
        <v>112.1</v>
      </c>
      <c r="Q305" s="19">
        <v>1122314.7</v>
      </c>
      <c r="R305" s="845">
        <v>0.79</v>
      </c>
      <c r="S305" s="1146">
        <v>-0.3</v>
      </c>
      <c r="T305" s="846">
        <v>1.1639999999999999</v>
      </c>
      <c r="U305" s="1156">
        <v>495027</v>
      </c>
      <c r="X305" s="1134">
        <v>99.7</v>
      </c>
      <c r="Y305" s="1110">
        <v>217330</v>
      </c>
      <c r="Z305" s="1115">
        <v>346194</v>
      </c>
      <c r="AB305" s="1134">
        <v>98.4</v>
      </c>
      <c r="AC305" s="1104">
        <v>23305.5</v>
      </c>
      <c r="AD305" s="1115">
        <v>344172</v>
      </c>
    </row>
    <row r="306" spans="1:30">
      <c r="A306" s="112"/>
      <c r="B306" s="120" t="s">
        <v>13</v>
      </c>
      <c r="C306" s="843">
        <v>117.5</v>
      </c>
      <c r="D306" s="844">
        <v>3543440</v>
      </c>
      <c r="E306" s="844">
        <v>613150</v>
      </c>
      <c r="F306" s="843">
        <v>116.9</v>
      </c>
      <c r="G306" s="19">
        <v>1167317.07</v>
      </c>
      <c r="H306" s="845">
        <v>0.8</v>
      </c>
      <c r="I306" s="1146">
        <v>0.7</v>
      </c>
      <c r="J306" s="846">
        <v>1.1519999999999999</v>
      </c>
      <c r="K306" s="1156">
        <v>482255</v>
      </c>
      <c r="M306" s="847">
        <v>117.5</v>
      </c>
      <c r="N306" s="843">
        <v>3653.1</v>
      </c>
      <c r="O306" s="843">
        <v>585.24</v>
      </c>
      <c r="P306" s="843">
        <v>116.9</v>
      </c>
      <c r="Q306" s="19">
        <v>1132323.8999999999</v>
      </c>
      <c r="R306" s="845">
        <v>0.8</v>
      </c>
      <c r="S306" s="1146">
        <v>0.7</v>
      </c>
      <c r="T306" s="846">
        <v>1.17</v>
      </c>
      <c r="U306" s="1156">
        <v>502872</v>
      </c>
      <c r="X306" s="1134">
        <v>102.4</v>
      </c>
      <c r="Y306" s="1110">
        <v>251474</v>
      </c>
      <c r="Z306" s="1115">
        <v>322730</v>
      </c>
      <c r="AB306" s="1134">
        <v>99.6</v>
      </c>
      <c r="AC306" s="1104">
        <v>23734.7</v>
      </c>
      <c r="AD306" s="1115">
        <v>331161</v>
      </c>
    </row>
    <row r="307" spans="1:30">
      <c r="A307" s="113"/>
      <c r="B307" s="121" t="s">
        <v>14</v>
      </c>
      <c r="C307" s="848">
        <v>118</v>
      </c>
      <c r="D307" s="849">
        <v>3524298</v>
      </c>
      <c r="E307" s="849">
        <v>571096</v>
      </c>
      <c r="F307" s="848">
        <v>119.5</v>
      </c>
      <c r="G307" s="20">
        <v>1141226.358</v>
      </c>
      <c r="H307" s="850">
        <v>0.82</v>
      </c>
      <c r="I307" s="1147">
        <v>0.8</v>
      </c>
      <c r="J307" s="851">
        <v>1.214</v>
      </c>
      <c r="K307" s="1157">
        <v>525872</v>
      </c>
      <c r="M307" s="852">
        <v>118</v>
      </c>
      <c r="N307" s="848">
        <v>3630.45</v>
      </c>
      <c r="O307" s="848">
        <v>514.57000000000005</v>
      </c>
      <c r="P307" s="848">
        <v>119.5</v>
      </c>
      <c r="Q307" s="20">
        <v>1146582.5</v>
      </c>
      <c r="R307" s="850">
        <v>0.82</v>
      </c>
      <c r="S307" s="1147">
        <v>0.8</v>
      </c>
      <c r="T307" s="851">
        <v>1.1659999999999999</v>
      </c>
      <c r="U307" s="1157">
        <v>490741</v>
      </c>
      <c r="X307" s="1134">
        <v>109.2</v>
      </c>
      <c r="Y307" s="1110">
        <v>333800</v>
      </c>
      <c r="Z307" s="1115">
        <v>352491</v>
      </c>
      <c r="AB307" s="1134">
        <v>102.3</v>
      </c>
      <c r="AC307" s="1104">
        <v>23461.4</v>
      </c>
      <c r="AD307" s="1115">
        <v>354207</v>
      </c>
    </row>
    <row r="308" spans="1:30">
      <c r="A308" s="112" t="s">
        <v>62</v>
      </c>
      <c r="B308" s="120" t="s">
        <v>3</v>
      </c>
      <c r="C308" s="843">
        <v>118.4</v>
      </c>
      <c r="D308" s="844">
        <v>3569719</v>
      </c>
      <c r="E308" s="844">
        <v>336622</v>
      </c>
      <c r="F308" s="843">
        <v>119.3</v>
      </c>
      <c r="G308" s="19">
        <v>1049497.4280000001</v>
      </c>
      <c r="H308" s="845">
        <v>0.83</v>
      </c>
      <c r="I308" s="1146">
        <v>-1.2</v>
      </c>
      <c r="J308" s="846">
        <v>1.133</v>
      </c>
      <c r="K308" s="1156">
        <v>404154</v>
      </c>
      <c r="M308" s="847">
        <v>118.4</v>
      </c>
      <c r="N308" s="843">
        <v>3696.99</v>
      </c>
      <c r="O308" s="843">
        <v>438.74</v>
      </c>
      <c r="P308" s="843">
        <v>119.3</v>
      </c>
      <c r="Q308" s="19">
        <v>1116036.6000000001</v>
      </c>
      <c r="R308" s="845">
        <v>0.83</v>
      </c>
      <c r="S308" s="1146">
        <v>-1.2</v>
      </c>
      <c r="T308" s="846">
        <v>1.19</v>
      </c>
      <c r="U308" s="1156">
        <v>478433</v>
      </c>
      <c r="X308" s="1136">
        <v>98.4</v>
      </c>
      <c r="Y308" s="1112">
        <v>258073</v>
      </c>
      <c r="Z308" s="1114">
        <v>395333</v>
      </c>
      <c r="AB308" s="1136">
        <v>102.9</v>
      </c>
      <c r="AC308" s="1106">
        <v>23996.2</v>
      </c>
      <c r="AD308" s="1114">
        <v>352750</v>
      </c>
    </row>
    <row r="309" spans="1:30">
      <c r="A309" s="112">
        <v>2014</v>
      </c>
      <c r="B309" s="120" t="s">
        <v>4</v>
      </c>
      <c r="C309" s="843">
        <v>114.6</v>
      </c>
      <c r="D309" s="844">
        <v>3407323</v>
      </c>
      <c r="E309" s="844">
        <v>462025</v>
      </c>
      <c r="F309" s="843">
        <v>114.3</v>
      </c>
      <c r="G309" s="19">
        <v>1103195.97</v>
      </c>
      <c r="H309" s="845">
        <v>0.86</v>
      </c>
      <c r="I309" s="1146">
        <v>1</v>
      </c>
      <c r="J309" s="846">
        <v>1.119</v>
      </c>
      <c r="K309" s="1156">
        <v>498016</v>
      </c>
      <c r="M309" s="847">
        <v>114.6</v>
      </c>
      <c r="N309" s="843">
        <v>3688.53</v>
      </c>
      <c r="O309" s="843">
        <v>436.34</v>
      </c>
      <c r="P309" s="843">
        <v>114.3</v>
      </c>
      <c r="Q309" s="19">
        <v>1129042</v>
      </c>
      <c r="R309" s="845">
        <v>0.86</v>
      </c>
      <c r="S309" s="1146">
        <v>1</v>
      </c>
      <c r="T309" s="846">
        <v>1.1259999999999999</v>
      </c>
      <c r="U309" s="1156">
        <v>508907</v>
      </c>
      <c r="X309" s="1134">
        <v>104.5</v>
      </c>
      <c r="Y309" s="1110">
        <v>203079</v>
      </c>
      <c r="Z309" s="1115">
        <v>309054</v>
      </c>
      <c r="AB309" s="1134">
        <v>105.5</v>
      </c>
      <c r="AC309" s="1104">
        <v>23771.599999999999</v>
      </c>
      <c r="AD309" s="1115">
        <v>345784</v>
      </c>
    </row>
    <row r="310" spans="1:30">
      <c r="A310" s="112"/>
      <c r="B310" s="120" t="s">
        <v>5</v>
      </c>
      <c r="C310" s="843">
        <v>116.3</v>
      </c>
      <c r="D310" s="844">
        <v>3633202</v>
      </c>
      <c r="E310" s="844">
        <v>410012</v>
      </c>
      <c r="F310" s="843">
        <v>114.2</v>
      </c>
      <c r="G310" s="19">
        <v>1104920.4679999999</v>
      </c>
      <c r="H310" s="845">
        <v>0.86</v>
      </c>
      <c r="I310" s="1146">
        <v>16.600000000000001</v>
      </c>
      <c r="J310" s="846">
        <v>1.3380000000000001</v>
      </c>
      <c r="K310" s="1156">
        <v>550717</v>
      </c>
      <c r="M310" s="847">
        <v>116.3</v>
      </c>
      <c r="N310" s="843">
        <v>3647.88</v>
      </c>
      <c r="O310" s="843">
        <v>400.56</v>
      </c>
      <c r="P310" s="843">
        <v>114.2</v>
      </c>
      <c r="Q310" s="19">
        <v>1116421.8999999999</v>
      </c>
      <c r="R310" s="845">
        <v>0.86</v>
      </c>
      <c r="S310" s="1146">
        <v>16.600000000000001</v>
      </c>
      <c r="T310" s="846">
        <v>1.1259999999999999</v>
      </c>
      <c r="U310" s="1156">
        <v>494503</v>
      </c>
      <c r="X310" s="1134">
        <v>106.3</v>
      </c>
      <c r="Y310" s="1110">
        <v>298581</v>
      </c>
      <c r="Z310" s="1115">
        <v>358694</v>
      </c>
      <c r="AB310" s="1134">
        <v>102</v>
      </c>
      <c r="AC310" s="1104">
        <v>28509.5</v>
      </c>
      <c r="AD310" s="1115">
        <v>364910</v>
      </c>
    </row>
    <row r="311" spans="1:30">
      <c r="A311" s="112"/>
      <c r="B311" s="120" t="s">
        <v>6</v>
      </c>
      <c r="C311" s="843">
        <v>113.8</v>
      </c>
      <c r="D311" s="844">
        <v>3541030</v>
      </c>
      <c r="E311" s="844">
        <v>460313</v>
      </c>
      <c r="F311" s="843">
        <v>116.2</v>
      </c>
      <c r="G311" s="19">
        <v>1158152.206</v>
      </c>
      <c r="H311" s="845">
        <v>0.86</v>
      </c>
      <c r="I311" s="1146">
        <v>-8.1999999999999993</v>
      </c>
      <c r="J311" s="846">
        <v>1.1040000000000001</v>
      </c>
      <c r="K311" s="1156">
        <v>509076</v>
      </c>
      <c r="M311" s="847">
        <v>113.8</v>
      </c>
      <c r="N311" s="843">
        <v>3605.16</v>
      </c>
      <c r="O311" s="843">
        <v>465.72</v>
      </c>
      <c r="P311" s="843">
        <v>116.2</v>
      </c>
      <c r="Q311" s="19">
        <v>1118257.8</v>
      </c>
      <c r="R311" s="845">
        <v>0.86</v>
      </c>
      <c r="S311" s="1146">
        <v>-8.1999999999999993</v>
      </c>
      <c r="T311" s="846">
        <v>1.1659999999999999</v>
      </c>
      <c r="U311" s="1156">
        <v>486111</v>
      </c>
      <c r="X311" s="1134">
        <v>108.2</v>
      </c>
      <c r="Y311" s="1110">
        <v>189082</v>
      </c>
      <c r="Z311" s="1115">
        <v>350332</v>
      </c>
      <c r="AB311" s="1134">
        <v>104.1</v>
      </c>
      <c r="AC311" s="1104">
        <v>21177.9</v>
      </c>
      <c r="AD311" s="1115">
        <v>344648</v>
      </c>
    </row>
    <row r="312" spans="1:30">
      <c r="A312" s="112"/>
      <c r="B312" s="120" t="s">
        <v>7</v>
      </c>
      <c r="C312" s="843">
        <v>113.7</v>
      </c>
      <c r="D312" s="844">
        <v>3614530</v>
      </c>
      <c r="E312" s="844">
        <v>436428</v>
      </c>
      <c r="F312" s="843">
        <v>113.1</v>
      </c>
      <c r="G312" s="19">
        <v>1113505.6200000001</v>
      </c>
      <c r="H312" s="845">
        <v>0.88</v>
      </c>
      <c r="I312" s="1146">
        <v>-0.9</v>
      </c>
      <c r="J312" s="846">
        <v>1.0880000000000001</v>
      </c>
      <c r="K312" s="1156">
        <v>489959</v>
      </c>
      <c r="M312" s="847">
        <v>113.7</v>
      </c>
      <c r="N312" s="843">
        <v>3595.53</v>
      </c>
      <c r="O312" s="843">
        <v>466.15</v>
      </c>
      <c r="P312" s="843">
        <v>113.1</v>
      </c>
      <c r="Q312" s="19">
        <v>1130070.6000000001</v>
      </c>
      <c r="R312" s="845">
        <v>0.88</v>
      </c>
      <c r="S312" s="1146">
        <v>-0.9</v>
      </c>
      <c r="T312" s="846">
        <v>1.163</v>
      </c>
      <c r="U312" s="1156">
        <v>515511</v>
      </c>
      <c r="X312" s="1134">
        <v>98.9</v>
      </c>
      <c r="Y312" s="1110">
        <v>212114</v>
      </c>
      <c r="Z312" s="1115">
        <v>331108</v>
      </c>
      <c r="AB312" s="1134">
        <v>102.6</v>
      </c>
      <c r="AC312" s="1104">
        <v>22736.799999999999</v>
      </c>
      <c r="AD312" s="1115">
        <v>322481</v>
      </c>
    </row>
    <row r="313" spans="1:30">
      <c r="A313" s="112"/>
      <c r="B313" s="120" t="s">
        <v>8</v>
      </c>
      <c r="C313" s="843">
        <v>111.4</v>
      </c>
      <c r="D313" s="844">
        <v>3688064</v>
      </c>
      <c r="E313" s="844">
        <v>478643</v>
      </c>
      <c r="F313" s="843">
        <v>111.2</v>
      </c>
      <c r="G313" s="19">
        <v>1156913.7620000001</v>
      </c>
      <c r="H313" s="845">
        <v>0.88</v>
      </c>
      <c r="I313" s="1146">
        <v>-1.4</v>
      </c>
      <c r="J313" s="846">
        <v>1.179</v>
      </c>
      <c r="K313" s="1156">
        <v>515139</v>
      </c>
      <c r="M313" s="847">
        <v>111.4</v>
      </c>
      <c r="N313" s="843">
        <v>3592.46</v>
      </c>
      <c r="O313" s="843">
        <v>450.02</v>
      </c>
      <c r="P313" s="843">
        <v>111.2</v>
      </c>
      <c r="Q313" s="19">
        <v>1123918.8999999999</v>
      </c>
      <c r="R313" s="845">
        <v>0.88</v>
      </c>
      <c r="S313" s="1146">
        <v>-1.4</v>
      </c>
      <c r="T313" s="846">
        <v>1.1439999999999999</v>
      </c>
      <c r="U313" s="1156">
        <v>509207</v>
      </c>
      <c r="X313" s="1134">
        <v>98.3</v>
      </c>
      <c r="Y313" s="1110">
        <v>220306</v>
      </c>
      <c r="Z313" s="1115">
        <v>348970</v>
      </c>
      <c r="AB313" s="1134">
        <v>101.4</v>
      </c>
      <c r="AC313" s="1104">
        <v>23191.599999999999</v>
      </c>
      <c r="AD313" s="1115">
        <v>359934</v>
      </c>
    </row>
    <row r="314" spans="1:30">
      <c r="A314" s="112"/>
      <c r="B314" s="120" t="s">
        <v>9</v>
      </c>
      <c r="C314" s="843">
        <v>110.8</v>
      </c>
      <c r="D314" s="844">
        <v>3860347</v>
      </c>
      <c r="E314" s="844">
        <v>416583</v>
      </c>
      <c r="F314" s="843">
        <v>108.2</v>
      </c>
      <c r="G314" s="19">
        <v>1168929.112</v>
      </c>
      <c r="H314" s="845">
        <v>0.89</v>
      </c>
      <c r="I314" s="1146">
        <v>-1.1000000000000001</v>
      </c>
      <c r="J314" s="846">
        <v>1.1399999999999999</v>
      </c>
      <c r="K314" s="1156">
        <v>515432</v>
      </c>
      <c r="M314" s="847">
        <v>110.8</v>
      </c>
      <c r="N314" s="843">
        <v>3551.42</v>
      </c>
      <c r="O314" s="843">
        <v>413.96</v>
      </c>
      <c r="P314" s="843">
        <v>108.2</v>
      </c>
      <c r="Q314" s="19">
        <v>1128608.7</v>
      </c>
      <c r="R314" s="845">
        <v>0.89</v>
      </c>
      <c r="S314" s="1146">
        <v>-1.1000000000000001</v>
      </c>
      <c r="T314" s="846">
        <v>1.1519999999999999</v>
      </c>
      <c r="U314" s="1156">
        <v>504599</v>
      </c>
      <c r="X314" s="1134">
        <v>99.1</v>
      </c>
      <c r="Y314" s="1110">
        <v>248682</v>
      </c>
      <c r="Z314" s="1115">
        <v>347369</v>
      </c>
      <c r="AB314" s="1134">
        <v>101.3</v>
      </c>
      <c r="AC314" s="1104">
        <v>22628</v>
      </c>
      <c r="AD314" s="1115">
        <v>332875</v>
      </c>
    </row>
    <row r="315" spans="1:30">
      <c r="A315" s="112"/>
      <c r="B315" s="120" t="s">
        <v>10</v>
      </c>
      <c r="C315" s="843">
        <v>109.4</v>
      </c>
      <c r="D315" s="844">
        <v>3608587</v>
      </c>
      <c r="E315" s="844">
        <v>610235</v>
      </c>
      <c r="F315" s="843">
        <v>108.8</v>
      </c>
      <c r="G315" s="19">
        <v>1077257.2720000001</v>
      </c>
      <c r="H315" s="845">
        <v>0.89</v>
      </c>
      <c r="I315" s="1146">
        <v>1.2</v>
      </c>
      <c r="J315" s="846">
        <v>1.004</v>
      </c>
      <c r="K315" s="1156">
        <v>502106</v>
      </c>
      <c r="M315" s="847">
        <v>109.4</v>
      </c>
      <c r="N315" s="843">
        <v>3500.09</v>
      </c>
      <c r="O315" s="843">
        <v>634.54999999999995</v>
      </c>
      <c r="P315" s="843">
        <v>108.8</v>
      </c>
      <c r="Q315" s="19">
        <v>1110150.5</v>
      </c>
      <c r="R315" s="845">
        <v>0.89</v>
      </c>
      <c r="S315" s="1146">
        <v>1.2</v>
      </c>
      <c r="T315" s="846">
        <v>1.0940000000000001</v>
      </c>
      <c r="U315" s="1156">
        <v>523931</v>
      </c>
      <c r="X315" s="1134">
        <v>96.7</v>
      </c>
      <c r="Y315" s="1110">
        <v>201402</v>
      </c>
      <c r="Z315" s="1115">
        <v>344469</v>
      </c>
      <c r="AB315" s="1134">
        <v>100.6</v>
      </c>
      <c r="AC315" s="1104">
        <v>23038.7</v>
      </c>
      <c r="AD315" s="1115">
        <v>360796</v>
      </c>
    </row>
    <row r="316" spans="1:30">
      <c r="A316" s="112"/>
      <c r="B316" s="120" t="s">
        <v>11</v>
      </c>
      <c r="C316" s="843">
        <v>111.8</v>
      </c>
      <c r="D316" s="844">
        <v>3559916</v>
      </c>
      <c r="E316" s="844">
        <v>488902</v>
      </c>
      <c r="F316" s="843">
        <v>112.7</v>
      </c>
      <c r="G316" s="19">
        <v>1102632.1950000001</v>
      </c>
      <c r="H316" s="845">
        <v>0.9</v>
      </c>
      <c r="I316" s="1146">
        <v>-0.4</v>
      </c>
      <c r="J316" s="846">
        <v>1.194</v>
      </c>
      <c r="K316" s="1156">
        <v>503258</v>
      </c>
      <c r="M316" s="847">
        <v>111.8</v>
      </c>
      <c r="N316" s="843">
        <v>3527.84</v>
      </c>
      <c r="O316" s="843">
        <v>481.49</v>
      </c>
      <c r="P316" s="843">
        <v>112.7</v>
      </c>
      <c r="Q316" s="19">
        <v>1108015</v>
      </c>
      <c r="R316" s="845">
        <v>0.9</v>
      </c>
      <c r="S316" s="1146">
        <v>-0.4</v>
      </c>
      <c r="T316" s="846">
        <v>1.1579999999999999</v>
      </c>
      <c r="U316" s="1156">
        <v>510050</v>
      </c>
      <c r="X316" s="1134">
        <v>98.5</v>
      </c>
      <c r="Y316" s="1110">
        <v>195273</v>
      </c>
      <c r="Z316" s="1115">
        <v>349883</v>
      </c>
      <c r="AB316" s="1134">
        <v>100.5</v>
      </c>
      <c r="AC316" s="1104">
        <v>23020.2</v>
      </c>
      <c r="AD316" s="1115">
        <v>346883</v>
      </c>
    </row>
    <row r="317" spans="1:30">
      <c r="A317" s="112"/>
      <c r="B317" s="120" t="s">
        <v>12</v>
      </c>
      <c r="C317" s="843">
        <v>116.8</v>
      </c>
      <c r="D317" s="844">
        <v>3632932</v>
      </c>
      <c r="E317" s="844">
        <v>393116</v>
      </c>
      <c r="F317" s="843">
        <v>122.1</v>
      </c>
      <c r="G317" s="19">
        <v>1141480.0149999999</v>
      </c>
      <c r="H317" s="845">
        <v>0.91</v>
      </c>
      <c r="I317" s="1146">
        <v>0.6</v>
      </c>
      <c r="J317" s="846">
        <v>1.1910000000000001</v>
      </c>
      <c r="K317" s="1156">
        <v>560414</v>
      </c>
      <c r="M317" s="847">
        <v>116.8</v>
      </c>
      <c r="N317" s="843">
        <v>3550.29</v>
      </c>
      <c r="O317" s="843">
        <v>399.02</v>
      </c>
      <c r="P317" s="843">
        <v>122.1</v>
      </c>
      <c r="Q317" s="19">
        <v>1122518.6000000001</v>
      </c>
      <c r="R317" s="845">
        <v>0.91</v>
      </c>
      <c r="S317" s="1146">
        <v>0.6</v>
      </c>
      <c r="T317" s="846">
        <v>1.2110000000000001</v>
      </c>
      <c r="U317" s="1156">
        <v>538888</v>
      </c>
      <c r="X317" s="1134">
        <v>102.9</v>
      </c>
      <c r="Y317" s="1110">
        <v>216114</v>
      </c>
      <c r="Z317" s="1115">
        <v>364779</v>
      </c>
      <c r="AB317" s="1134">
        <v>101.2</v>
      </c>
      <c r="AC317" s="1104">
        <v>23120.5</v>
      </c>
      <c r="AD317" s="1115">
        <v>357979</v>
      </c>
    </row>
    <row r="318" spans="1:30">
      <c r="A318" s="112"/>
      <c r="B318" s="120" t="s">
        <v>13</v>
      </c>
      <c r="C318" s="843">
        <v>112.8</v>
      </c>
      <c r="D318" s="844">
        <v>3411547</v>
      </c>
      <c r="E318" s="844">
        <v>444862</v>
      </c>
      <c r="F318" s="843">
        <v>113.3</v>
      </c>
      <c r="G318" s="19">
        <v>1139299.794</v>
      </c>
      <c r="H318" s="845">
        <v>0.92</v>
      </c>
      <c r="I318" s="1146">
        <v>0.6</v>
      </c>
      <c r="J318" s="846">
        <v>1.111</v>
      </c>
      <c r="K318" s="1156">
        <v>508542</v>
      </c>
      <c r="M318" s="847">
        <v>112.8</v>
      </c>
      <c r="N318" s="843">
        <v>3520.62</v>
      </c>
      <c r="O318" s="843">
        <v>403.69</v>
      </c>
      <c r="P318" s="843">
        <v>113.3</v>
      </c>
      <c r="Q318" s="19">
        <v>1117470.3999999999</v>
      </c>
      <c r="R318" s="845">
        <v>0.92</v>
      </c>
      <c r="S318" s="1146">
        <v>0.6</v>
      </c>
      <c r="T318" s="846">
        <v>1.125</v>
      </c>
      <c r="U318" s="1156">
        <v>536215</v>
      </c>
      <c r="X318" s="1134">
        <v>105.6</v>
      </c>
      <c r="Y318" s="1110">
        <v>247958</v>
      </c>
      <c r="Z318" s="1115">
        <v>342884</v>
      </c>
      <c r="AB318" s="1134">
        <v>102.7</v>
      </c>
      <c r="AC318" s="1104">
        <v>23321.1</v>
      </c>
      <c r="AD318" s="1115">
        <v>365435</v>
      </c>
    </row>
    <row r="319" spans="1:30">
      <c r="A319" s="112"/>
      <c r="B319" s="120" t="s">
        <v>14</v>
      </c>
      <c r="C319" s="843">
        <v>113.2</v>
      </c>
      <c r="D319" s="844">
        <v>3446917</v>
      </c>
      <c r="E319" s="844">
        <v>445560</v>
      </c>
      <c r="F319" s="843">
        <v>119.2</v>
      </c>
      <c r="G319" s="19">
        <v>1117460.148</v>
      </c>
      <c r="H319" s="845">
        <v>0.95</v>
      </c>
      <c r="I319" s="1146">
        <v>-0.5</v>
      </c>
      <c r="J319" s="846">
        <v>1.216</v>
      </c>
      <c r="K319" s="1156">
        <v>614496</v>
      </c>
      <c r="M319" s="847">
        <v>113.2</v>
      </c>
      <c r="N319" s="843">
        <v>3538.65</v>
      </c>
      <c r="O319" s="843">
        <v>388.45</v>
      </c>
      <c r="P319" s="843">
        <v>119.2</v>
      </c>
      <c r="Q319" s="19">
        <v>1115713.6000000001</v>
      </c>
      <c r="R319" s="845">
        <v>0.95</v>
      </c>
      <c r="S319" s="1146">
        <v>-0.5</v>
      </c>
      <c r="T319" s="846">
        <v>1.167</v>
      </c>
      <c r="U319" s="1156">
        <v>554583</v>
      </c>
      <c r="X319" s="1135">
        <v>109.9</v>
      </c>
      <c r="Y319" s="1111">
        <v>327247</v>
      </c>
      <c r="Z319" s="1116">
        <v>380377</v>
      </c>
      <c r="AB319" s="1135">
        <v>103</v>
      </c>
      <c r="AC319" s="1105">
        <v>23181.4</v>
      </c>
      <c r="AD319" s="1116">
        <v>366320</v>
      </c>
    </row>
    <row r="320" spans="1:30">
      <c r="A320" s="111" t="s">
        <v>63</v>
      </c>
      <c r="B320" s="119" t="s">
        <v>3</v>
      </c>
      <c r="C320" s="853">
        <v>117.9</v>
      </c>
      <c r="D320" s="854">
        <v>3419949</v>
      </c>
      <c r="E320" s="854">
        <v>259392</v>
      </c>
      <c r="F320" s="853">
        <v>121.4</v>
      </c>
      <c r="G320" s="18">
        <v>1042189.1479999999</v>
      </c>
      <c r="H320" s="855">
        <v>0.95</v>
      </c>
      <c r="I320" s="1145">
        <v>-0.5</v>
      </c>
      <c r="J320" s="856">
        <v>1.1220000000000001</v>
      </c>
      <c r="K320" s="1155">
        <v>489063</v>
      </c>
      <c r="M320" s="857">
        <v>117.9</v>
      </c>
      <c r="N320" s="853">
        <v>3525.29</v>
      </c>
      <c r="O320" s="853">
        <v>340.27</v>
      </c>
      <c r="P320" s="853">
        <v>121.4</v>
      </c>
      <c r="Q320" s="18">
        <v>1105371.8999999999</v>
      </c>
      <c r="R320" s="855">
        <v>0.95</v>
      </c>
      <c r="S320" s="1145">
        <v>-0.5</v>
      </c>
      <c r="T320" s="856">
        <v>1.1830000000000001</v>
      </c>
      <c r="U320" s="1155">
        <v>583951</v>
      </c>
      <c r="X320" s="1134">
        <v>100.7</v>
      </c>
      <c r="Y320" s="1110">
        <v>248824</v>
      </c>
      <c r="Z320" s="1115">
        <v>403275</v>
      </c>
      <c r="AB320" s="1134">
        <v>104.8</v>
      </c>
      <c r="AC320" s="1104">
        <v>23001.3</v>
      </c>
      <c r="AD320" s="1115">
        <v>368970</v>
      </c>
    </row>
    <row r="321" spans="1:30">
      <c r="A321" s="112">
        <v>2015</v>
      </c>
      <c r="B321" s="120" t="s">
        <v>4</v>
      </c>
      <c r="C321" s="843">
        <v>113.8</v>
      </c>
      <c r="D321" s="844">
        <v>3261216</v>
      </c>
      <c r="E321" s="844">
        <v>384948</v>
      </c>
      <c r="F321" s="843">
        <v>114.8</v>
      </c>
      <c r="G321" s="19">
        <v>1073403.8400000001</v>
      </c>
      <c r="H321" s="845">
        <v>0.95</v>
      </c>
      <c r="I321" s="1146">
        <v>0.6</v>
      </c>
      <c r="J321" s="846">
        <v>1.139</v>
      </c>
      <c r="K321" s="1156">
        <v>472929</v>
      </c>
      <c r="M321" s="847">
        <v>113.8</v>
      </c>
      <c r="N321" s="843">
        <v>3541.95</v>
      </c>
      <c r="O321" s="843">
        <v>361.71</v>
      </c>
      <c r="P321" s="843">
        <v>114.8</v>
      </c>
      <c r="Q321" s="19">
        <v>1100755.7</v>
      </c>
      <c r="R321" s="845">
        <v>0.95</v>
      </c>
      <c r="S321" s="1146">
        <v>0.6</v>
      </c>
      <c r="T321" s="846">
        <v>1.141</v>
      </c>
      <c r="U321" s="1156">
        <v>484042</v>
      </c>
      <c r="X321" s="1134">
        <v>100.7</v>
      </c>
      <c r="Y321" s="1110">
        <v>201289</v>
      </c>
      <c r="Z321" s="1115">
        <v>370876</v>
      </c>
      <c r="AB321" s="1134">
        <v>101.7</v>
      </c>
      <c r="AC321" s="1104">
        <v>23528.2</v>
      </c>
      <c r="AD321" s="1115">
        <v>410196</v>
      </c>
    </row>
    <row r="322" spans="1:30">
      <c r="A322" s="112"/>
      <c r="B322" s="120" t="s">
        <v>5</v>
      </c>
      <c r="C322" s="843">
        <v>113.6</v>
      </c>
      <c r="D322" s="844">
        <v>3518241</v>
      </c>
      <c r="E322" s="844">
        <v>386256</v>
      </c>
      <c r="F322" s="843">
        <v>116</v>
      </c>
      <c r="G322" s="19">
        <v>1092058.078</v>
      </c>
      <c r="H322" s="845">
        <v>0.96</v>
      </c>
      <c r="I322" s="1146">
        <v>-12.8</v>
      </c>
      <c r="J322" s="846">
        <v>1.4019999999999999</v>
      </c>
      <c r="K322" s="1156">
        <v>589504</v>
      </c>
      <c r="M322" s="847">
        <v>113.6</v>
      </c>
      <c r="N322" s="843">
        <v>3551.22</v>
      </c>
      <c r="O322" s="843">
        <v>394.99</v>
      </c>
      <c r="P322" s="843">
        <v>116</v>
      </c>
      <c r="Q322" s="19">
        <v>1107652.6000000001</v>
      </c>
      <c r="R322" s="845">
        <v>0.96</v>
      </c>
      <c r="S322" s="1146">
        <v>-12.8</v>
      </c>
      <c r="T322" s="846">
        <v>1.175</v>
      </c>
      <c r="U322" s="1156">
        <v>529313</v>
      </c>
      <c r="X322" s="1134">
        <v>104</v>
      </c>
      <c r="Y322" s="1110">
        <v>243196</v>
      </c>
      <c r="Z322" s="1115">
        <v>352662</v>
      </c>
      <c r="AB322" s="1134">
        <v>99.9</v>
      </c>
      <c r="AC322" s="1104">
        <v>23348.9</v>
      </c>
      <c r="AD322" s="1115">
        <v>347362</v>
      </c>
    </row>
    <row r="323" spans="1:30">
      <c r="A323" s="112"/>
      <c r="B323" s="120" t="s">
        <v>6</v>
      </c>
      <c r="C323" s="843">
        <v>110.9</v>
      </c>
      <c r="D323" s="844">
        <v>3408208</v>
      </c>
      <c r="E323" s="844">
        <v>434986</v>
      </c>
      <c r="F323" s="843">
        <v>109.4</v>
      </c>
      <c r="G323" s="19">
        <v>1155636.844</v>
      </c>
      <c r="H323" s="845">
        <v>0.96</v>
      </c>
      <c r="I323" s="1146">
        <v>9.6999999999999993</v>
      </c>
      <c r="J323" s="846">
        <v>1.0740000000000001</v>
      </c>
      <c r="K323" s="1156">
        <v>557356</v>
      </c>
      <c r="M323" s="847">
        <v>110.9</v>
      </c>
      <c r="N323" s="843">
        <v>3458.05</v>
      </c>
      <c r="O323" s="843">
        <v>419.36</v>
      </c>
      <c r="P323" s="843">
        <v>109.4</v>
      </c>
      <c r="Q323" s="19">
        <v>1107938.1000000001</v>
      </c>
      <c r="R323" s="845">
        <v>0.96</v>
      </c>
      <c r="S323" s="1146">
        <v>9.6999999999999993</v>
      </c>
      <c r="T323" s="846">
        <v>1.133</v>
      </c>
      <c r="U323" s="1156">
        <v>536630</v>
      </c>
      <c r="X323" s="1134">
        <v>102.3</v>
      </c>
      <c r="Y323" s="1110">
        <v>207490</v>
      </c>
      <c r="Z323" s="1115">
        <v>358431</v>
      </c>
      <c r="AB323" s="1134">
        <v>98.4</v>
      </c>
      <c r="AC323" s="1104">
        <v>23152.7</v>
      </c>
      <c r="AD323" s="1115">
        <v>354322</v>
      </c>
    </row>
    <row r="324" spans="1:30">
      <c r="A324" s="112"/>
      <c r="B324" s="120" t="s">
        <v>7</v>
      </c>
      <c r="C324" s="843">
        <v>112.9</v>
      </c>
      <c r="D324" s="844">
        <v>3366368</v>
      </c>
      <c r="E324" s="844">
        <v>434818</v>
      </c>
      <c r="F324" s="843">
        <v>114.5</v>
      </c>
      <c r="G324" s="19">
        <v>1066332.75</v>
      </c>
      <c r="H324" s="845">
        <v>0.96</v>
      </c>
      <c r="I324" s="1146">
        <v>6.2</v>
      </c>
      <c r="J324" s="846">
        <v>1.0409999999999999</v>
      </c>
      <c r="K324" s="1156">
        <v>491470</v>
      </c>
      <c r="M324" s="847">
        <v>112.9</v>
      </c>
      <c r="N324" s="843">
        <v>3328.77</v>
      </c>
      <c r="O324" s="843">
        <v>471.02</v>
      </c>
      <c r="P324" s="843">
        <v>114.5</v>
      </c>
      <c r="Q324" s="19">
        <v>1092923</v>
      </c>
      <c r="R324" s="845">
        <v>0.96</v>
      </c>
      <c r="S324" s="1146">
        <v>6.2</v>
      </c>
      <c r="T324" s="846">
        <v>1.115</v>
      </c>
      <c r="U324" s="1156">
        <v>528707</v>
      </c>
      <c r="X324" s="1134">
        <v>97.4</v>
      </c>
      <c r="Y324" s="1110">
        <v>220935</v>
      </c>
      <c r="Z324" s="1115">
        <v>313129</v>
      </c>
      <c r="AB324" s="1134">
        <v>100.9</v>
      </c>
      <c r="AC324" s="1104">
        <v>23526.6</v>
      </c>
      <c r="AD324" s="1115">
        <v>321527</v>
      </c>
    </row>
    <row r="325" spans="1:30">
      <c r="A325" s="112"/>
      <c r="B325" s="120" t="s">
        <v>8</v>
      </c>
      <c r="C325" s="843">
        <v>109.4</v>
      </c>
      <c r="D325" s="844">
        <v>3514591</v>
      </c>
      <c r="E325" s="844">
        <v>514978</v>
      </c>
      <c r="F325" s="843">
        <v>107.6</v>
      </c>
      <c r="G325" s="19">
        <v>1130752.0320000001</v>
      </c>
      <c r="H325" s="845">
        <v>0.97</v>
      </c>
      <c r="I325" s="1146">
        <v>-1.3</v>
      </c>
      <c r="J325" s="846">
        <v>1.159</v>
      </c>
      <c r="K325" s="1156">
        <v>531321</v>
      </c>
      <c r="M325" s="847">
        <v>109.4</v>
      </c>
      <c r="N325" s="843">
        <v>3442.05</v>
      </c>
      <c r="O325" s="843">
        <v>478.72</v>
      </c>
      <c r="P325" s="843">
        <v>107.6</v>
      </c>
      <c r="Q325" s="19">
        <v>1094525.3999999999</v>
      </c>
      <c r="R325" s="845">
        <v>0.97</v>
      </c>
      <c r="S325" s="1146">
        <v>-1.3</v>
      </c>
      <c r="T325" s="846">
        <v>1.1240000000000001</v>
      </c>
      <c r="U325" s="1156">
        <v>513962</v>
      </c>
      <c r="X325" s="1134">
        <v>97.4</v>
      </c>
      <c r="Y325" s="1110">
        <v>212108</v>
      </c>
      <c r="Z325" s="1115">
        <v>343003</v>
      </c>
      <c r="AB325" s="1134">
        <v>100.8</v>
      </c>
      <c r="AC325" s="1104">
        <v>22680.9</v>
      </c>
      <c r="AD325" s="1115">
        <v>339456</v>
      </c>
    </row>
    <row r="326" spans="1:30">
      <c r="A326" s="112"/>
      <c r="B326" s="120" t="s">
        <v>9</v>
      </c>
      <c r="C326" s="843">
        <v>113.6</v>
      </c>
      <c r="D326" s="844">
        <v>3722759</v>
      </c>
      <c r="E326" s="844">
        <v>312221</v>
      </c>
      <c r="F326" s="843">
        <v>115.2</v>
      </c>
      <c r="G326" s="19">
        <v>1148778.9439999999</v>
      </c>
      <c r="H326" s="845">
        <v>0.97</v>
      </c>
      <c r="I326" s="1146">
        <v>1.6847817460937193</v>
      </c>
      <c r="J326" s="846">
        <v>1.137</v>
      </c>
      <c r="K326" s="1156">
        <v>545400</v>
      </c>
      <c r="M326" s="847">
        <v>113.6</v>
      </c>
      <c r="N326" s="843">
        <v>3425.5</v>
      </c>
      <c r="O326" s="843">
        <v>328.25</v>
      </c>
      <c r="P326" s="843">
        <v>115.2</v>
      </c>
      <c r="Q326" s="19">
        <v>1102098.1000000001</v>
      </c>
      <c r="R326" s="845">
        <v>0.97</v>
      </c>
      <c r="S326" s="1146">
        <v>1.6847817460937193</v>
      </c>
      <c r="T326" s="846">
        <v>1.155</v>
      </c>
      <c r="U326" s="1156">
        <v>532764</v>
      </c>
      <c r="X326" s="1134">
        <v>96.6</v>
      </c>
      <c r="Y326" s="1110">
        <v>256764</v>
      </c>
      <c r="Z326" s="1115">
        <v>347732</v>
      </c>
      <c r="AB326" s="1134">
        <v>99</v>
      </c>
      <c r="AC326" s="1104">
        <v>23317</v>
      </c>
      <c r="AD326" s="1115">
        <v>330931</v>
      </c>
    </row>
    <row r="327" spans="1:30">
      <c r="A327" s="112"/>
      <c r="B327" s="120" t="s">
        <v>10</v>
      </c>
      <c r="C327" s="843">
        <v>111.4</v>
      </c>
      <c r="D327" s="844">
        <v>3503428</v>
      </c>
      <c r="E327" s="844">
        <v>503857</v>
      </c>
      <c r="F327" s="843">
        <v>110.5</v>
      </c>
      <c r="G327" s="19">
        <v>1068713.8</v>
      </c>
      <c r="H327" s="845">
        <v>0.99</v>
      </c>
      <c r="I327" s="1146">
        <v>2.1317178289962584</v>
      </c>
      <c r="J327" s="846">
        <v>0.99399999999999999</v>
      </c>
      <c r="K327" s="1156">
        <v>484620</v>
      </c>
      <c r="M327" s="847">
        <v>111.4</v>
      </c>
      <c r="N327" s="843">
        <v>3396.61</v>
      </c>
      <c r="O327" s="843">
        <v>503.64</v>
      </c>
      <c r="P327" s="843">
        <v>110.5</v>
      </c>
      <c r="Q327" s="19">
        <v>1106614.3999999999</v>
      </c>
      <c r="R327" s="845">
        <v>0.99</v>
      </c>
      <c r="S327" s="1146">
        <v>2.1317178289962584</v>
      </c>
      <c r="T327" s="846">
        <v>1.0860000000000001</v>
      </c>
      <c r="U327" s="1156">
        <v>514771</v>
      </c>
      <c r="X327" s="1134">
        <v>96.6</v>
      </c>
      <c r="Y327" s="1110">
        <v>208204</v>
      </c>
      <c r="Z327" s="1115">
        <v>332093</v>
      </c>
      <c r="AB327" s="1134">
        <v>100.9</v>
      </c>
      <c r="AC327" s="1104">
        <v>23242.3</v>
      </c>
      <c r="AD327" s="1115">
        <v>346677</v>
      </c>
    </row>
    <row r="328" spans="1:30">
      <c r="A328" s="112"/>
      <c r="B328" s="120" t="s">
        <v>11</v>
      </c>
      <c r="C328" s="843">
        <v>112.7</v>
      </c>
      <c r="D328" s="844">
        <v>3378048</v>
      </c>
      <c r="E328" s="844">
        <v>435403</v>
      </c>
      <c r="F328" s="843">
        <v>111.7</v>
      </c>
      <c r="G328" s="19">
        <v>1096631.0179999999</v>
      </c>
      <c r="H328" s="845">
        <v>1.01</v>
      </c>
      <c r="I328" s="1146">
        <v>2.4858057285238999</v>
      </c>
      <c r="J328" s="846">
        <v>1.143</v>
      </c>
      <c r="K328" s="1156">
        <v>504071</v>
      </c>
      <c r="M328" s="847">
        <v>112.7</v>
      </c>
      <c r="N328" s="843">
        <v>3347.47</v>
      </c>
      <c r="O328" s="843">
        <v>426.34</v>
      </c>
      <c r="P328" s="843">
        <v>111.7</v>
      </c>
      <c r="Q328" s="19">
        <v>1101084.6000000001</v>
      </c>
      <c r="R328" s="845">
        <v>1.01</v>
      </c>
      <c r="S328" s="1146">
        <v>2.4858057285238999</v>
      </c>
      <c r="T328" s="846">
        <v>1.1100000000000001</v>
      </c>
      <c r="U328" s="1156">
        <v>504343</v>
      </c>
      <c r="X328" s="1134">
        <v>98.3</v>
      </c>
      <c r="Y328" s="1110">
        <v>200688</v>
      </c>
      <c r="Z328" s="1115">
        <v>338900</v>
      </c>
      <c r="AB328" s="1134">
        <v>100</v>
      </c>
      <c r="AC328" s="1104">
        <v>24115.7</v>
      </c>
      <c r="AD328" s="1115">
        <v>346179</v>
      </c>
    </row>
    <row r="329" spans="1:30">
      <c r="A329" s="112"/>
      <c r="B329" s="120" t="s">
        <v>12</v>
      </c>
      <c r="C329" s="843">
        <v>111.9</v>
      </c>
      <c r="D329" s="844">
        <v>3419219</v>
      </c>
      <c r="E329" s="844">
        <v>407872</v>
      </c>
      <c r="F329" s="843">
        <v>106.3</v>
      </c>
      <c r="G329" s="19">
        <v>1108065.0959999999</v>
      </c>
      <c r="H329" s="845">
        <v>1.02</v>
      </c>
      <c r="I329" s="1146">
        <v>2.1930154615454427</v>
      </c>
      <c r="J329" s="846">
        <v>1.089</v>
      </c>
      <c r="K329" s="1156">
        <v>536580</v>
      </c>
      <c r="M329" s="847">
        <v>111.9</v>
      </c>
      <c r="N329" s="843">
        <v>3340.93</v>
      </c>
      <c r="O329" s="843">
        <v>412.12</v>
      </c>
      <c r="P329" s="843">
        <v>106.3</v>
      </c>
      <c r="Q329" s="19">
        <v>1088068.3</v>
      </c>
      <c r="R329" s="845">
        <v>1.02</v>
      </c>
      <c r="S329" s="1146">
        <v>2.1930154615454427</v>
      </c>
      <c r="T329" s="846">
        <v>1.1020000000000001</v>
      </c>
      <c r="U329" s="1156">
        <v>518921</v>
      </c>
      <c r="X329" s="1134">
        <v>102.3</v>
      </c>
      <c r="Y329" s="1110">
        <v>219851</v>
      </c>
      <c r="Z329" s="1115">
        <v>331215</v>
      </c>
      <c r="AB329" s="1134">
        <v>100</v>
      </c>
      <c r="AC329" s="1104">
        <v>23277.3</v>
      </c>
      <c r="AD329" s="1115">
        <v>333459</v>
      </c>
    </row>
    <row r="330" spans="1:30">
      <c r="A330" s="112"/>
      <c r="B330" s="120" t="s">
        <v>13</v>
      </c>
      <c r="C330" s="843">
        <v>109.9</v>
      </c>
      <c r="D330" s="844">
        <v>3282848</v>
      </c>
      <c r="E330" s="844">
        <v>435948</v>
      </c>
      <c r="F330" s="843">
        <v>105.4</v>
      </c>
      <c r="G330" s="19">
        <v>1106699.94</v>
      </c>
      <c r="H330" s="845">
        <v>1.04</v>
      </c>
      <c r="I330" s="1146">
        <v>-1.6784976362401522</v>
      </c>
      <c r="J330" s="846">
        <v>1.0609999999999999</v>
      </c>
      <c r="K330" s="1156">
        <v>473615</v>
      </c>
      <c r="M330" s="847">
        <v>109.9</v>
      </c>
      <c r="N330" s="843">
        <v>3399.25</v>
      </c>
      <c r="O330" s="843">
        <v>392.72</v>
      </c>
      <c r="P330" s="843">
        <v>105.4</v>
      </c>
      <c r="Q330" s="19">
        <v>1086072</v>
      </c>
      <c r="R330" s="845">
        <v>1.04</v>
      </c>
      <c r="S330" s="1146">
        <v>-1.6784976362401522</v>
      </c>
      <c r="T330" s="846">
        <v>1.069</v>
      </c>
      <c r="U330" s="1156">
        <v>495838</v>
      </c>
      <c r="X330" s="1134">
        <v>100.7</v>
      </c>
      <c r="Y330" s="1110">
        <v>237415</v>
      </c>
      <c r="Z330" s="1115">
        <v>325853</v>
      </c>
      <c r="AB330" s="1134">
        <v>97.9</v>
      </c>
      <c r="AC330" s="1104">
        <v>22228</v>
      </c>
      <c r="AD330" s="1115">
        <v>325493</v>
      </c>
    </row>
    <row r="331" spans="1:30">
      <c r="A331" s="113"/>
      <c r="B331" s="121" t="s">
        <v>14</v>
      </c>
      <c r="C331" s="848">
        <v>108.9</v>
      </c>
      <c r="D331" s="849">
        <v>3245565</v>
      </c>
      <c r="E331" s="849">
        <v>361578</v>
      </c>
      <c r="F331" s="848">
        <v>106.7</v>
      </c>
      <c r="G331" s="20">
        <v>1092728.06</v>
      </c>
      <c r="H331" s="850">
        <v>1.05</v>
      </c>
      <c r="I331" s="1147">
        <v>-1.3201946793974884</v>
      </c>
      <c r="J331" s="851">
        <v>1.123</v>
      </c>
      <c r="K331" s="1157">
        <v>544442</v>
      </c>
      <c r="M331" s="852">
        <v>108.9</v>
      </c>
      <c r="N331" s="848">
        <v>3322.22</v>
      </c>
      <c r="O331" s="848">
        <v>325.22000000000003</v>
      </c>
      <c r="P331" s="848">
        <v>106.7</v>
      </c>
      <c r="Q331" s="20">
        <v>1088344.1000000001</v>
      </c>
      <c r="R331" s="850">
        <v>1.05</v>
      </c>
      <c r="S331" s="1147">
        <v>-1.3201946793974884</v>
      </c>
      <c r="T331" s="851">
        <v>1.08</v>
      </c>
      <c r="U331" s="1157">
        <v>487764</v>
      </c>
      <c r="X331" s="1134">
        <v>103.1</v>
      </c>
      <c r="Y331" s="1110">
        <v>319691</v>
      </c>
      <c r="Z331" s="1115">
        <v>320320</v>
      </c>
      <c r="AB331" s="1134">
        <v>96.8</v>
      </c>
      <c r="AC331" s="1104">
        <v>22823.599999999999</v>
      </c>
      <c r="AD331" s="1115">
        <v>311069</v>
      </c>
    </row>
    <row r="332" spans="1:30">
      <c r="A332" s="112" t="s">
        <v>280</v>
      </c>
      <c r="B332" s="120" t="s">
        <v>3</v>
      </c>
      <c r="C332" s="843">
        <v>111.1</v>
      </c>
      <c r="D332" s="844">
        <v>3239384</v>
      </c>
      <c r="E332" s="844">
        <v>379372</v>
      </c>
      <c r="F332" s="843">
        <v>107.7</v>
      </c>
      <c r="G332" s="19">
        <v>1032218.01</v>
      </c>
      <c r="H332" s="845">
        <v>1.06</v>
      </c>
      <c r="I332" s="1146">
        <v>1.5172015370858389</v>
      </c>
      <c r="J332" s="846">
        <v>0.996</v>
      </c>
      <c r="K332" s="1156">
        <v>407506</v>
      </c>
      <c r="M332" s="857">
        <v>111.1</v>
      </c>
      <c r="N332" s="853">
        <v>3326.05</v>
      </c>
      <c r="O332" s="853">
        <v>503.71</v>
      </c>
      <c r="P332" s="853">
        <v>107.7</v>
      </c>
      <c r="Q332" s="18">
        <v>1101419.3999999999</v>
      </c>
      <c r="R332" s="855">
        <v>1.06</v>
      </c>
      <c r="S332" s="1145">
        <v>1.5172015370858389</v>
      </c>
      <c r="T332" s="856">
        <v>1.0569999999999999</v>
      </c>
      <c r="U332" s="1155">
        <v>495138</v>
      </c>
      <c r="X332" s="1136">
        <v>93.3</v>
      </c>
      <c r="Y332" s="1112">
        <v>242430</v>
      </c>
      <c r="Z332" s="1114">
        <v>323877</v>
      </c>
      <c r="AB332" s="1136">
        <v>96.8</v>
      </c>
      <c r="AC332" s="1106">
        <v>22565.9</v>
      </c>
      <c r="AD332" s="1114">
        <v>310812</v>
      </c>
    </row>
    <row r="333" spans="1:30">
      <c r="A333" s="112">
        <v>2016</v>
      </c>
      <c r="B333" s="120" t="s">
        <v>4</v>
      </c>
      <c r="C333" s="843">
        <v>110.8</v>
      </c>
      <c r="D333" s="844">
        <v>3159841</v>
      </c>
      <c r="E333" s="844">
        <v>432183</v>
      </c>
      <c r="F333" s="843">
        <v>107.6</v>
      </c>
      <c r="G333" s="19">
        <v>1068917.753</v>
      </c>
      <c r="H333" s="845">
        <v>1.08</v>
      </c>
      <c r="I333" s="1146">
        <v>1.5014688015711215</v>
      </c>
      <c r="J333" s="846">
        <v>1.113</v>
      </c>
      <c r="K333" s="1156">
        <v>483612</v>
      </c>
      <c r="M333" s="847">
        <v>110.8</v>
      </c>
      <c r="N333" s="843">
        <v>3344.34</v>
      </c>
      <c r="O333" s="843">
        <v>438.32</v>
      </c>
      <c r="P333" s="843">
        <v>107.6</v>
      </c>
      <c r="Q333" s="19">
        <v>1088258.7</v>
      </c>
      <c r="R333" s="845">
        <v>1.08</v>
      </c>
      <c r="S333" s="1146">
        <v>1.5014688015711215</v>
      </c>
      <c r="T333" s="846">
        <v>1.109</v>
      </c>
      <c r="U333" s="1156">
        <v>484325</v>
      </c>
      <c r="X333" s="1134">
        <v>95.8</v>
      </c>
      <c r="Y333" s="1110">
        <v>197602</v>
      </c>
      <c r="Z333" s="1115">
        <v>295253</v>
      </c>
      <c r="AB333" s="1134">
        <v>95.6</v>
      </c>
      <c r="AC333" s="1104">
        <v>21915.5</v>
      </c>
      <c r="AD333" s="1115">
        <v>316827</v>
      </c>
    </row>
    <row r="334" spans="1:30">
      <c r="A334" s="112"/>
      <c r="B334" s="120" t="s">
        <v>5</v>
      </c>
      <c r="C334" s="843">
        <v>110.7</v>
      </c>
      <c r="D334" s="844">
        <v>3280246</v>
      </c>
      <c r="E334" s="844">
        <v>424372</v>
      </c>
      <c r="F334" s="843">
        <v>107.5</v>
      </c>
      <c r="G334" s="19">
        <v>1115286.68</v>
      </c>
      <c r="H334" s="845">
        <v>1.0900000000000001</v>
      </c>
      <c r="I334" s="1146">
        <v>-2.6585076454549608</v>
      </c>
      <c r="J334" s="846">
        <v>1.29</v>
      </c>
      <c r="K334" s="1156">
        <v>536363</v>
      </c>
      <c r="M334" s="847">
        <v>110.7</v>
      </c>
      <c r="N334" s="843">
        <v>3323.57</v>
      </c>
      <c r="O334" s="843">
        <v>422.73</v>
      </c>
      <c r="P334" s="843">
        <v>107.5</v>
      </c>
      <c r="Q334" s="19">
        <v>1120646.7</v>
      </c>
      <c r="R334" s="845">
        <v>1.0900000000000001</v>
      </c>
      <c r="S334" s="1146">
        <v>-2.6585076454549608</v>
      </c>
      <c r="T334" s="846">
        <v>1.08</v>
      </c>
      <c r="U334" s="1156">
        <v>465534</v>
      </c>
      <c r="X334" s="1134">
        <v>100.7</v>
      </c>
      <c r="Y334" s="1110">
        <v>228400</v>
      </c>
      <c r="Z334" s="1115">
        <v>308609</v>
      </c>
      <c r="AB334" s="1134">
        <v>97</v>
      </c>
      <c r="AC334" s="1104">
        <v>22421.4</v>
      </c>
      <c r="AD334" s="1115">
        <v>298189</v>
      </c>
    </row>
    <row r="335" spans="1:30">
      <c r="A335" s="112"/>
      <c r="B335" s="120" t="s">
        <v>6</v>
      </c>
      <c r="C335" s="843">
        <v>111.8</v>
      </c>
      <c r="D335" s="858">
        <v>3497940.7203831575</v>
      </c>
      <c r="E335" s="844">
        <v>369895</v>
      </c>
      <c r="F335" s="843">
        <v>110.8</v>
      </c>
      <c r="G335" s="19">
        <v>1144943.3119999999</v>
      </c>
      <c r="H335" s="845">
        <v>1.1100000000000001</v>
      </c>
      <c r="I335" s="1146">
        <v>-0.41895530695337868</v>
      </c>
      <c r="J335" s="846">
        <v>1.0029999999999999</v>
      </c>
      <c r="K335" s="1156">
        <v>494829</v>
      </c>
      <c r="M335" s="847">
        <v>111.8</v>
      </c>
      <c r="N335" s="859">
        <v>3537.53</v>
      </c>
      <c r="O335" s="843">
        <v>364.77</v>
      </c>
      <c r="P335" s="843">
        <v>110.8</v>
      </c>
      <c r="Q335" s="19">
        <v>1098077.2</v>
      </c>
      <c r="R335" s="845">
        <v>1.1100000000000001</v>
      </c>
      <c r="S335" s="1146">
        <v>-0.41895530695337868</v>
      </c>
      <c r="T335" s="846">
        <v>1.0569999999999999</v>
      </c>
      <c r="U335" s="1156">
        <v>477459</v>
      </c>
      <c r="X335" s="1134">
        <v>99</v>
      </c>
      <c r="Y335" s="1110">
        <v>201256</v>
      </c>
      <c r="Z335" s="1115">
        <v>289195</v>
      </c>
      <c r="AB335" s="1134">
        <v>95.3</v>
      </c>
      <c r="AC335" s="1104">
        <v>22283.8</v>
      </c>
      <c r="AD335" s="1115">
        <v>292966</v>
      </c>
    </row>
    <row r="336" spans="1:30">
      <c r="A336" s="112"/>
      <c r="B336" s="120" t="s">
        <v>7</v>
      </c>
      <c r="C336" s="843">
        <v>111.8</v>
      </c>
      <c r="D336" s="858">
        <v>3521206.2215126632</v>
      </c>
      <c r="E336" s="844">
        <v>763551</v>
      </c>
      <c r="F336" s="843">
        <v>109.5</v>
      </c>
      <c r="G336" s="19">
        <v>1059939.9990000001</v>
      </c>
      <c r="H336" s="845">
        <v>1.1200000000000001</v>
      </c>
      <c r="I336" s="1146">
        <v>-1.8476146514372829</v>
      </c>
      <c r="J336" s="846">
        <v>0.98599999999999999</v>
      </c>
      <c r="K336" s="1156">
        <v>415353</v>
      </c>
      <c r="M336" s="847">
        <v>111.8</v>
      </c>
      <c r="N336" s="859">
        <v>3469</v>
      </c>
      <c r="O336" s="843">
        <v>806.18</v>
      </c>
      <c r="P336" s="843">
        <v>109.5</v>
      </c>
      <c r="Q336" s="19">
        <v>1093028.8</v>
      </c>
      <c r="R336" s="845">
        <v>1.1200000000000001</v>
      </c>
      <c r="S336" s="1146">
        <v>-1.8476146514372829</v>
      </c>
      <c r="T336" s="846">
        <v>1.0589999999999999</v>
      </c>
      <c r="U336" s="1156">
        <v>456396</v>
      </c>
      <c r="X336" s="1134">
        <v>91.7</v>
      </c>
      <c r="Y336" s="1110">
        <v>212607</v>
      </c>
      <c r="Z336" s="1115">
        <v>288952</v>
      </c>
      <c r="AB336" s="1134">
        <v>94.8</v>
      </c>
      <c r="AC336" s="1104">
        <v>22394.799999999999</v>
      </c>
      <c r="AD336" s="1115">
        <v>286979</v>
      </c>
    </row>
    <row r="337" spans="1:30">
      <c r="A337" s="112"/>
      <c r="B337" s="120" t="s">
        <v>8</v>
      </c>
      <c r="C337" s="843">
        <v>111.7</v>
      </c>
      <c r="D337" s="858">
        <v>3552588.5479534799</v>
      </c>
      <c r="E337" s="844">
        <v>388950</v>
      </c>
      <c r="F337" s="843">
        <v>111.8</v>
      </c>
      <c r="G337" s="19">
        <v>1144922.0819999999</v>
      </c>
      <c r="H337" s="845">
        <v>1.1399999999999999</v>
      </c>
      <c r="I337" s="1146">
        <v>-1.7589096671830191</v>
      </c>
      <c r="J337" s="846">
        <v>1.1200000000000001</v>
      </c>
      <c r="K337" s="1156">
        <v>492599</v>
      </c>
      <c r="M337" s="847">
        <v>111.7</v>
      </c>
      <c r="N337" s="859">
        <v>3494.85</v>
      </c>
      <c r="O337" s="843">
        <v>348.39</v>
      </c>
      <c r="P337" s="843">
        <v>111.8</v>
      </c>
      <c r="Q337" s="19">
        <v>1102252.3999999999</v>
      </c>
      <c r="R337" s="845">
        <v>1.1399999999999999</v>
      </c>
      <c r="S337" s="1146">
        <v>-1.7589096671830191</v>
      </c>
      <c r="T337" s="846">
        <v>1.0840000000000001</v>
      </c>
      <c r="U337" s="1156">
        <v>471011</v>
      </c>
      <c r="X337" s="1134">
        <v>89.2</v>
      </c>
      <c r="Y337" s="1110">
        <v>205455</v>
      </c>
      <c r="Z337" s="1115">
        <v>284702</v>
      </c>
      <c r="AB337" s="1134">
        <v>92.3</v>
      </c>
      <c r="AC337" s="1104">
        <v>22450.400000000001</v>
      </c>
      <c r="AD337" s="1115">
        <v>286977</v>
      </c>
    </row>
    <row r="338" spans="1:30">
      <c r="A338" s="112"/>
      <c r="B338" s="120" t="s">
        <v>9</v>
      </c>
      <c r="C338" s="843">
        <v>110.2</v>
      </c>
      <c r="D338" s="858">
        <v>3831582.4350219141</v>
      </c>
      <c r="E338" s="844">
        <v>415431</v>
      </c>
      <c r="F338" s="843">
        <v>109.4</v>
      </c>
      <c r="G338" s="19">
        <v>1129740.2849999999</v>
      </c>
      <c r="H338" s="845">
        <v>1.1399999999999999</v>
      </c>
      <c r="I338" s="1146">
        <v>1</v>
      </c>
      <c r="J338" s="846">
        <v>1.018</v>
      </c>
      <c r="K338" s="1156">
        <v>463730</v>
      </c>
      <c r="M338" s="847">
        <v>110.2</v>
      </c>
      <c r="N338" s="859">
        <v>3537.82</v>
      </c>
      <c r="O338" s="843">
        <v>460.66</v>
      </c>
      <c r="P338" s="843">
        <v>109.4</v>
      </c>
      <c r="Q338" s="19">
        <v>1096398.3999999999</v>
      </c>
      <c r="R338" s="845">
        <v>1.1399999999999999</v>
      </c>
      <c r="S338" s="1146">
        <v>1</v>
      </c>
      <c r="T338" s="846">
        <v>1.0409999999999999</v>
      </c>
      <c r="U338" s="1156">
        <v>462844</v>
      </c>
      <c r="X338" s="1134">
        <v>95</v>
      </c>
      <c r="Y338" s="1110">
        <v>256110</v>
      </c>
      <c r="Z338" s="1115">
        <v>281346</v>
      </c>
      <c r="AB338" s="1134">
        <v>97.4</v>
      </c>
      <c r="AC338" s="1104">
        <v>22983.7</v>
      </c>
      <c r="AD338" s="1115">
        <v>287511</v>
      </c>
    </row>
    <row r="339" spans="1:30">
      <c r="A339" s="112"/>
      <c r="B339" s="120" t="s">
        <v>10</v>
      </c>
      <c r="C339" s="843">
        <v>109.5</v>
      </c>
      <c r="D339" s="858">
        <v>3627381.6047169883</v>
      </c>
      <c r="E339" s="844">
        <v>401774</v>
      </c>
      <c r="F339" s="843">
        <v>105.7</v>
      </c>
      <c r="G339" s="19">
        <v>1064028.0919999999</v>
      </c>
      <c r="H339" s="845">
        <v>1.1399999999999999</v>
      </c>
      <c r="I339" s="1146">
        <v>-4.2</v>
      </c>
      <c r="J339" s="846">
        <v>0.95699999999999996</v>
      </c>
      <c r="K339" s="1156">
        <v>433785</v>
      </c>
      <c r="M339" s="847">
        <v>109.5</v>
      </c>
      <c r="N339" s="859">
        <v>3506.51</v>
      </c>
      <c r="O339" s="843">
        <v>414.81</v>
      </c>
      <c r="P339" s="843">
        <v>105.7</v>
      </c>
      <c r="Q339" s="19">
        <v>1095873.8999999999</v>
      </c>
      <c r="R339" s="845">
        <v>1.1399999999999999</v>
      </c>
      <c r="S339" s="1146">
        <v>-4.2</v>
      </c>
      <c r="T339" s="846">
        <v>1.046</v>
      </c>
      <c r="U339" s="1156">
        <v>451230</v>
      </c>
      <c r="X339" s="1134">
        <v>92.5</v>
      </c>
      <c r="Y339" s="1110">
        <v>195289</v>
      </c>
      <c r="Z339" s="1115">
        <v>287287</v>
      </c>
      <c r="AB339" s="1134">
        <v>96.8</v>
      </c>
      <c r="AC339" s="1104">
        <v>22068.2</v>
      </c>
      <c r="AD339" s="1115">
        <v>280852</v>
      </c>
    </row>
    <row r="340" spans="1:30" s="865" customFormat="1">
      <c r="A340" s="112"/>
      <c r="B340" s="120" t="s">
        <v>11</v>
      </c>
      <c r="C340" s="860">
        <v>114.9</v>
      </c>
      <c r="D340" s="861">
        <v>3598551.7454294059</v>
      </c>
      <c r="E340" s="862">
        <v>374533</v>
      </c>
      <c r="F340" s="860">
        <v>119.3</v>
      </c>
      <c r="G340" s="862">
        <v>1109549.108</v>
      </c>
      <c r="H340" s="863">
        <v>1.1499999999999999</v>
      </c>
      <c r="I340" s="863">
        <v>-5.0999999999999996</v>
      </c>
      <c r="J340" s="864">
        <v>1.135</v>
      </c>
      <c r="K340" s="1158">
        <v>462610</v>
      </c>
      <c r="M340" s="866">
        <v>114.9</v>
      </c>
      <c r="N340" s="867">
        <v>3550.26</v>
      </c>
      <c r="O340" s="860">
        <v>384.2</v>
      </c>
      <c r="P340" s="860">
        <v>119.3</v>
      </c>
      <c r="Q340" s="862">
        <v>1102737.8</v>
      </c>
      <c r="R340" s="863">
        <v>1.1499999999999999</v>
      </c>
      <c r="S340" s="863">
        <v>-5.0999999999999996</v>
      </c>
      <c r="T340" s="864">
        <v>1.107</v>
      </c>
      <c r="U340" s="1158">
        <v>464239</v>
      </c>
      <c r="X340" s="1137">
        <v>96.6</v>
      </c>
      <c r="Y340" s="1113">
        <v>188710</v>
      </c>
      <c r="Z340" s="1138">
        <v>280853</v>
      </c>
      <c r="AB340" s="1137">
        <v>98</v>
      </c>
      <c r="AC340" s="1107">
        <v>22380.7</v>
      </c>
      <c r="AD340" s="1138">
        <v>281192</v>
      </c>
    </row>
    <row r="341" spans="1:30">
      <c r="A341" s="112"/>
      <c r="B341" s="120" t="s">
        <v>12</v>
      </c>
      <c r="C341" s="843">
        <v>109.9</v>
      </c>
      <c r="D341" s="858">
        <v>3651117.2496413384</v>
      </c>
      <c r="E341" s="844">
        <v>352814</v>
      </c>
      <c r="F341" s="843">
        <v>107.4</v>
      </c>
      <c r="G341" s="19">
        <v>1101170.8400000001</v>
      </c>
      <c r="H341" s="845">
        <v>1.17</v>
      </c>
      <c r="I341" s="1146">
        <v>-1.2</v>
      </c>
      <c r="J341" s="846">
        <v>1.0189999999999999</v>
      </c>
      <c r="K341" s="1156">
        <v>456663</v>
      </c>
      <c r="M341" s="847">
        <v>109.9</v>
      </c>
      <c r="N341" s="859">
        <v>3566.26</v>
      </c>
      <c r="O341" s="843">
        <v>333.46</v>
      </c>
      <c r="P341" s="843">
        <v>107.4</v>
      </c>
      <c r="Q341" s="19">
        <v>1094438.3999999999</v>
      </c>
      <c r="R341" s="845">
        <v>1.17</v>
      </c>
      <c r="S341" s="1146">
        <v>-1.2</v>
      </c>
      <c r="T341" s="846">
        <v>1.0249999999999999</v>
      </c>
      <c r="U341" s="1156">
        <v>454078</v>
      </c>
      <c r="X341" s="1134">
        <v>99.8</v>
      </c>
      <c r="Y341" s="1110">
        <v>212115</v>
      </c>
      <c r="Z341" s="1115">
        <v>275884</v>
      </c>
      <c r="AB341" s="1134">
        <v>96.9</v>
      </c>
      <c r="AC341" s="1104">
        <v>22019.8</v>
      </c>
      <c r="AD341" s="1115">
        <v>288429</v>
      </c>
    </row>
    <row r="342" spans="1:30">
      <c r="A342" s="112"/>
      <c r="B342" s="120" t="s">
        <v>13</v>
      </c>
      <c r="C342" s="843">
        <v>111.6</v>
      </c>
      <c r="D342" s="858">
        <v>3335195.9117550803</v>
      </c>
      <c r="E342" s="844">
        <v>456687</v>
      </c>
      <c r="F342" s="843">
        <v>113.3</v>
      </c>
      <c r="G342" s="19">
        <v>1113093.933</v>
      </c>
      <c r="H342" s="845">
        <v>1.19</v>
      </c>
      <c r="I342" s="1146">
        <v>-2.6</v>
      </c>
      <c r="J342" s="846">
        <v>1.0740000000000001</v>
      </c>
      <c r="K342" s="1156">
        <v>467651</v>
      </c>
      <c r="M342" s="847">
        <v>111.6</v>
      </c>
      <c r="N342" s="859">
        <v>3461.23</v>
      </c>
      <c r="O342" s="843">
        <v>407.51</v>
      </c>
      <c r="P342" s="843">
        <v>113.3</v>
      </c>
      <c r="Q342" s="19">
        <v>1090068.2</v>
      </c>
      <c r="R342" s="845">
        <v>1.19</v>
      </c>
      <c r="S342" s="1146">
        <v>-2.6</v>
      </c>
      <c r="T342" s="846">
        <v>1.0760000000000001</v>
      </c>
      <c r="U342" s="1156">
        <v>467609</v>
      </c>
      <c r="X342" s="1134">
        <v>100.7</v>
      </c>
      <c r="Y342" s="1110">
        <v>226034</v>
      </c>
      <c r="Z342" s="1115">
        <v>322263</v>
      </c>
      <c r="AB342" s="1134">
        <v>98</v>
      </c>
      <c r="AC342" s="1104">
        <v>21932.9</v>
      </c>
      <c r="AD342" s="1115">
        <v>312722</v>
      </c>
    </row>
    <row r="343" spans="1:30">
      <c r="A343" s="112"/>
      <c r="B343" s="120" t="s">
        <v>14</v>
      </c>
      <c r="C343" s="843">
        <v>111.8</v>
      </c>
      <c r="D343" s="858">
        <v>3644572.5770087508</v>
      </c>
      <c r="E343" s="844">
        <v>444104</v>
      </c>
      <c r="F343" s="843">
        <v>113.1</v>
      </c>
      <c r="G343" s="19">
        <v>1096114.186</v>
      </c>
      <c r="H343" s="845">
        <v>1.19</v>
      </c>
      <c r="I343" s="1146">
        <v>-2.2000000000000002</v>
      </c>
      <c r="J343" s="846">
        <v>1.1100000000000001</v>
      </c>
      <c r="K343" s="1156">
        <v>541047</v>
      </c>
      <c r="M343" s="852">
        <v>111.8</v>
      </c>
      <c r="N343" s="880">
        <v>3724.87</v>
      </c>
      <c r="O343" s="848">
        <v>419.65</v>
      </c>
      <c r="P343" s="848">
        <v>113.1</v>
      </c>
      <c r="Q343" s="20">
        <v>1085256.6000000001</v>
      </c>
      <c r="R343" s="850">
        <v>1.19</v>
      </c>
      <c r="S343" s="1147">
        <v>-2.2000000000000002</v>
      </c>
      <c r="T343" s="851">
        <v>1.0680000000000001</v>
      </c>
      <c r="U343" s="1157">
        <v>486107</v>
      </c>
      <c r="X343" s="1135">
        <v>101.5</v>
      </c>
      <c r="Y343" s="1111">
        <v>315040</v>
      </c>
      <c r="Z343" s="1116">
        <v>308803</v>
      </c>
      <c r="AB343" s="1135">
        <v>95.7</v>
      </c>
      <c r="AC343" s="1105">
        <v>22068.5</v>
      </c>
      <c r="AD343" s="1116">
        <v>304304</v>
      </c>
    </row>
    <row r="344" spans="1:30">
      <c r="A344" s="111" t="s">
        <v>466</v>
      </c>
      <c r="B344" s="119" t="s">
        <v>3</v>
      </c>
      <c r="C344" s="853">
        <v>108.1</v>
      </c>
      <c r="D344" s="876">
        <v>3584373.755988556</v>
      </c>
      <c r="E344" s="854">
        <v>508728</v>
      </c>
      <c r="F344" s="853">
        <v>103.6</v>
      </c>
      <c r="G344" s="18">
        <v>1019216.4870000001</v>
      </c>
      <c r="H344" s="855">
        <v>1.2</v>
      </c>
      <c r="I344" s="1145">
        <v>-2.7</v>
      </c>
      <c r="J344" s="856">
        <v>0.96599999999999997</v>
      </c>
      <c r="K344" s="1155">
        <v>385745</v>
      </c>
      <c r="M344" s="847">
        <v>108.1</v>
      </c>
      <c r="N344" s="859">
        <v>3682.29</v>
      </c>
      <c r="O344" s="843">
        <v>660.77</v>
      </c>
      <c r="P344" s="843">
        <v>103.6</v>
      </c>
      <c r="Q344" s="19">
        <v>1088101.3</v>
      </c>
      <c r="R344" s="845">
        <v>1.2</v>
      </c>
      <c r="S344" s="1146">
        <v>-2.7</v>
      </c>
      <c r="T344" s="846">
        <v>1.0309999999999999</v>
      </c>
      <c r="U344" s="1156">
        <v>475772</v>
      </c>
      <c r="X344" s="1134">
        <v>91.8</v>
      </c>
      <c r="Y344" s="1110">
        <v>235295</v>
      </c>
      <c r="Z344" s="1115">
        <v>341542</v>
      </c>
      <c r="AB344" s="1134">
        <v>94.8</v>
      </c>
      <c r="AC344" s="1104">
        <v>21888.3</v>
      </c>
      <c r="AD344" s="1115">
        <v>318059</v>
      </c>
    </row>
    <row r="345" spans="1:30">
      <c r="A345" s="112">
        <v>2017</v>
      </c>
      <c r="B345" s="120" t="s">
        <v>4</v>
      </c>
      <c r="C345" s="843">
        <v>113.5</v>
      </c>
      <c r="D345" s="858">
        <v>3255632.0319864079</v>
      </c>
      <c r="E345" s="844">
        <v>505219</v>
      </c>
      <c r="F345" s="843">
        <v>114.6</v>
      </c>
      <c r="G345" s="19">
        <v>1063774.8810000001</v>
      </c>
      <c r="H345" s="845">
        <v>1.23</v>
      </c>
      <c r="I345" s="1146">
        <v>-4.3</v>
      </c>
      <c r="J345" s="846">
        <v>1.107</v>
      </c>
      <c r="K345" s="1156">
        <v>536520</v>
      </c>
      <c r="M345" s="847">
        <v>113.5</v>
      </c>
      <c r="N345" s="859">
        <v>3553.17</v>
      </c>
      <c r="O345" s="843">
        <v>473.68</v>
      </c>
      <c r="P345" s="843">
        <v>114.6</v>
      </c>
      <c r="Q345" s="19">
        <v>1096482.7</v>
      </c>
      <c r="R345" s="845">
        <v>1.23</v>
      </c>
      <c r="S345" s="1146">
        <v>-4.3</v>
      </c>
      <c r="T345" s="846">
        <v>1.0940000000000001</v>
      </c>
      <c r="U345" s="1156">
        <v>553528</v>
      </c>
      <c r="X345" s="1134">
        <v>92.6</v>
      </c>
      <c r="Y345" s="1110">
        <v>189790</v>
      </c>
      <c r="Z345" s="1115">
        <v>285179</v>
      </c>
      <c r="AB345" s="1134">
        <v>93.9</v>
      </c>
      <c r="AC345" s="1104">
        <v>22094.6</v>
      </c>
      <c r="AD345" s="1115">
        <v>312690</v>
      </c>
    </row>
    <row r="346" spans="1:30">
      <c r="A346" s="112"/>
      <c r="B346" s="120" t="s">
        <v>5</v>
      </c>
      <c r="C346" s="843">
        <v>113.1</v>
      </c>
      <c r="D346" s="858">
        <v>3529176.2943871981</v>
      </c>
      <c r="E346" s="844">
        <v>401515</v>
      </c>
      <c r="F346" s="843">
        <v>112.5</v>
      </c>
      <c r="G346" s="19">
        <v>1100401.477</v>
      </c>
      <c r="H346" s="845">
        <v>1.24</v>
      </c>
      <c r="I346" s="1146">
        <v>-2.4</v>
      </c>
      <c r="J346" s="846">
        <v>1.3149999999999999</v>
      </c>
      <c r="K346" s="1156">
        <v>579927</v>
      </c>
      <c r="M346" s="847">
        <v>113.1</v>
      </c>
      <c r="N346" s="859">
        <v>3589.71</v>
      </c>
      <c r="O346" s="843">
        <v>406.71</v>
      </c>
      <c r="P346" s="843">
        <v>112.5</v>
      </c>
      <c r="Q346" s="19">
        <v>1099946.8</v>
      </c>
      <c r="R346" s="845">
        <v>1.24</v>
      </c>
      <c r="S346" s="1146">
        <v>-2.4</v>
      </c>
      <c r="T346" s="846">
        <v>1.105</v>
      </c>
      <c r="U346" s="1156">
        <v>497763</v>
      </c>
      <c r="X346" s="1134">
        <v>100</v>
      </c>
      <c r="Y346" s="1110">
        <v>225020</v>
      </c>
      <c r="Z346" s="1115">
        <v>346253</v>
      </c>
      <c r="AB346" s="1134">
        <v>96.8</v>
      </c>
      <c r="AC346" s="1104">
        <v>21990</v>
      </c>
      <c r="AD346" s="1115">
        <v>330808</v>
      </c>
    </row>
    <row r="347" spans="1:30">
      <c r="A347" s="112"/>
      <c r="B347" s="120" t="s">
        <v>6</v>
      </c>
      <c r="C347" s="843">
        <v>114.6</v>
      </c>
      <c r="D347" s="858">
        <v>3695280.9823327665</v>
      </c>
      <c r="E347" s="844">
        <v>386684</v>
      </c>
      <c r="F347" s="843">
        <v>115.3</v>
      </c>
      <c r="G347" s="19">
        <v>1136059.0919999999</v>
      </c>
      <c r="H347" s="845">
        <v>1.26</v>
      </c>
      <c r="I347" s="1146">
        <v>-0.4</v>
      </c>
      <c r="J347" s="846">
        <v>1.0309999999999999</v>
      </c>
      <c r="K347" s="1156">
        <v>503472</v>
      </c>
      <c r="M347" s="847">
        <v>114.6</v>
      </c>
      <c r="N347" s="859">
        <v>3729.67</v>
      </c>
      <c r="O347" s="843">
        <v>359.72</v>
      </c>
      <c r="P347" s="843">
        <v>115.3</v>
      </c>
      <c r="Q347" s="19">
        <v>1101179.6000000001</v>
      </c>
      <c r="R347" s="845">
        <v>1.26</v>
      </c>
      <c r="S347" s="1146">
        <v>-0.4</v>
      </c>
      <c r="T347" s="846">
        <v>1.083</v>
      </c>
      <c r="U347" s="1156">
        <v>501729</v>
      </c>
      <c r="X347" s="1134">
        <v>99.2</v>
      </c>
      <c r="Y347" s="1110">
        <v>203224</v>
      </c>
      <c r="Z347" s="1115">
        <v>334175</v>
      </c>
      <c r="AB347" s="1134">
        <v>95.8</v>
      </c>
      <c r="AC347" s="1104">
        <v>22376.799999999999</v>
      </c>
      <c r="AD347" s="1115">
        <v>357872</v>
      </c>
    </row>
    <row r="348" spans="1:30">
      <c r="A348" s="112"/>
      <c r="B348" s="120" t="s">
        <v>7</v>
      </c>
      <c r="C348" s="843">
        <v>112.9</v>
      </c>
      <c r="D348" s="858">
        <v>3698700.6058022399</v>
      </c>
      <c r="E348" s="844">
        <v>369293</v>
      </c>
      <c r="F348" s="843">
        <v>114.2</v>
      </c>
      <c r="G348" s="19">
        <v>1071639.03</v>
      </c>
      <c r="H348" s="845">
        <v>1.28</v>
      </c>
      <c r="I348" s="1146">
        <v>-3.3</v>
      </c>
      <c r="J348" s="846">
        <v>1.0169999999999999</v>
      </c>
      <c r="K348" s="1156">
        <v>466334</v>
      </c>
      <c r="M348" s="847">
        <v>112.9</v>
      </c>
      <c r="N348" s="859">
        <v>3643.34</v>
      </c>
      <c r="O348" s="843">
        <v>373.57</v>
      </c>
      <c r="P348" s="843">
        <v>114.2</v>
      </c>
      <c r="Q348" s="19">
        <v>1098443.3</v>
      </c>
      <c r="R348" s="845">
        <v>1.28</v>
      </c>
      <c r="S348" s="1146">
        <v>-3.3</v>
      </c>
      <c r="T348" s="846">
        <v>1.097</v>
      </c>
      <c r="U348" s="1156">
        <v>501487</v>
      </c>
      <c r="X348" s="1134">
        <v>91.8</v>
      </c>
      <c r="Y348" s="1110">
        <v>210120</v>
      </c>
      <c r="Z348" s="1115">
        <v>339573</v>
      </c>
      <c r="AB348" s="1134">
        <v>94.8</v>
      </c>
      <c r="AC348" s="1104">
        <v>22375.7</v>
      </c>
      <c r="AD348" s="1115">
        <v>326478</v>
      </c>
    </row>
    <row r="349" spans="1:30">
      <c r="A349" s="112"/>
      <c r="B349" s="120" t="s">
        <v>8</v>
      </c>
      <c r="C349" s="843">
        <v>114.1</v>
      </c>
      <c r="D349" s="858">
        <v>3510726.9775041407</v>
      </c>
      <c r="E349" s="844">
        <v>448876</v>
      </c>
      <c r="F349" s="843">
        <v>115.1</v>
      </c>
      <c r="G349" s="19">
        <v>1135105.7560000001</v>
      </c>
      <c r="H349" s="845">
        <v>1.29</v>
      </c>
      <c r="I349" s="1146">
        <v>-2.5</v>
      </c>
      <c r="J349" s="846">
        <v>1.1439999999999999</v>
      </c>
      <c r="K349" s="1156">
        <v>531014</v>
      </c>
      <c r="M349" s="847">
        <v>114.1</v>
      </c>
      <c r="N349" s="859">
        <v>3459.08</v>
      </c>
      <c r="O349" s="843">
        <v>430.78</v>
      </c>
      <c r="P349" s="843">
        <v>115.1</v>
      </c>
      <c r="Q349" s="19">
        <v>1090447.8</v>
      </c>
      <c r="R349" s="845">
        <v>1.29</v>
      </c>
      <c r="S349" s="1146">
        <v>-2.5</v>
      </c>
      <c r="T349" s="846">
        <v>1.1080000000000001</v>
      </c>
      <c r="U349" s="1156">
        <v>506975</v>
      </c>
      <c r="X349" s="1134">
        <v>89.3</v>
      </c>
      <c r="Y349" s="1110">
        <v>201267</v>
      </c>
      <c r="Z349" s="1115">
        <v>338563</v>
      </c>
      <c r="AB349" s="1134">
        <v>92.4</v>
      </c>
      <c r="AC349" s="1104">
        <v>21901.5</v>
      </c>
      <c r="AD349" s="1115">
        <v>335950</v>
      </c>
    </row>
    <row r="350" spans="1:30">
      <c r="A350" s="112"/>
      <c r="B350" s="120" t="s">
        <v>9</v>
      </c>
      <c r="C350" s="843">
        <v>113.7</v>
      </c>
      <c r="D350" s="858">
        <v>3808439.1406049165</v>
      </c>
      <c r="E350" s="844">
        <v>369465</v>
      </c>
      <c r="F350" s="843">
        <v>114</v>
      </c>
      <c r="G350" s="19">
        <v>1115855.1359999999</v>
      </c>
      <c r="H350" s="845">
        <v>1.29</v>
      </c>
      <c r="I350" s="1146">
        <v>-2.1</v>
      </c>
      <c r="J350" s="846">
        <v>1.0429999999999999</v>
      </c>
      <c r="K350" s="1156">
        <v>511423</v>
      </c>
      <c r="M350" s="847">
        <v>113.7</v>
      </c>
      <c r="N350" s="859">
        <v>3537.39</v>
      </c>
      <c r="O350" s="843">
        <v>393.41</v>
      </c>
      <c r="P350" s="843">
        <v>114</v>
      </c>
      <c r="Q350" s="19">
        <v>1087658.6000000001</v>
      </c>
      <c r="R350" s="845">
        <v>1.29</v>
      </c>
      <c r="S350" s="1146">
        <v>-2.1</v>
      </c>
      <c r="T350" s="846">
        <v>1.075</v>
      </c>
      <c r="U350" s="1156">
        <v>515110</v>
      </c>
      <c r="X350" s="1134">
        <v>90.2</v>
      </c>
      <c r="Y350" s="1110">
        <v>246434</v>
      </c>
      <c r="Z350" s="1115">
        <v>331650</v>
      </c>
      <c r="AB350" s="1134">
        <v>92.2</v>
      </c>
      <c r="AC350" s="1104">
        <v>21937.9</v>
      </c>
      <c r="AD350" s="1115">
        <v>334827</v>
      </c>
    </row>
    <row r="351" spans="1:30">
      <c r="A351" s="112"/>
      <c r="B351" s="120" t="s">
        <v>10</v>
      </c>
      <c r="C351" s="843">
        <v>117.2</v>
      </c>
      <c r="D351" s="858">
        <v>3681794.6021329337</v>
      </c>
      <c r="E351" s="844">
        <v>345243</v>
      </c>
      <c r="F351" s="843">
        <v>119.2</v>
      </c>
      <c r="G351" s="19">
        <v>1053412.5330000001</v>
      </c>
      <c r="H351" s="845">
        <v>1.31</v>
      </c>
      <c r="I351" s="1146">
        <v>-1.1000000000000001</v>
      </c>
      <c r="J351" s="846">
        <v>1.0229999999999999</v>
      </c>
      <c r="K351" s="1156">
        <v>509954</v>
      </c>
      <c r="M351" s="847">
        <v>117.2</v>
      </c>
      <c r="N351" s="859">
        <v>3538.9</v>
      </c>
      <c r="O351" s="843">
        <v>369.13</v>
      </c>
      <c r="P351" s="843">
        <v>119.2</v>
      </c>
      <c r="Q351" s="19">
        <v>1080501</v>
      </c>
      <c r="R351" s="845">
        <v>1.31</v>
      </c>
      <c r="S351" s="1146">
        <v>-1.1000000000000001</v>
      </c>
      <c r="T351" s="846">
        <v>1.1120000000000001</v>
      </c>
      <c r="U351" s="1156">
        <v>531603</v>
      </c>
      <c r="X351" s="1134">
        <v>88.5</v>
      </c>
      <c r="Y351" s="1110">
        <v>191990</v>
      </c>
      <c r="Z351" s="1115">
        <v>338647</v>
      </c>
      <c r="AB351" s="1134">
        <v>92.4</v>
      </c>
      <c r="AC351" s="1104">
        <v>21713.4</v>
      </c>
      <c r="AD351" s="1115">
        <v>335929</v>
      </c>
    </row>
    <row r="352" spans="1:30">
      <c r="A352" s="112"/>
      <c r="B352" s="120" t="s">
        <v>11</v>
      </c>
      <c r="C352" s="843">
        <v>113.5</v>
      </c>
      <c r="D352" s="858">
        <v>3570147.7381281909</v>
      </c>
      <c r="E352" s="844">
        <v>416126</v>
      </c>
      <c r="F352" s="843">
        <v>113.2</v>
      </c>
      <c r="G352" s="19">
        <v>1095435.7820000001</v>
      </c>
      <c r="H352" s="845">
        <v>1.3</v>
      </c>
      <c r="I352" s="1146">
        <v>-0.1</v>
      </c>
      <c r="J352" s="846">
        <v>1.1120000000000001</v>
      </c>
      <c r="K352" s="1156">
        <v>542069</v>
      </c>
      <c r="M352" s="847">
        <v>113.5</v>
      </c>
      <c r="N352" s="859">
        <v>3491.55</v>
      </c>
      <c r="O352" s="843">
        <v>412.73</v>
      </c>
      <c r="P352" s="843">
        <v>113.2</v>
      </c>
      <c r="Q352" s="19">
        <v>1091310.1000000001</v>
      </c>
      <c r="R352" s="845">
        <v>1.3</v>
      </c>
      <c r="S352" s="1146">
        <v>-0.1</v>
      </c>
      <c r="T352" s="846">
        <v>1.0880000000000001</v>
      </c>
      <c r="U352" s="1156">
        <v>541057</v>
      </c>
      <c r="X352" s="1134">
        <v>93.4</v>
      </c>
      <c r="Y352" s="1110">
        <v>183284</v>
      </c>
      <c r="Z352" s="1115">
        <v>318589</v>
      </c>
      <c r="AB352" s="1134">
        <v>94.6</v>
      </c>
      <c r="AC352" s="1104">
        <v>21621.599999999999</v>
      </c>
      <c r="AD352" s="1115">
        <v>330081</v>
      </c>
    </row>
    <row r="353" spans="1:30">
      <c r="A353" s="112"/>
      <c r="B353" s="120" t="s">
        <v>12</v>
      </c>
      <c r="C353" s="843">
        <v>116</v>
      </c>
      <c r="D353" s="858">
        <v>3632815.2199114603</v>
      </c>
      <c r="E353" s="844">
        <v>369655</v>
      </c>
      <c r="F353" s="843">
        <v>120.6</v>
      </c>
      <c r="G353" s="19">
        <v>1102353.8429999999</v>
      </c>
      <c r="H353" s="845">
        <v>1.32</v>
      </c>
      <c r="I353" s="1146">
        <v>-3</v>
      </c>
      <c r="J353" s="846">
        <v>1.087</v>
      </c>
      <c r="K353" s="1156">
        <v>516258</v>
      </c>
      <c r="M353" s="847">
        <v>116</v>
      </c>
      <c r="N353" s="859">
        <v>3545.01</v>
      </c>
      <c r="O353" s="843">
        <v>362.93</v>
      </c>
      <c r="P353" s="843">
        <v>120.6</v>
      </c>
      <c r="Q353" s="19">
        <v>1097157.7</v>
      </c>
      <c r="R353" s="845">
        <v>1.32</v>
      </c>
      <c r="S353" s="1146">
        <v>-3</v>
      </c>
      <c r="T353" s="846">
        <v>1.0840000000000001</v>
      </c>
      <c r="U353" s="1156">
        <v>512117</v>
      </c>
      <c r="X353" s="1134">
        <v>98.4</v>
      </c>
      <c r="Y353" s="1110">
        <v>198312</v>
      </c>
      <c r="Z353" s="1115">
        <v>336853</v>
      </c>
      <c r="AB353" s="1134">
        <v>95.1</v>
      </c>
      <c r="AC353" s="1104">
        <v>20709.5</v>
      </c>
      <c r="AD353" s="1115">
        <v>340592</v>
      </c>
    </row>
    <row r="354" spans="1:30">
      <c r="A354" s="112"/>
      <c r="B354" s="120" t="s">
        <v>13</v>
      </c>
      <c r="C354" s="843">
        <v>116.6</v>
      </c>
      <c r="D354" s="858">
        <v>3394975.2845781767</v>
      </c>
      <c r="E354" s="844">
        <v>488553</v>
      </c>
      <c r="F354" s="843">
        <v>122</v>
      </c>
      <c r="G354" s="19">
        <v>1122397.1100000001</v>
      </c>
      <c r="H354" s="845">
        <v>1.33</v>
      </c>
      <c r="I354" s="1146">
        <v>-0.7</v>
      </c>
      <c r="J354" s="846">
        <v>1.123</v>
      </c>
      <c r="K354" s="1156">
        <v>562256</v>
      </c>
      <c r="M354" s="847">
        <v>116.6</v>
      </c>
      <c r="N354" s="859">
        <v>3528.96</v>
      </c>
      <c r="O354" s="843">
        <v>428.45</v>
      </c>
      <c r="P354" s="843">
        <v>122</v>
      </c>
      <c r="Q354" s="19">
        <v>1092705.8999999999</v>
      </c>
      <c r="R354" s="845">
        <v>1.33</v>
      </c>
      <c r="S354" s="1146">
        <v>-0.7</v>
      </c>
      <c r="T354" s="846">
        <v>1.1220000000000001</v>
      </c>
      <c r="U354" s="1156">
        <v>562336</v>
      </c>
      <c r="X354" s="1134">
        <v>97.5</v>
      </c>
      <c r="Y354" s="1110">
        <v>221533</v>
      </c>
      <c r="Z354" s="1115">
        <v>353431</v>
      </c>
      <c r="AB354" s="1134">
        <v>94.7</v>
      </c>
      <c r="AC354" s="1104">
        <v>21428.1</v>
      </c>
      <c r="AD354" s="1115">
        <v>338929</v>
      </c>
    </row>
    <row r="355" spans="1:30">
      <c r="A355" s="113"/>
      <c r="B355" s="121" t="s">
        <v>14</v>
      </c>
      <c r="C355" s="848">
        <v>116.1</v>
      </c>
      <c r="D355" s="881">
        <v>3493052.5191225931</v>
      </c>
      <c r="E355" s="849">
        <v>358904</v>
      </c>
      <c r="F355" s="848">
        <v>120</v>
      </c>
      <c r="G355" s="20">
        <v>1102436.0360000001</v>
      </c>
      <c r="H355" s="850">
        <v>1.35</v>
      </c>
      <c r="I355" s="1147">
        <v>-1.1000000000000001</v>
      </c>
      <c r="J355" s="851">
        <v>1.1459999999999999</v>
      </c>
      <c r="K355" s="1157">
        <v>594718</v>
      </c>
      <c r="M355" s="847">
        <v>116.1</v>
      </c>
      <c r="N355" s="859">
        <v>3575.52</v>
      </c>
      <c r="O355" s="843">
        <v>355.96</v>
      </c>
      <c r="P355" s="843">
        <v>120</v>
      </c>
      <c r="Q355" s="19">
        <v>1101536.6000000001</v>
      </c>
      <c r="R355" s="845">
        <v>1.35</v>
      </c>
      <c r="S355" s="1146">
        <v>-1.1000000000000001</v>
      </c>
      <c r="T355" s="846">
        <v>1.103</v>
      </c>
      <c r="U355" s="1156">
        <v>543781</v>
      </c>
      <c r="X355" s="1134">
        <v>100</v>
      </c>
      <c r="Y355" s="1110">
        <v>301427</v>
      </c>
      <c r="Z355" s="1115">
        <v>342272</v>
      </c>
      <c r="AB355" s="1134">
        <v>94.7</v>
      </c>
      <c r="AC355" s="1104">
        <v>21067.8</v>
      </c>
      <c r="AD355" s="1115">
        <v>352573</v>
      </c>
    </row>
    <row r="356" spans="1:30">
      <c r="A356" s="98" t="s">
        <v>712</v>
      </c>
      <c r="B356" s="196" t="s">
        <v>3</v>
      </c>
      <c r="C356" s="853">
        <v>114.7</v>
      </c>
      <c r="D356" s="876">
        <v>3378501.5366845061</v>
      </c>
      <c r="E356" s="854">
        <v>309781</v>
      </c>
      <c r="F356" s="853">
        <v>119.1</v>
      </c>
      <c r="G356" s="18">
        <v>1057248.3500000001</v>
      </c>
      <c r="H356" s="855">
        <v>1.38</v>
      </c>
      <c r="I356" s="1145">
        <v>-1.4</v>
      </c>
      <c r="J356" s="856">
        <v>1.024</v>
      </c>
      <c r="K356" s="1155">
        <v>457725</v>
      </c>
      <c r="M356" s="857">
        <v>114.7</v>
      </c>
      <c r="N356" s="877">
        <v>3487.94</v>
      </c>
      <c r="O356" s="853">
        <v>382.32</v>
      </c>
      <c r="P356" s="853">
        <v>119.1</v>
      </c>
      <c r="Q356" s="18">
        <v>1116797.8</v>
      </c>
      <c r="R356" s="855">
        <v>1.38</v>
      </c>
      <c r="S356" s="1145">
        <v>-1.4</v>
      </c>
      <c r="T356" s="856">
        <v>1.0980000000000001</v>
      </c>
      <c r="U356" s="1155">
        <v>549428</v>
      </c>
      <c r="X356" s="1136">
        <v>98.4</v>
      </c>
      <c r="Y356" s="1112">
        <v>224690</v>
      </c>
      <c r="Z356" s="1114">
        <v>373896</v>
      </c>
      <c r="AB356" s="1136">
        <v>101.6</v>
      </c>
      <c r="AC356" s="1106">
        <v>21150</v>
      </c>
      <c r="AD356" s="1114">
        <v>340147</v>
      </c>
    </row>
    <row r="357" spans="1:30">
      <c r="A357" s="95">
        <v>2018</v>
      </c>
      <c r="B357" s="195" t="s">
        <v>4</v>
      </c>
      <c r="C357" s="843">
        <v>115.9</v>
      </c>
      <c r="D357" s="858">
        <v>3144539.0957534057</v>
      </c>
      <c r="E357" s="844">
        <v>436401</v>
      </c>
      <c r="F357" s="843">
        <v>117.5</v>
      </c>
      <c r="G357" s="19">
        <v>1089366.1200000001</v>
      </c>
      <c r="H357" s="845">
        <v>1.38</v>
      </c>
      <c r="I357" s="1146">
        <v>-0.3</v>
      </c>
      <c r="J357" s="846">
        <v>1.06</v>
      </c>
      <c r="K357" s="1156">
        <v>495320</v>
      </c>
      <c r="M357" s="847">
        <v>115.9</v>
      </c>
      <c r="N357" s="859">
        <v>3429.26</v>
      </c>
      <c r="O357" s="843">
        <v>404.39</v>
      </c>
      <c r="P357" s="843">
        <v>117.5</v>
      </c>
      <c r="Q357" s="19">
        <v>1126791.8</v>
      </c>
      <c r="R357" s="845">
        <v>1.38</v>
      </c>
      <c r="S357" s="1146">
        <v>-0.3</v>
      </c>
      <c r="T357" s="846">
        <v>1.044</v>
      </c>
      <c r="U357" s="1156">
        <v>514706</v>
      </c>
      <c r="X357" s="1134">
        <v>103.3</v>
      </c>
      <c r="Y357" s="1110">
        <v>184219</v>
      </c>
      <c r="Z357" s="1115">
        <v>344069</v>
      </c>
      <c r="AB357" s="1134">
        <v>105</v>
      </c>
      <c r="AC357" s="1104">
        <v>21490.2</v>
      </c>
      <c r="AD357" s="1115">
        <v>378362</v>
      </c>
    </row>
    <row r="358" spans="1:30">
      <c r="A358" s="95"/>
      <c r="B358" s="195" t="s">
        <v>5</v>
      </c>
      <c r="C358" s="843">
        <v>120.5</v>
      </c>
      <c r="D358" s="858">
        <v>3370186.2163191293</v>
      </c>
      <c r="E358" s="844">
        <v>772511</v>
      </c>
      <c r="F358" s="843">
        <v>127.7</v>
      </c>
      <c r="G358" s="19">
        <v>1116097.8119999999</v>
      </c>
      <c r="H358" s="845">
        <v>1.39</v>
      </c>
      <c r="I358" s="1146">
        <v>-2</v>
      </c>
      <c r="J358" s="846">
        <v>1.2809999999999999</v>
      </c>
      <c r="K358" s="1156">
        <v>630594</v>
      </c>
      <c r="M358" s="847">
        <v>120.5</v>
      </c>
      <c r="N358" s="859">
        <v>3435.4</v>
      </c>
      <c r="O358" s="843">
        <v>774.61</v>
      </c>
      <c r="P358" s="843">
        <v>127.7</v>
      </c>
      <c r="Q358" s="19">
        <v>1117746.3</v>
      </c>
      <c r="R358" s="845">
        <v>1.39</v>
      </c>
      <c r="S358" s="1146">
        <v>-2</v>
      </c>
      <c r="T358" s="846">
        <v>1.079</v>
      </c>
      <c r="U358" s="1156">
        <v>540340</v>
      </c>
      <c r="X358" s="1134">
        <v>105.7</v>
      </c>
      <c r="Y358" s="1110">
        <v>213578</v>
      </c>
      <c r="Z358" s="1115">
        <v>339371</v>
      </c>
      <c r="AB358" s="1134">
        <v>102.8</v>
      </c>
      <c r="AC358" s="1104">
        <v>20268.3</v>
      </c>
      <c r="AD358" s="1115">
        <v>333308</v>
      </c>
    </row>
    <row r="359" spans="1:30">
      <c r="A359" s="95"/>
      <c r="B359" s="195" t="s">
        <v>6</v>
      </c>
      <c r="C359" s="843">
        <v>125.4</v>
      </c>
      <c r="D359" s="858">
        <v>3307413.0720129269</v>
      </c>
      <c r="E359" s="844">
        <v>499525</v>
      </c>
      <c r="F359" s="843">
        <v>143.6</v>
      </c>
      <c r="G359" s="19">
        <v>1155137.4780000001</v>
      </c>
      <c r="H359" s="845">
        <v>1.39</v>
      </c>
      <c r="I359" s="1146">
        <v>-4.3</v>
      </c>
      <c r="J359" s="846">
        <v>1.1120000000000001</v>
      </c>
      <c r="K359" s="1156">
        <v>537260</v>
      </c>
      <c r="M359" s="847">
        <v>125.4</v>
      </c>
      <c r="N359" s="859">
        <v>3328.38</v>
      </c>
      <c r="O359" s="843">
        <v>458.46</v>
      </c>
      <c r="P359" s="843">
        <v>143.6</v>
      </c>
      <c r="Q359" s="19">
        <v>1118593.5</v>
      </c>
      <c r="R359" s="845">
        <v>1.39</v>
      </c>
      <c r="S359" s="1146">
        <v>-4.3</v>
      </c>
      <c r="T359" s="846">
        <v>1.163</v>
      </c>
      <c r="U359" s="1156">
        <v>542835</v>
      </c>
      <c r="X359" s="1134">
        <v>109</v>
      </c>
      <c r="Y359" s="1110">
        <v>185982</v>
      </c>
      <c r="Z359" s="1115">
        <v>331181</v>
      </c>
      <c r="AB359" s="1134">
        <v>105.6</v>
      </c>
      <c r="AC359" s="1104">
        <v>20644.7</v>
      </c>
      <c r="AD359" s="1115">
        <v>337596</v>
      </c>
    </row>
    <row r="360" spans="1:30">
      <c r="A360" s="95"/>
      <c r="B360" s="195" t="s">
        <v>7</v>
      </c>
      <c r="C360" s="843">
        <v>115.9</v>
      </c>
      <c r="D360" s="858">
        <v>3514754.9609541381</v>
      </c>
      <c r="E360" s="844">
        <v>326486</v>
      </c>
      <c r="F360" s="843">
        <v>118.4</v>
      </c>
      <c r="G360" s="19">
        <v>1137420.0630000001</v>
      </c>
      <c r="H360" s="845">
        <v>1.4</v>
      </c>
      <c r="I360" s="1146">
        <v>-6</v>
      </c>
      <c r="J360" s="846">
        <v>1.028</v>
      </c>
      <c r="K360" s="1156">
        <v>522294</v>
      </c>
      <c r="M360" s="847">
        <v>115.9</v>
      </c>
      <c r="N360" s="859">
        <v>3476.28</v>
      </c>
      <c r="O360" s="843">
        <v>339.37</v>
      </c>
      <c r="P360" s="843">
        <v>118.4</v>
      </c>
      <c r="Q360" s="19">
        <v>1164082.6000000001</v>
      </c>
      <c r="R360" s="845">
        <v>1.4</v>
      </c>
      <c r="S360" s="1146">
        <v>-6</v>
      </c>
      <c r="T360" s="846">
        <v>1.115</v>
      </c>
      <c r="U360" s="1156">
        <v>562927</v>
      </c>
      <c r="X360" s="1134">
        <v>102.5</v>
      </c>
      <c r="Y360" s="1110">
        <v>182941</v>
      </c>
      <c r="Z360" s="1115">
        <v>369718</v>
      </c>
      <c r="AB360" s="1134">
        <v>105.7</v>
      </c>
      <c r="AC360" s="1104">
        <v>20131.400000000001</v>
      </c>
      <c r="AD360" s="1115">
        <v>359581</v>
      </c>
    </row>
    <row r="361" spans="1:30">
      <c r="A361" s="95"/>
      <c r="B361" s="195" t="s">
        <v>8</v>
      </c>
      <c r="C361" s="843">
        <v>117.9</v>
      </c>
      <c r="D361" s="858">
        <v>3505815.2711350657</v>
      </c>
      <c r="E361" s="844">
        <v>422683</v>
      </c>
      <c r="F361" s="843">
        <v>123.4</v>
      </c>
      <c r="G361" s="19">
        <v>1172388.07</v>
      </c>
      <c r="H361" s="845">
        <v>1.43</v>
      </c>
      <c r="I361" s="1146">
        <v>-2.2999999999999998</v>
      </c>
      <c r="J361" s="846">
        <v>1.1180000000000001</v>
      </c>
      <c r="K361" s="1156">
        <v>587721</v>
      </c>
      <c r="M361" s="847">
        <v>117.9</v>
      </c>
      <c r="N361" s="859">
        <v>3455.7</v>
      </c>
      <c r="O361" s="843">
        <v>394.4</v>
      </c>
      <c r="P361" s="843">
        <v>123.4</v>
      </c>
      <c r="Q361" s="19">
        <v>1130515.6000000001</v>
      </c>
      <c r="R361" s="845">
        <v>1.43</v>
      </c>
      <c r="S361" s="1146">
        <v>-2.2999999999999998</v>
      </c>
      <c r="T361" s="846">
        <v>1.087</v>
      </c>
      <c r="U361" s="1156">
        <v>557220</v>
      </c>
      <c r="X361" s="1134">
        <v>102.5</v>
      </c>
      <c r="Y361" s="1110">
        <v>182724</v>
      </c>
      <c r="Z361" s="1115">
        <v>352051</v>
      </c>
      <c r="AB361" s="1134">
        <v>105.9</v>
      </c>
      <c r="AC361" s="1104">
        <v>19690.3</v>
      </c>
      <c r="AD361" s="1115">
        <v>363553</v>
      </c>
    </row>
    <row r="362" spans="1:30">
      <c r="A362" s="95"/>
      <c r="B362" s="195" t="s">
        <v>9</v>
      </c>
      <c r="C362" s="843">
        <v>115.9</v>
      </c>
      <c r="D362" s="858">
        <v>3774905.6980994917</v>
      </c>
      <c r="E362" s="844">
        <v>357316</v>
      </c>
      <c r="F362" s="843">
        <v>120.9</v>
      </c>
      <c r="G362" s="19">
        <v>1153795.7969999998</v>
      </c>
      <c r="H362" s="845">
        <v>1.46</v>
      </c>
      <c r="I362" s="1146">
        <v>-4.2</v>
      </c>
      <c r="J362" s="846">
        <v>1.0649999999999999</v>
      </c>
      <c r="K362" s="1156">
        <v>532486</v>
      </c>
      <c r="M362" s="847">
        <v>115.9</v>
      </c>
      <c r="N362" s="859">
        <v>3532.9</v>
      </c>
      <c r="O362" s="843">
        <v>404.67</v>
      </c>
      <c r="P362" s="843">
        <v>120.9</v>
      </c>
      <c r="Q362" s="19">
        <v>1128270.8</v>
      </c>
      <c r="R362" s="845">
        <v>1.46</v>
      </c>
      <c r="S362" s="1146">
        <v>-4.2</v>
      </c>
      <c r="T362" s="846">
        <v>1.105</v>
      </c>
      <c r="U362" s="1156">
        <v>535091</v>
      </c>
      <c r="X362" s="1134">
        <v>104.9</v>
      </c>
      <c r="Y362" s="1110">
        <v>210308</v>
      </c>
      <c r="Z362" s="1115">
        <v>375984</v>
      </c>
      <c r="AB362" s="1134">
        <v>106.9</v>
      </c>
      <c r="AC362" s="1104">
        <v>19001.400000000001</v>
      </c>
      <c r="AD362" s="1115">
        <v>364352</v>
      </c>
    </row>
    <row r="363" spans="1:30">
      <c r="A363" s="95"/>
      <c r="B363" s="195" t="s">
        <v>10</v>
      </c>
      <c r="C363" s="843">
        <v>115.3</v>
      </c>
      <c r="D363" s="858">
        <v>3695293.7899113037</v>
      </c>
      <c r="E363" s="844">
        <v>342274</v>
      </c>
      <c r="F363" s="843">
        <v>117.6</v>
      </c>
      <c r="G363" s="19">
        <v>1113934.1359999999</v>
      </c>
      <c r="H363" s="845">
        <v>1.46</v>
      </c>
      <c r="I363" s="1146">
        <v>-3.1</v>
      </c>
      <c r="J363" s="846">
        <v>1.042</v>
      </c>
      <c r="K363" s="1156">
        <v>562735</v>
      </c>
      <c r="M363" s="847">
        <v>115.3</v>
      </c>
      <c r="N363" s="859">
        <v>3529.34</v>
      </c>
      <c r="O363" s="843">
        <v>372.92</v>
      </c>
      <c r="P363" s="843">
        <v>117.6</v>
      </c>
      <c r="Q363" s="19">
        <v>1134372.3</v>
      </c>
      <c r="R363" s="845">
        <v>1.46</v>
      </c>
      <c r="S363" s="1146">
        <v>-3.1</v>
      </c>
      <c r="T363" s="846">
        <v>1.1279999999999999</v>
      </c>
      <c r="U363" s="1156">
        <v>583279</v>
      </c>
      <c r="X363" s="1134">
        <v>100</v>
      </c>
      <c r="Y363" s="1110">
        <v>175490</v>
      </c>
      <c r="Z363" s="1115">
        <v>364869</v>
      </c>
      <c r="AB363" s="1134">
        <v>104</v>
      </c>
      <c r="AC363" s="1104">
        <v>19406.8</v>
      </c>
      <c r="AD363" s="1115">
        <v>358505</v>
      </c>
    </row>
    <row r="364" spans="1:30">
      <c r="A364" s="95"/>
      <c r="B364" s="195" t="s">
        <v>11</v>
      </c>
      <c r="C364" s="843">
        <v>116.7</v>
      </c>
      <c r="D364" s="858">
        <v>3427621.80226989</v>
      </c>
      <c r="E364" s="844">
        <v>374357</v>
      </c>
      <c r="F364" s="843">
        <v>123.9</v>
      </c>
      <c r="G364" s="19">
        <v>1102655.416</v>
      </c>
      <c r="H364" s="845">
        <v>1.47</v>
      </c>
      <c r="I364" s="1146">
        <v>-2.2000000000000002</v>
      </c>
      <c r="J364" s="846">
        <v>1.1060000000000001</v>
      </c>
      <c r="K364" s="1156">
        <v>482074</v>
      </c>
      <c r="M364" s="847">
        <v>116.7</v>
      </c>
      <c r="N364" s="859">
        <v>3316.55</v>
      </c>
      <c r="O364" s="843">
        <v>362.35</v>
      </c>
      <c r="P364" s="843">
        <v>123.9</v>
      </c>
      <c r="Q364" s="19">
        <v>1108917.8</v>
      </c>
      <c r="R364" s="845">
        <v>1.47</v>
      </c>
      <c r="S364" s="1146">
        <v>-2.2000000000000002</v>
      </c>
      <c r="T364" s="846">
        <v>1.0860000000000001</v>
      </c>
      <c r="U364" s="1156">
        <v>492748</v>
      </c>
      <c r="X364" s="1134">
        <v>104.1</v>
      </c>
      <c r="Y364" s="1110">
        <v>161321</v>
      </c>
      <c r="Z364" s="1115">
        <v>305369</v>
      </c>
      <c r="AB364" s="1134">
        <v>105.3</v>
      </c>
      <c r="AC364" s="1104">
        <v>18876.900000000001</v>
      </c>
      <c r="AD364" s="1115">
        <v>330968</v>
      </c>
    </row>
    <row r="365" spans="1:30">
      <c r="A365" s="95"/>
      <c r="B365" s="195" t="s">
        <v>12</v>
      </c>
      <c r="C365" s="843">
        <v>120.6</v>
      </c>
      <c r="D365" s="858">
        <v>3541881.4122962523</v>
      </c>
      <c r="E365" s="844">
        <v>439645</v>
      </c>
      <c r="F365" s="843">
        <v>128.4</v>
      </c>
      <c r="G365" s="19">
        <v>1148494.3469999998</v>
      </c>
      <c r="H365" s="845">
        <v>1.47</v>
      </c>
      <c r="I365" s="1146">
        <v>-2.9</v>
      </c>
      <c r="J365" s="879">
        <v>1.159</v>
      </c>
      <c r="K365" s="1156">
        <v>573616</v>
      </c>
      <c r="M365" s="847">
        <v>120.6</v>
      </c>
      <c r="N365" s="859">
        <v>3439.82</v>
      </c>
      <c r="O365" s="843">
        <v>411.05</v>
      </c>
      <c r="P365" s="843">
        <v>128.4</v>
      </c>
      <c r="Q365" s="19">
        <v>1133789.3999999999</v>
      </c>
      <c r="R365" s="845">
        <v>1.47</v>
      </c>
      <c r="S365" s="1146">
        <v>-2.9</v>
      </c>
      <c r="T365" s="879">
        <v>1.1419999999999999</v>
      </c>
      <c r="U365" s="1156">
        <v>551964</v>
      </c>
      <c r="X365" s="1134">
        <v>109.8</v>
      </c>
      <c r="Y365" s="1110">
        <v>192171</v>
      </c>
      <c r="Z365" s="1115">
        <v>381969</v>
      </c>
      <c r="AB365" s="1134">
        <v>106</v>
      </c>
      <c r="AC365" s="1104">
        <v>20038.8</v>
      </c>
      <c r="AD365" s="1115">
        <v>372457</v>
      </c>
    </row>
    <row r="366" spans="1:30">
      <c r="A366" s="95"/>
      <c r="B366" s="195" t="s">
        <v>13</v>
      </c>
      <c r="C366" s="843">
        <v>115.4</v>
      </c>
      <c r="D366" s="858">
        <v>3343949.891685361</v>
      </c>
      <c r="E366" s="844">
        <v>442845</v>
      </c>
      <c r="F366" s="843">
        <v>117.2</v>
      </c>
      <c r="G366" s="19">
        <v>1177712.28</v>
      </c>
      <c r="H366" s="845">
        <v>1.46</v>
      </c>
      <c r="I366" s="1146">
        <v>-4.5999999999999996</v>
      </c>
      <c r="J366" s="846">
        <v>1.0960000000000001</v>
      </c>
      <c r="K366" s="1156">
        <v>543911</v>
      </c>
      <c r="M366" s="847">
        <v>115.4</v>
      </c>
      <c r="N366" s="859">
        <v>3478.03</v>
      </c>
      <c r="O366" s="843">
        <v>421.33</v>
      </c>
      <c r="P366" s="843">
        <v>117.2</v>
      </c>
      <c r="Q366" s="19">
        <v>1143539</v>
      </c>
      <c r="R366" s="845">
        <v>1.46</v>
      </c>
      <c r="S366" s="1146">
        <v>-4.5999999999999996</v>
      </c>
      <c r="T366" s="846">
        <v>1.093</v>
      </c>
      <c r="U366" s="1156">
        <v>543265</v>
      </c>
      <c r="X366" s="1134">
        <v>107.4</v>
      </c>
      <c r="Y366" s="1110">
        <v>202726</v>
      </c>
      <c r="Z366" s="1115">
        <v>377322</v>
      </c>
      <c r="AB366" s="1134">
        <v>104.3</v>
      </c>
      <c r="AC366" s="1104">
        <v>19726</v>
      </c>
      <c r="AD366" s="1115">
        <v>356004</v>
      </c>
    </row>
    <row r="367" spans="1:30">
      <c r="A367" s="100"/>
      <c r="B367" s="197" t="s">
        <v>14</v>
      </c>
      <c r="C367" s="848">
        <v>113.9</v>
      </c>
      <c r="D367" s="881">
        <v>3431179.1072086398</v>
      </c>
      <c r="E367" s="849">
        <v>404684</v>
      </c>
      <c r="F367" s="848">
        <v>114.1</v>
      </c>
      <c r="G367" s="20">
        <v>1130973.6399999999</v>
      </c>
      <c r="H367" s="850">
        <v>1.47</v>
      </c>
      <c r="I367" s="1147">
        <v>-2.7</v>
      </c>
      <c r="J367" s="851">
        <v>1.0620000000000001</v>
      </c>
      <c r="K367" s="1157">
        <v>557400</v>
      </c>
      <c r="M367" s="852">
        <v>113.9</v>
      </c>
      <c r="N367" s="880">
        <v>3526.55</v>
      </c>
      <c r="O367" s="848">
        <v>388.5</v>
      </c>
      <c r="P367" s="848">
        <v>114.1</v>
      </c>
      <c r="Q367" s="20">
        <v>1133401.7</v>
      </c>
      <c r="R367" s="850">
        <v>1.47</v>
      </c>
      <c r="S367" s="1147">
        <v>-2.7</v>
      </c>
      <c r="T367" s="851">
        <v>1.018</v>
      </c>
      <c r="U367" s="1157">
        <v>518218</v>
      </c>
      <c r="X367" s="1134">
        <v>112.3</v>
      </c>
      <c r="Y367" s="1110">
        <v>284931</v>
      </c>
      <c r="Z367" s="1115">
        <v>334464</v>
      </c>
      <c r="AB367" s="1134">
        <v>106.9</v>
      </c>
      <c r="AC367" s="1104">
        <v>19526.599999999999</v>
      </c>
      <c r="AD367" s="1115">
        <v>341751</v>
      </c>
    </row>
    <row r="368" spans="1:30">
      <c r="A368" s="95" t="s">
        <v>756</v>
      </c>
      <c r="B368" s="195" t="s">
        <v>3</v>
      </c>
      <c r="C368" s="843">
        <v>110.3</v>
      </c>
      <c r="D368" s="858">
        <v>3464981.5088633494</v>
      </c>
      <c r="E368" s="844">
        <v>267671</v>
      </c>
      <c r="F368" s="843">
        <v>108.6</v>
      </c>
      <c r="G368" s="19">
        <v>1034254.8239999999</v>
      </c>
      <c r="H368" s="845">
        <v>1.46</v>
      </c>
      <c r="I368" s="1146">
        <v>-4.8</v>
      </c>
      <c r="J368" s="846">
        <v>0.97899999999999998</v>
      </c>
      <c r="K368" s="1156">
        <v>439203</v>
      </c>
      <c r="M368" s="847">
        <v>110.3</v>
      </c>
      <c r="N368" s="859">
        <v>3602.07</v>
      </c>
      <c r="O368" s="843">
        <v>332.09</v>
      </c>
      <c r="P368" s="843">
        <v>108.6</v>
      </c>
      <c r="Q368" s="19">
        <v>1086367.8</v>
      </c>
      <c r="R368" s="845">
        <v>1.46</v>
      </c>
      <c r="S368" s="1146">
        <v>-4.8</v>
      </c>
      <c r="T368" s="846">
        <v>1.0489999999999999</v>
      </c>
      <c r="U368" s="1156">
        <v>525994</v>
      </c>
      <c r="X368" s="1136">
        <v>95.1</v>
      </c>
      <c r="Y368" s="1112">
        <v>202742</v>
      </c>
      <c r="Z368" s="1114">
        <v>364355</v>
      </c>
      <c r="AB368" s="1136">
        <v>98.1</v>
      </c>
      <c r="AC368" s="1106">
        <v>19403.8</v>
      </c>
      <c r="AD368" s="1114">
        <v>338823</v>
      </c>
    </row>
    <row r="369" spans="1:30">
      <c r="A369" s="95">
        <v>2019</v>
      </c>
      <c r="B369" s="195" t="s">
        <v>4</v>
      </c>
      <c r="C369" s="843">
        <v>114.3</v>
      </c>
      <c r="D369" s="858">
        <v>3315440.221861213</v>
      </c>
      <c r="E369" s="844">
        <v>436563</v>
      </c>
      <c r="F369" s="843">
        <v>114.7</v>
      </c>
      <c r="G369" s="19">
        <v>1064502.439</v>
      </c>
      <c r="H369" s="845">
        <v>1.45</v>
      </c>
      <c r="I369" s="1146">
        <v>-4.9000000000000004</v>
      </c>
      <c r="J369" s="846">
        <v>1.0549999999999999</v>
      </c>
      <c r="K369" s="1156">
        <v>545246</v>
      </c>
      <c r="M369" s="847">
        <v>114.3</v>
      </c>
      <c r="N369" s="859">
        <v>3609.14</v>
      </c>
      <c r="O369" s="843">
        <v>397.8</v>
      </c>
      <c r="P369" s="843">
        <v>114.7</v>
      </c>
      <c r="Q369" s="19">
        <v>1103632.2</v>
      </c>
      <c r="R369" s="845">
        <v>1.45</v>
      </c>
      <c r="S369" s="1146">
        <v>-4.9000000000000004</v>
      </c>
      <c r="T369" s="846">
        <v>1.0409999999999999</v>
      </c>
      <c r="U369" s="1156">
        <v>570540</v>
      </c>
      <c r="X369" s="1134">
        <v>98.4</v>
      </c>
      <c r="Y369" s="1110">
        <v>165884</v>
      </c>
      <c r="Z369" s="1115">
        <v>314476</v>
      </c>
      <c r="AB369" s="1134">
        <v>99.9</v>
      </c>
      <c r="AC369" s="1104">
        <v>19552.400000000001</v>
      </c>
      <c r="AD369" s="1115">
        <v>347613</v>
      </c>
    </row>
    <row r="370" spans="1:30">
      <c r="A370" s="95"/>
      <c r="B370" s="195" t="s">
        <v>5</v>
      </c>
      <c r="C370" s="843">
        <v>109.4</v>
      </c>
      <c r="D370" s="858">
        <v>3564589.2490429799</v>
      </c>
      <c r="E370" s="844">
        <v>345969</v>
      </c>
      <c r="F370" s="843">
        <v>107.1</v>
      </c>
      <c r="G370" s="19">
        <v>1087599.162</v>
      </c>
      <c r="H370" s="845">
        <v>1.45</v>
      </c>
      <c r="I370" s="1146">
        <v>-1.2</v>
      </c>
      <c r="J370" s="846">
        <v>1.171</v>
      </c>
      <c r="K370" s="1156">
        <v>623974</v>
      </c>
      <c r="M370" s="847">
        <v>109.4</v>
      </c>
      <c r="N370" s="859">
        <v>3639.15</v>
      </c>
      <c r="O370" s="843">
        <v>349.34</v>
      </c>
      <c r="P370" s="843">
        <v>107.1</v>
      </c>
      <c r="Q370" s="19">
        <v>1101200.8</v>
      </c>
      <c r="R370" s="845">
        <v>1.45</v>
      </c>
      <c r="S370" s="1146">
        <v>-1.2</v>
      </c>
      <c r="T370" s="846">
        <v>0.99199999999999999</v>
      </c>
      <c r="U370" s="1156">
        <v>540128</v>
      </c>
      <c r="X370" s="1134">
        <v>103.3</v>
      </c>
      <c r="Y370" s="1110">
        <v>202085</v>
      </c>
      <c r="Z370" s="1115">
        <v>342372</v>
      </c>
      <c r="AB370" s="1134">
        <v>101</v>
      </c>
      <c r="AC370" s="1104">
        <v>18438.099999999999</v>
      </c>
      <c r="AD370" s="1115">
        <v>351763</v>
      </c>
    </row>
    <row r="371" spans="1:30">
      <c r="A371" s="95"/>
      <c r="B371" s="195" t="s">
        <v>6</v>
      </c>
      <c r="C371" s="843">
        <v>110.5</v>
      </c>
      <c r="D371" s="858">
        <v>3645513.5177849438</v>
      </c>
      <c r="E371" s="844">
        <v>443780</v>
      </c>
      <c r="F371" s="843">
        <v>108.4</v>
      </c>
      <c r="G371" s="19">
        <v>1121815.584</v>
      </c>
      <c r="H371" s="845">
        <v>1.44</v>
      </c>
      <c r="I371" s="1146">
        <v>-1.8</v>
      </c>
      <c r="J371" s="846">
        <v>1.004</v>
      </c>
      <c r="K371" s="1156">
        <v>527994</v>
      </c>
      <c r="M371" s="847">
        <v>110.5</v>
      </c>
      <c r="N371" s="859">
        <v>3676.95</v>
      </c>
      <c r="O371" s="843">
        <v>400.69</v>
      </c>
      <c r="P371" s="843">
        <v>108.4</v>
      </c>
      <c r="Q371" s="19">
        <v>1081597.2</v>
      </c>
      <c r="R371" s="845">
        <v>1.44</v>
      </c>
      <c r="S371" s="1146">
        <v>-1.8</v>
      </c>
      <c r="T371" s="846">
        <v>1.042</v>
      </c>
      <c r="U371" s="1156">
        <v>527977</v>
      </c>
      <c r="X371" s="1134">
        <v>103.3</v>
      </c>
      <c r="Y371" s="1110">
        <v>178776</v>
      </c>
      <c r="Z371" s="1115">
        <v>355506</v>
      </c>
      <c r="AB371" s="1134">
        <v>100.4</v>
      </c>
      <c r="AC371" s="1104">
        <v>20903.400000000001</v>
      </c>
      <c r="AD371" s="1115">
        <v>348171</v>
      </c>
    </row>
    <row r="372" spans="1:30">
      <c r="A372" s="95" t="s">
        <v>793</v>
      </c>
      <c r="B372" s="195" t="s">
        <v>7</v>
      </c>
      <c r="C372" s="843">
        <v>113.1</v>
      </c>
      <c r="D372" s="858">
        <v>3878236.9855872863</v>
      </c>
      <c r="E372" s="844">
        <v>368685</v>
      </c>
      <c r="F372" s="843">
        <v>113.9</v>
      </c>
      <c r="G372" s="19">
        <v>1099196.9910000002</v>
      </c>
      <c r="H372" s="845">
        <v>1.44</v>
      </c>
      <c r="I372" s="1146">
        <v>-0.3</v>
      </c>
      <c r="J372" s="846">
        <v>0.98099999999999998</v>
      </c>
      <c r="K372" s="1156">
        <v>469507</v>
      </c>
      <c r="M372" s="847">
        <v>113.1</v>
      </c>
      <c r="N372" s="859">
        <v>3858.01</v>
      </c>
      <c r="O372" s="843">
        <v>401.68</v>
      </c>
      <c r="P372" s="843">
        <v>113.9</v>
      </c>
      <c r="Q372" s="19">
        <v>1119390</v>
      </c>
      <c r="R372" s="845">
        <v>1.44</v>
      </c>
      <c r="S372" s="1146">
        <v>-0.3</v>
      </c>
      <c r="T372" s="846">
        <v>1.0720000000000001</v>
      </c>
      <c r="U372" s="1156">
        <v>502735</v>
      </c>
      <c r="X372" s="1134">
        <v>103.3</v>
      </c>
      <c r="Y372" s="1110">
        <v>179054</v>
      </c>
      <c r="Z372" s="1115">
        <v>368614</v>
      </c>
      <c r="AB372" s="1134">
        <v>106.4</v>
      </c>
      <c r="AC372" s="1104">
        <v>20396.900000000001</v>
      </c>
      <c r="AD372" s="1115">
        <v>354151</v>
      </c>
    </row>
    <row r="373" spans="1:30">
      <c r="A373" s="95"/>
      <c r="B373" s="195" t="s">
        <v>8</v>
      </c>
      <c r="C373" s="843">
        <v>113.6</v>
      </c>
      <c r="D373" s="858">
        <v>3601631.2316318736</v>
      </c>
      <c r="E373" s="844">
        <v>393074</v>
      </c>
      <c r="F373" s="843">
        <v>117.5</v>
      </c>
      <c r="G373" s="19">
        <v>1120557.24</v>
      </c>
      <c r="H373" s="845">
        <v>1.43</v>
      </c>
      <c r="I373" s="1146">
        <v>0</v>
      </c>
      <c r="J373" s="846">
        <v>1.073</v>
      </c>
      <c r="K373" s="1156">
        <v>532439</v>
      </c>
      <c r="M373" s="847">
        <v>113.6</v>
      </c>
      <c r="N373" s="859">
        <v>3539.56</v>
      </c>
      <c r="O373" s="843">
        <v>357.85</v>
      </c>
      <c r="P373" s="843">
        <v>117.5</v>
      </c>
      <c r="Q373" s="19">
        <v>1090557.2</v>
      </c>
      <c r="R373" s="845">
        <v>1.43</v>
      </c>
      <c r="S373" s="1146">
        <v>0</v>
      </c>
      <c r="T373" s="846">
        <v>1.05</v>
      </c>
      <c r="U373" s="1156">
        <v>515654</v>
      </c>
      <c r="X373" s="1134">
        <v>98.4</v>
      </c>
      <c r="Y373" s="1110">
        <v>181695</v>
      </c>
      <c r="Z373" s="1115">
        <v>308171</v>
      </c>
      <c r="AB373" s="1134">
        <v>101.6</v>
      </c>
      <c r="AC373" s="1104">
        <v>19184.8</v>
      </c>
      <c r="AD373" s="1115">
        <v>335061</v>
      </c>
    </row>
    <row r="374" spans="1:30">
      <c r="A374" s="95"/>
      <c r="B374" s="195" t="s">
        <v>9</v>
      </c>
      <c r="C374" s="843">
        <v>119.3</v>
      </c>
      <c r="D374" s="858">
        <v>3628122.1773307533</v>
      </c>
      <c r="E374" s="844">
        <v>445875</v>
      </c>
      <c r="F374" s="843">
        <v>131.9</v>
      </c>
      <c r="G374" s="19">
        <v>1133698.929</v>
      </c>
      <c r="H374" s="845">
        <v>1.42</v>
      </c>
      <c r="I374" s="1146">
        <v>-5.4</v>
      </c>
      <c r="J374" s="846">
        <v>1.1100000000000001</v>
      </c>
      <c r="K374" s="1156">
        <v>538493</v>
      </c>
      <c r="M374" s="847">
        <v>119.3</v>
      </c>
      <c r="N374" s="859">
        <v>3414.1</v>
      </c>
      <c r="O374" s="843">
        <v>480.81</v>
      </c>
      <c r="P374" s="843">
        <v>131.9</v>
      </c>
      <c r="Q374" s="19">
        <v>1100895.6000000001</v>
      </c>
      <c r="R374" s="845">
        <v>1.42</v>
      </c>
      <c r="S374" s="1146">
        <v>-5.4</v>
      </c>
      <c r="T374" s="846">
        <v>1.157</v>
      </c>
      <c r="U374" s="1156">
        <v>527963</v>
      </c>
      <c r="X374" s="1134">
        <v>96.7</v>
      </c>
      <c r="Y374" s="1110">
        <v>204630</v>
      </c>
      <c r="Z374" s="1115">
        <v>369398</v>
      </c>
      <c r="AB374" s="1134">
        <v>98.2</v>
      </c>
      <c r="AC374" s="1104">
        <v>18523.8</v>
      </c>
      <c r="AD374" s="1115">
        <v>344190</v>
      </c>
    </row>
    <row r="375" spans="1:30">
      <c r="A375" s="95"/>
      <c r="B375" s="195" t="s">
        <v>10</v>
      </c>
      <c r="C375" s="843">
        <v>108.7</v>
      </c>
      <c r="D375" s="858">
        <v>3483197.0874381</v>
      </c>
      <c r="E375" s="844">
        <v>278472</v>
      </c>
      <c r="F375" s="843">
        <v>112.4</v>
      </c>
      <c r="G375" s="19">
        <v>1092004.3760000002</v>
      </c>
      <c r="H375" s="845">
        <v>1.42</v>
      </c>
      <c r="I375" s="1146">
        <v>0.3</v>
      </c>
      <c r="J375" s="846">
        <v>0.93100000000000005</v>
      </c>
      <c r="K375" s="1156">
        <v>470999</v>
      </c>
      <c r="M375" s="847">
        <v>108.7</v>
      </c>
      <c r="N375" s="859">
        <v>3303.26</v>
      </c>
      <c r="O375" s="843">
        <v>302.64</v>
      </c>
      <c r="P375" s="843">
        <v>112.4</v>
      </c>
      <c r="Q375" s="19">
        <v>1113275.8999999999</v>
      </c>
      <c r="R375" s="845">
        <v>1.42</v>
      </c>
      <c r="S375" s="1146">
        <v>0.3</v>
      </c>
      <c r="T375" s="846">
        <v>1.0029999999999999</v>
      </c>
      <c r="U375" s="1156">
        <v>489693</v>
      </c>
      <c r="X375" s="1134">
        <v>95.1</v>
      </c>
      <c r="Y375" s="1110">
        <v>173392</v>
      </c>
      <c r="Z375" s="1115">
        <v>331654</v>
      </c>
      <c r="AB375" s="1134">
        <v>98.6</v>
      </c>
      <c r="AC375" s="1104">
        <v>18560.900000000001</v>
      </c>
      <c r="AD375" s="1115">
        <v>334815</v>
      </c>
    </row>
    <row r="376" spans="1:30">
      <c r="A376" s="95"/>
      <c r="B376" s="195" t="s">
        <v>11</v>
      </c>
      <c r="C376" s="843">
        <v>110.5</v>
      </c>
      <c r="D376" s="858">
        <v>3542635.1158799129</v>
      </c>
      <c r="E376" s="844">
        <v>447610</v>
      </c>
      <c r="F376" s="843">
        <v>113</v>
      </c>
      <c r="G376" s="19">
        <v>1090943.04</v>
      </c>
      <c r="H376" s="845">
        <v>1.41</v>
      </c>
      <c r="I376" s="1146">
        <v>11.8</v>
      </c>
      <c r="J376" s="846">
        <v>1.0429999999999999</v>
      </c>
      <c r="K376" s="1156">
        <v>489807</v>
      </c>
      <c r="M376" s="847">
        <v>110.5</v>
      </c>
      <c r="N376" s="859">
        <v>3393.64</v>
      </c>
      <c r="O376" s="843">
        <v>438.55</v>
      </c>
      <c r="P376" s="843">
        <v>113</v>
      </c>
      <c r="Q376" s="19">
        <v>1096856.2</v>
      </c>
      <c r="R376" s="845">
        <v>1.41</v>
      </c>
      <c r="S376" s="1146">
        <v>11.8</v>
      </c>
      <c r="T376" s="846">
        <v>1.026</v>
      </c>
      <c r="U376" s="1156">
        <v>504721</v>
      </c>
      <c r="X376" s="1134">
        <v>93.4</v>
      </c>
      <c r="Y376" s="1110">
        <v>206398</v>
      </c>
      <c r="Z376" s="1115">
        <v>330422</v>
      </c>
      <c r="AB376" s="1134">
        <v>94.3</v>
      </c>
      <c r="AC376" s="1104">
        <v>23550</v>
      </c>
      <c r="AD376" s="1115">
        <v>338706</v>
      </c>
    </row>
    <row r="377" spans="1:30">
      <c r="A377" s="95"/>
      <c r="B377" s="195" t="s">
        <v>12</v>
      </c>
      <c r="C377" s="843">
        <v>107</v>
      </c>
      <c r="D377" s="858">
        <v>3587370.7293662969</v>
      </c>
      <c r="E377" s="844">
        <v>413707</v>
      </c>
      <c r="F377" s="843">
        <v>108.9</v>
      </c>
      <c r="G377" s="19">
        <v>1113885.227</v>
      </c>
      <c r="H377" s="845">
        <v>1.41</v>
      </c>
      <c r="I377" s="1146">
        <v>-8</v>
      </c>
      <c r="J377" s="846">
        <v>1.0229999999999999</v>
      </c>
      <c r="K377" s="1156">
        <v>497193</v>
      </c>
      <c r="M377" s="847">
        <v>107</v>
      </c>
      <c r="N377" s="859">
        <v>3468.35</v>
      </c>
      <c r="O377" s="843">
        <v>394.47</v>
      </c>
      <c r="P377" s="843">
        <v>108.9</v>
      </c>
      <c r="Q377" s="19">
        <v>1095581.1000000001</v>
      </c>
      <c r="R377" s="845">
        <v>1.41</v>
      </c>
      <c r="S377" s="1146">
        <v>-8</v>
      </c>
      <c r="T377" s="846">
        <v>0.997</v>
      </c>
      <c r="U377" s="1156">
        <v>471925</v>
      </c>
      <c r="X377" s="1134">
        <v>98.4</v>
      </c>
      <c r="Y377" s="1110">
        <v>161426</v>
      </c>
      <c r="Z377" s="1115">
        <v>329991</v>
      </c>
      <c r="AB377" s="1134">
        <v>95.1</v>
      </c>
      <c r="AC377" s="1104">
        <v>16997.400000000001</v>
      </c>
      <c r="AD377" s="1115">
        <v>324953</v>
      </c>
    </row>
    <row r="378" spans="1:30">
      <c r="A378" s="95"/>
      <c r="B378" s="195" t="s">
        <v>13</v>
      </c>
      <c r="C378" s="843">
        <v>105.3</v>
      </c>
      <c r="D378" s="858">
        <v>3085195.1806005794</v>
      </c>
      <c r="E378" s="844">
        <v>308614</v>
      </c>
      <c r="F378" s="843">
        <v>104.7</v>
      </c>
      <c r="G378" s="19">
        <v>1132280.1599999999</v>
      </c>
      <c r="H378" s="845">
        <v>1.4</v>
      </c>
      <c r="I378" s="1146">
        <v>-1.9</v>
      </c>
      <c r="J378" s="846">
        <v>0.995</v>
      </c>
      <c r="K378" s="1156">
        <v>479406</v>
      </c>
      <c r="M378" s="847">
        <v>105.3</v>
      </c>
      <c r="N378" s="859">
        <v>3209.85</v>
      </c>
      <c r="O378" s="843">
        <v>287.97000000000003</v>
      </c>
      <c r="P378" s="843">
        <v>104.7</v>
      </c>
      <c r="Q378" s="19">
        <v>1103133.3999999999</v>
      </c>
      <c r="R378" s="845">
        <v>1.4</v>
      </c>
      <c r="S378" s="1146">
        <v>-1.9</v>
      </c>
      <c r="T378" s="846">
        <v>0.99299999999999999</v>
      </c>
      <c r="U378" s="1156">
        <v>477189</v>
      </c>
      <c r="X378" s="1134">
        <v>97.5</v>
      </c>
      <c r="Y378" s="1110">
        <v>187053</v>
      </c>
      <c r="Z378" s="1115">
        <v>336725</v>
      </c>
      <c r="AB378" s="1134">
        <v>94.5</v>
      </c>
      <c r="AC378" s="1104">
        <v>18423.7</v>
      </c>
      <c r="AD378" s="1115">
        <v>330870</v>
      </c>
    </row>
    <row r="379" spans="1:30">
      <c r="A379" s="95"/>
      <c r="B379" s="195" t="s">
        <v>14</v>
      </c>
      <c r="C379" s="843">
        <v>108.2</v>
      </c>
      <c r="D379" s="858">
        <v>3423167.9668335253</v>
      </c>
      <c r="E379" s="844">
        <v>502904</v>
      </c>
      <c r="F379" s="843">
        <v>111.9</v>
      </c>
      <c r="G379" s="19">
        <v>1102759.74</v>
      </c>
      <c r="H379" s="845">
        <v>1.4</v>
      </c>
      <c r="I379" s="1146">
        <v>-3.5</v>
      </c>
      <c r="J379" s="846">
        <v>1.0649999999999999</v>
      </c>
      <c r="K379" s="1156">
        <v>519634</v>
      </c>
      <c r="M379" s="847">
        <v>108.2</v>
      </c>
      <c r="N379" s="859">
        <v>3534.02</v>
      </c>
      <c r="O379" s="843">
        <v>516.77</v>
      </c>
      <c r="P379" s="843">
        <v>111.9</v>
      </c>
      <c r="Q379" s="19">
        <v>1107147.6000000001</v>
      </c>
      <c r="R379" s="845">
        <v>1.4</v>
      </c>
      <c r="S379" s="1146">
        <v>-3.5</v>
      </c>
      <c r="T379" s="846">
        <v>1.0149999999999999</v>
      </c>
      <c r="U379" s="1156">
        <v>484381</v>
      </c>
      <c r="X379" s="1134">
        <v>96.7</v>
      </c>
      <c r="Y379" s="1110">
        <v>265696</v>
      </c>
      <c r="Z379" s="1115">
        <v>328852</v>
      </c>
      <c r="AB379" s="1135">
        <v>92.1</v>
      </c>
      <c r="AC379" s="1105">
        <v>18429.5</v>
      </c>
      <c r="AD379" s="1116">
        <v>324785</v>
      </c>
    </row>
    <row r="380" spans="1:30">
      <c r="A380" s="98" t="s">
        <v>790</v>
      </c>
      <c r="B380" s="196" t="s">
        <v>3</v>
      </c>
      <c r="C380" s="853">
        <v>108.7</v>
      </c>
      <c r="D380" s="876">
        <v>2978540.0703307707</v>
      </c>
      <c r="E380" s="854">
        <v>340801</v>
      </c>
      <c r="F380" s="853">
        <v>110.4</v>
      </c>
      <c r="G380" s="18">
        <v>1061021.5990000002</v>
      </c>
      <c r="H380" s="855">
        <v>1.31</v>
      </c>
      <c r="I380" s="1145">
        <v>-2.2000000000000002</v>
      </c>
      <c r="J380" s="856">
        <v>1.0249999999999999</v>
      </c>
      <c r="K380" s="1155">
        <v>393930</v>
      </c>
      <c r="M380" s="857">
        <v>108.7</v>
      </c>
      <c r="N380" s="877">
        <v>3119.92</v>
      </c>
      <c r="O380" s="853">
        <v>424.89</v>
      </c>
      <c r="P380" s="853">
        <v>110.4</v>
      </c>
      <c r="Q380" s="18">
        <v>1106255.8999999999</v>
      </c>
      <c r="R380" s="855">
        <v>1.31</v>
      </c>
      <c r="S380" s="1145">
        <v>-2.2000000000000002</v>
      </c>
      <c r="T380" s="856">
        <v>1.099</v>
      </c>
      <c r="U380" s="1155">
        <v>470179</v>
      </c>
      <c r="X380" s="1136">
        <v>92.6</v>
      </c>
      <c r="Y380" s="1112">
        <v>191530</v>
      </c>
      <c r="Z380" s="1114">
        <v>351204</v>
      </c>
      <c r="AB380" s="1136">
        <v>95.8</v>
      </c>
      <c r="AC380" s="1106">
        <v>18309</v>
      </c>
      <c r="AD380" s="1114">
        <v>324888</v>
      </c>
    </row>
    <row r="381" spans="1:30">
      <c r="A381" s="95">
        <v>2020</v>
      </c>
      <c r="B381" s="195" t="s">
        <v>4</v>
      </c>
      <c r="C381" s="843">
        <v>104.6</v>
      </c>
      <c r="D381" s="858">
        <v>3336880.1083327425</v>
      </c>
      <c r="E381" s="844">
        <v>256374</v>
      </c>
      <c r="F381" s="843">
        <v>102.5</v>
      </c>
      <c r="G381" s="19">
        <v>1067340.6939999999</v>
      </c>
      <c r="H381" s="845">
        <v>1.25</v>
      </c>
      <c r="I381" s="1146">
        <v>2.8</v>
      </c>
      <c r="J381" s="846">
        <v>1.032</v>
      </c>
      <c r="K381" s="1156">
        <v>476070</v>
      </c>
      <c r="M381" s="847">
        <v>104.6</v>
      </c>
      <c r="N381" s="859">
        <v>3525.26</v>
      </c>
      <c r="O381" s="843">
        <v>248.98</v>
      </c>
      <c r="P381" s="843">
        <v>102.5</v>
      </c>
      <c r="Q381" s="19">
        <v>1098321.8</v>
      </c>
      <c r="R381" s="845">
        <v>1.25</v>
      </c>
      <c r="S381" s="1146">
        <v>2.8</v>
      </c>
      <c r="T381" s="846">
        <v>1.0249999999999999</v>
      </c>
      <c r="U381" s="1156">
        <v>484699</v>
      </c>
      <c r="X381" s="1134">
        <v>98.4</v>
      </c>
      <c r="Y381" s="1110">
        <v>154873</v>
      </c>
      <c r="Z381" s="1115">
        <v>257435</v>
      </c>
      <c r="AB381" s="1134">
        <v>98.5</v>
      </c>
      <c r="AC381" s="1104">
        <v>17732.2</v>
      </c>
      <c r="AD381" s="1115">
        <v>293909</v>
      </c>
    </row>
    <row r="382" spans="1:30">
      <c r="A382" s="95"/>
      <c r="B382" s="195" t="s">
        <v>5</v>
      </c>
      <c r="C382" s="843">
        <v>111.9</v>
      </c>
      <c r="D382" s="858">
        <v>3187764.6733169728</v>
      </c>
      <c r="E382" s="844">
        <v>407489</v>
      </c>
      <c r="F382" s="843">
        <v>119.6</v>
      </c>
      <c r="G382" s="19">
        <v>1073958.4510000001</v>
      </c>
      <c r="H382" s="845">
        <v>1.21</v>
      </c>
      <c r="I382" s="1146">
        <v>-6.4</v>
      </c>
      <c r="J382" s="846">
        <v>1.2629999999999999</v>
      </c>
      <c r="K382" s="1156">
        <v>543150</v>
      </c>
      <c r="M382" s="847">
        <v>111.9</v>
      </c>
      <c r="N382" s="859">
        <v>3259.57</v>
      </c>
      <c r="O382" s="843">
        <v>401.51</v>
      </c>
      <c r="P382" s="843">
        <v>119.6</v>
      </c>
      <c r="Q382" s="19">
        <v>1093965</v>
      </c>
      <c r="R382" s="845">
        <v>1.21</v>
      </c>
      <c r="S382" s="1146">
        <v>-6.4</v>
      </c>
      <c r="T382" s="846">
        <v>1.071</v>
      </c>
      <c r="U382" s="1156">
        <v>475920</v>
      </c>
      <c r="X382" s="1134">
        <v>94.3</v>
      </c>
      <c r="Y382" s="1110">
        <v>143008</v>
      </c>
      <c r="Z382" s="1115">
        <v>317198</v>
      </c>
      <c r="AB382" s="1134">
        <v>92.6</v>
      </c>
      <c r="AC382" s="1104">
        <v>12249.1</v>
      </c>
      <c r="AD382" s="1115">
        <v>313840</v>
      </c>
    </row>
    <row r="383" spans="1:30">
      <c r="A383" s="95"/>
      <c r="B383" s="195" t="s">
        <v>6</v>
      </c>
      <c r="C383" s="843">
        <v>92.9</v>
      </c>
      <c r="D383" s="858">
        <v>3040134.9174115364</v>
      </c>
      <c r="E383" s="844">
        <v>526160</v>
      </c>
      <c r="F383" s="843">
        <v>85</v>
      </c>
      <c r="G383" s="19">
        <v>1083369.8999999999</v>
      </c>
      <c r="H383" s="845">
        <v>1.1299999999999999</v>
      </c>
      <c r="I383" s="1146">
        <v>-18.399999999999999</v>
      </c>
      <c r="J383" s="846">
        <v>0.90800000000000003</v>
      </c>
      <c r="K383" s="1156">
        <v>461902</v>
      </c>
      <c r="M383" s="847">
        <v>92.9</v>
      </c>
      <c r="N383" s="859">
        <v>3072.92</v>
      </c>
      <c r="O383" s="843">
        <v>455.42</v>
      </c>
      <c r="P383" s="843">
        <v>85</v>
      </c>
      <c r="Q383" s="19">
        <v>1037698.1</v>
      </c>
      <c r="R383" s="845">
        <v>1.1299999999999999</v>
      </c>
      <c r="S383" s="1146">
        <v>-18.399999999999999</v>
      </c>
      <c r="T383" s="846">
        <v>0.93799999999999994</v>
      </c>
      <c r="U383" s="1156">
        <v>460304</v>
      </c>
      <c r="X383" s="1134">
        <v>80.3</v>
      </c>
      <c r="Y383" s="1110">
        <v>51663</v>
      </c>
      <c r="Z383" s="1115">
        <v>326970</v>
      </c>
      <c r="AB383" s="1134">
        <v>78.2</v>
      </c>
      <c r="AC383" s="1104">
        <v>6597.2</v>
      </c>
      <c r="AD383" s="1115">
        <v>324762</v>
      </c>
    </row>
    <row r="384" spans="1:30">
      <c r="A384" s="95"/>
      <c r="B384" s="195" t="s">
        <v>7</v>
      </c>
      <c r="C384" s="843">
        <v>92.2</v>
      </c>
      <c r="D384" s="858">
        <v>3020965.1742357532</v>
      </c>
      <c r="E384" s="844">
        <v>512198</v>
      </c>
      <c r="F384" s="843">
        <v>89.8</v>
      </c>
      <c r="G384" s="19">
        <v>989213.86499999999</v>
      </c>
      <c r="H384" s="845">
        <v>1.04</v>
      </c>
      <c r="I384" s="1146">
        <v>-12</v>
      </c>
      <c r="J384" s="846">
        <v>0.83699999999999997</v>
      </c>
      <c r="K384" s="1156">
        <v>365080</v>
      </c>
      <c r="M384" s="847">
        <v>92.2</v>
      </c>
      <c r="N384" s="859">
        <v>3018.2</v>
      </c>
      <c r="O384" s="843">
        <v>580.79999999999995</v>
      </c>
      <c r="P384" s="843">
        <v>89.8</v>
      </c>
      <c r="Q384" s="19">
        <v>1019279.6</v>
      </c>
      <c r="R384" s="845">
        <v>1.04</v>
      </c>
      <c r="S384" s="1146">
        <v>-12</v>
      </c>
      <c r="T384" s="846">
        <v>0.92300000000000004</v>
      </c>
      <c r="U384" s="1156">
        <v>401479</v>
      </c>
      <c r="X384" s="1134">
        <v>68</v>
      </c>
      <c r="Y384" s="1110">
        <v>73330</v>
      </c>
      <c r="Z384" s="1115">
        <v>287392</v>
      </c>
      <c r="AB384" s="1134">
        <v>70</v>
      </c>
      <c r="AC384" s="1104">
        <v>8708</v>
      </c>
      <c r="AD384" s="1115">
        <v>296403</v>
      </c>
    </row>
    <row r="385" spans="1:30">
      <c r="A385" s="95"/>
      <c r="B385" s="195" t="s">
        <v>8</v>
      </c>
      <c r="C385" s="843">
        <v>91.6</v>
      </c>
      <c r="D385" s="858">
        <v>3148234.0821614321</v>
      </c>
      <c r="E385" s="844">
        <v>407496</v>
      </c>
      <c r="F385" s="843">
        <v>90.6</v>
      </c>
      <c r="G385" s="19">
        <v>1097787.0919999999</v>
      </c>
      <c r="H385" s="845">
        <v>1.02</v>
      </c>
      <c r="I385" s="1146">
        <v>-0.9</v>
      </c>
      <c r="J385" s="846">
        <v>0.96499999999999997</v>
      </c>
      <c r="K385" s="1156">
        <v>415368</v>
      </c>
      <c r="M385" s="847">
        <v>91.6</v>
      </c>
      <c r="N385" s="859">
        <v>3075.53</v>
      </c>
      <c r="O385" s="843">
        <v>374.75</v>
      </c>
      <c r="P385" s="843">
        <v>90.6</v>
      </c>
      <c r="Q385" s="19">
        <v>1061538.2</v>
      </c>
      <c r="R385" s="845">
        <v>1.02</v>
      </c>
      <c r="S385" s="1146">
        <v>-0.9</v>
      </c>
      <c r="T385" s="846">
        <v>0.94799999999999995</v>
      </c>
      <c r="U385" s="1156">
        <v>395577</v>
      </c>
      <c r="X385" s="1134">
        <v>71.3</v>
      </c>
      <c r="Y385" s="1110">
        <v>157873</v>
      </c>
      <c r="Z385" s="1115">
        <v>303067</v>
      </c>
      <c r="AB385" s="1134">
        <v>73.5</v>
      </c>
      <c r="AC385" s="1104">
        <v>16252.1</v>
      </c>
      <c r="AD385" s="1115">
        <v>302010</v>
      </c>
    </row>
    <row r="386" spans="1:30">
      <c r="A386" s="95"/>
      <c r="B386" s="195" t="s">
        <v>9</v>
      </c>
      <c r="C386" s="843">
        <v>94</v>
      </c>
      <c r="D386" s="858">
        <v>3210526.9422724838</v>
      </c>
      <c r="E386" s="844">
        <v>319167</v>
      </c>
      <c r="F386" s="843">
        <v>90.7</v>
      </c>
      <c r="G386" s="19">
        <v>1119381.5160000001</v>
      </c>
      <c r="H386" s="845">
        <v>0.97</v>
      </c>
      <c r="I386" s="1146">
        <v>-0.9</v>
      </c>
      <c r="J386" s="846">
        <v>0.92500000000000004</v>
      </c>
      <c r="K386" s="1156">
        <v>444165</v>
      </c>
      <c r="M386" s="847">
        <v>94</v>
      </c>
      <c r="N386" s="859">
        <v>3036.9</v>
      </c>
      <c r="O386" s="843">
        <v>358.52</v>
      </c>
      <c r="P386" s="843">
        <v>90.7</v>
      </c>
      <c r="Q386" s="19">
        <v>1076267.3999999999</v>
      </c>
      <c r="R386" s="845">
        <v>0.97</v>
      </c>
      <c r="S386" s="1146">
        <v>-0.9</v>
      </c>
      <c r="T386" s="846">
        <v>0.96399999999999997</v>
      </c>
      <c r="U386" s="1156">
        <v>431059</v>
      </c>
      <c r="X386" s="1134">
        <v>80.3</v>
      </c>
      <c r="Y386" s="1110">
        <v>180458</v>
      </c>
      <c r="Z386" s="1115">
        <v>316121</v>
      </c>
      <c r="AB386" s="1134">
        <v>81.5</v>
      </c>
      <c r="AC386" s="1104">
        <v>16171.5</v>
      </c>
      <c r="AD386" s="1115">
        <v>294395</v>
      </c>
    </row>
    <row r="387" spans="1:30">
      <c r="A387" s="95"/>
      <c r="B387" s="195" t="s">
        <v>10</v>
      </c>
      <c r="C387" s="843">
        <v>100.9</v>
      </c>
      <c r="D387" s="858">
        <v>3362517.678669889</v>
      </c>
      <c r="E387" s="844">
        <v>293832</v>
      </c>
      <c r="F387" s="843">
        <v>111</v>
      </c>
      <c r="G387" s="19">
        <v>1051467.5760000001</v>
      </c>
      <c r="H387" s="845">
        <v>0.93</v>
      </c>
      <c r="I387" s="1146">
        <v>1.6</v>
      </c>
      <c r="J387" s="846">
        <v>0.91200000000000003</v>
      </c>
      <c r="K387" s="1156">
        <v>411120</v>
      </c>
      <c r="M387" s="847">
        <v>100.9</v>
      </c>
      <c r="N387" s="859">
        <v>3185.48</v>
      </c>
      <c r="O387" s="843">
        <v>303.57</v>
      </c>
      <c r="P387" s="843">
        <v>111</v>
      </c>
      <c r="Q387" s="19">
        <v>1087547.1000000001</v>
      </c>
      <c r="R387" s="845">
        <v>0.93</v>
      </c>
      <c r="S387" s="1146">
        <v>1.6</v>
      </c>
      <c r="T387" s="846">
        <v>0.98099999999999998</v>
      </c>
      <c r="U387" s="1156">
        <v>437996</v>
      </c>
      <c r="X387" s="1134">
        <v>79.5</v>
      </c>
      <c r="Y387" s="1110">
        <v>162566</v>
      </c>
      <c r="Z387" s="1115">
        <v>284675</v>
      </c>
      <c r="AB387" s="1134">
        <v>82.1</v>
      </c>
      <c r="AC387" s="1104">
        <v>16790.5</v>
      </c>
      <c r="AD387" s="1115">
        <v>298214</v>
      </c>
    </row>
    <row r="388" spans="1:30">
      <c r="A388" s="95"/>
      <c r="B388" s="195" t="s">
        <v>11</v>
      </c>
      <c r="C388" s="843">
        <v>96.9</v>
      </c>
      <c r="D388" s="858">
        <v>3312148.674177113</v>
      </c>
      <c r="E388" s="844">
        <v>351302</v>
      </c>
      <c r="F388" s="843">
        <v>96.1</v>
      </c>
      <c r="G388" s="19">
        <v>1093485.784</v>
      </c>
      <c r="H388" s="845">
        <v>0.93</v>
      </c>
      <c r="I388" s="1146">
        <v>-12.4</v>
      </c>
      <c r="J388" s="846">
        <v>0.996</v>
      </c>
      <c r="K388" s="1156">
        <v>435006</v>
      </c>
      <c r="M388" s="847">
        <v>96.9</v>
      </c>
      <c r="N388" s="859">
        <v>3139.91</v>
      </c>
      <c r="O388" s="843">
        <v>346.04</v>
      </c>
      <c r="P388" s="843">
        <v>96.1</v>
      </c>
      <c r="Q388" s="19">
        <v>1095142.6000000001</v>
      </c>
      <c r="R388" s="845">
        <v>0.93</v>
      </c>
      <c r="S388" s="1146">
        <v>-12.4</v>
      </c>
      <c r="T388" s="846">
        <v>0.97799999999999998</v>
      </c>
      <c r="U388" s="1156">
        <v>432175</v>
      </c>
      <c r="X388" s="1134">
        <v>87.7</v>
      </c>
      <c r="Y388" s="1110">
        <v>142330</v>
      </c>
      <c r="Z388" s="1115">
        <v>299899</v>
      </c>
      <c r="AB388" s="1134">
        <v>88.4</v>
      </c>
      <c r="AC388" s="1104">
        <v>16473.400000000001</v>
      </c>
      <c r="AD388" s="1115">
        <v>300530</v>
      </c>
    </row>
    <row r="389" spans="1:30">
      <c r="A389" s="95"/>
      <c r="B389" s="195" t="s">
        <v>12</v>
      </c>
      <c r="C389" s="843">
        <v>100.7</v>
      </c>
      <c r="D389" s="858">
        <v>3312692.9962649508</v>
      </c>
      <c r="E389" s="844">
        <v>412544</v>
      </c>
      <c r="F389" s="843">
        <v>99.9</v>
      </c>
      <c r="G389" s="19">
        <v>1128704.1430000002</v>
      </c>
      <c r="H389" s="845">
        <v>0.93</v>
      </c>
      <c r="I389" s="1146">
        <v>4.0999999999999996</v>
      </c>
      <c r="J389" s="846">
        <v>1.0469999999999999</v>
      </c>
      <c r="K389" s="1156">
        <v>494062</v>
      </c>
      <c r="M389" s="847">
        <v>100.7</v>
      </c>
      <c r="N389" s="859">
        <v>3182.67</v>
      </c>
      <c r="O389" s="843">
        <v>399.51</v>
      </c>
      <c r="P389" s="843">
        <v>99.9</v>
      </c>
      <c r="Q389" s="19">
        <v>1104274.5</v>
      </c>
      <c r="R389" s="845">
        <v>0.93</v>
      </c>
      <c r="S389" s="1146">
        <v>4.0999999999999996</v>
      </c>
      <c r="T389" s="846">
        <v>1.014</v>
      </c>
      <c r="U389" s="1156">
        <v>465097</v>
      </c>
      <c r="X389" s="1134">
        <v>83.6</v>
      </c>
      <c r="Y389" s="1110">
        <v>160400</v>
      </c>
      <c r="Z389" s="1115">
        <v>293836</v>
      </c>
      <c r="AB389" s="1134">
        <v>81</v>
      </c>
      <c r="AC389" s="1104">
        <v>16666.7</v>
      </c>
      <c r="AD389" s="1115">
        <v>293308</v>
      </c>
    </row>
    <row r="390" spans="1:30">
      <c r="A390" s="95"/>
      <c r="B390" s="195" t="s">
        <v>13</v>
      </c>
      <c r="C390" s="843">
        <v>100.8</v>
      </c>
      <c r="D390" s="858">
        <v>3144260.5309202182</v>
      </c>
      <c r="E390" s="844">
        <v>386063</v>
      </c>
      <c r="F390" s="843">
        <v>98.8</v>
      </c>
      <c r="G390" s="19">
        <v>1122017.1100000001</v>
      </c>
      <c r="H390" s="845">
        <v>0.93</v>
      </c>
      <c r="I390" s="1146">
        <v>-2.7</v>
      </c>
      <c r="J390" s="846">
        <v>0.98499999999999999</v>
      </c>
      <c r="K390" s="1156">
        <v>442978</v>
      </c>
      <c r="M390" s="847">
        <v>100.8</v>
      </c>
      <c r="N390" s="859">
        <v>3273.97</v>
      </c>
      <c r="O390" s="843">
        <v>354.62</v>
      </c>
      <c r="P390" s="843">
        <v>98.8</v>
      </c>
      <c r="Q390" s="19">
        <v>1105469.3999999999</v>
      </c>
      <c r="R390" s="845">
        <v>0.93</v>
      </c>
      <c r="S390" s="1146">
        <v>-2.7</v>
      </c>
      <c r="T390" s="846">
        <v>0.98599999999999999</v>
      </c>
      <c r="U390" s="1156">
        <v>455735</v>
      </c>
      <c r="X390" s="1134">
        <v>88.5</v>
      </c>
      <c r="Y390" s="1110">
        <v>167517</v>
      </c>
      <c r="Z390" s="1115">
        <v>283515</v>
      </c>
      <c r="AB390" s="1134">
        <v>85.7</v>
      </c>
      <c r="AC390" s="1104">
        <v>16487.900000000001</v>
      </c>
      <c r="AD390" s="1115">
        <v>280181</v>
      </c>
    </row>
    <row r="391" spans="1:30">
      <c r="A391" s="100"/>
      <c r="B391" s="197" t="s">
        <v>14</v>
      </c>
      <c r="C391" s="848">
        <v>102.9</v>
      </c>
      <c r="D391" s="881">
        <v>3081785.1628150092</v>
      </c>
      <c r="E391" s="849">
        <v>419595</v>
      </c>
      <c r="F391" s="848">
        <v>101.4</v>
      </c>
      <c r="G391" s="20">
        <v>1100446.8020000001</v>
      </c>
      <c r="H391" s="850">
        <v>0.93</v>
      </c>
      <c r="I391" s="1147">
        <v>-3.5</v>
      </c>
      <c r="J391" s="882">
        <v>1.095</v>
      </c>
      <c r="K391" s="1157">
        <v>540090</v>
      </c>
      <c r="M391" s="852">
        <v>102.9</v>
      </c>
      <c r="N391" s="880">
        <v>3197.57</v>
      </c>
      <c r="O391" s="848">
        <v>426.1</v>
      </c>
      <c r="P391" s="848">
        <v>101.4</v>
      </c>
      <c r="Q391" s="20">
        <v>1093985.1000000001</v>
      </c>
      <c r="R391" s="850">
        <v>0.93</v>
      </c>
      <c r="S391" s="1147">
        <v>-3.5</v>
      </c>
      <c r="T391" s="851">
        <v>1.036</v>
      </c>
      <c r="U391" s="1157">
        <v>489215</v>
      </c>
      <c r="X391" s="1135">
        <v>89.3</v>
      </c>
      <c r="Y391" s="1111">
        <v>236065</v>
      </c>
      <c r="Z391" s="1116">
        <v>301579</v>
      </c>
      <c r="AB391" s="1135">
        <v>85.1</v>
      </c>
      <c r="AC391" s="1105">
        <v>16848.5</v>
      </c>
      <c r="AD391" s="1116">
        <v>291268</v>
      </c>
    </row>
    <row r="392" spans="1:30">
      <c r="A392" s="95" t="s">
        <v>818</v>
      </c>
      <c r="B392" s="195" t="s">
        <v>3</v>
      </c>
      <c r="C392" s="843">
        <v>103.9</v>
      </c>
      <c r="D392" s="858">
        <v>3017305.4086687043</v>
      </c>
      <c r="E392" s="844">
        <v>304172</v>
      </c>
      <c r="F392" s="843">
        <v>101.9</v>
      </c>
      <c r="G392" s="19">
        <v>1041546.0880000001</v>
      </c>
      <c r="H392" s="845">
        <v>0.94</v>
      </c>
      <c r="I392" s="1146">
        <v>-4.2</v>
      </c>
      <c r="J392" s="846">
        <v>0.97399999999999998</v>
      </c>
      <c r="K392" s="1156">
        <v>418528</v>
      </c>
      <c r="M392" s="847">
        <v>103.9</v>
      </c>
      <c r="N392" s="859">
        <v>3173.58</v>
      </c>
      <c r="O392" s="843">
        <v>379.98</v>
      </c>
      <c r="P392" s="843">
        <v>101.9</v>
      </c>
      <c r="Q392" s="19">
        <v>1096498.1000000001</v>
      </c>
      <c r="R392" s="845">
        <v>0.94</v>
      </c>
      <c r="S392" s="1146">
        <v>-4.2</v>
      </c>
      <c r="T392" s="846">
        <v>1.0449999999999999</v>
      </c>
      <c r="U392" s="1156">
        <v>513686</v>
      </c>
      <c r="X392" s="1136">
        <v>86.9</v>
      </c>
      <c r="Y392" s="1112">
        <v>143873</v>
      </c>
      <c r="Z392" s="1114">
        <v>330467</v>
      </c>
      <c r="AB392" s="1136">
        <v>89.9</v>
      </c>
      <c r="AC392" s="1106">
        <v>13753.3</v>
      </c>
      <c r="AD392" s="1114">
        <v>305705</v>
      </c>
    </row>
    <row r="393" spans="1:30">
      <c r="A393" s="95">
        <v>2021</v>
      </c>
      <c r="B393" s="195" t="s">
        <v>4</v>
      </c>
      <c r="C393" s="843">
        <v>103</v>
      </c>
      <c r="D393" s="858">
        <v>3064430.8938968955</v>
      </c>
      <c r="E393" s="844">
        <v>328513</v>
      </c>
      <c r="F393" s="843">
        <v>99.9</v>
      </c>
      <c r="G393" s="19">
        <v>1038792.7439999999</v>
      </c>
      <c r="H393" s="845">
        <v>0.93</v>
      </c>
      <c r="I393" s="1146">
        <v>-4.4000000000000004</v>
      </c>
      <c r="J393" s="846">
        <v>1.0529999999999999</v>
      </c>
      <c r="K393" s="1156">
        <v>464610</v>
      </c>
      <c r="M393" s="847">
        <v>103</v>
      </c>
      <c r="N393" s="859">
        <v>3336.94</v>
      </c>
      <c r="O393" s="843">
        <v>299.11</v>
      </c>
      <c r="P393" s="843">
        <v>99.9</v>
      </c>
      <c r="Q393" s="19">
        <v>1078450.5</v>
      </c>
      <c r="R393" s="845">
        <v>0.93</v>
      </c>
      <c r="S393" s="1146">
        <v>-4.4000000000000004</v>
      </c>
      <c r="T393" s="846">
        <v>1.0509999999999999</v>
      </c>
      <c r="U393" s="1156">
        <v>491254</v>
      </c>
      <c r="X393" s="1134">
        <v>88.5</v>
      </c>
      <c r="Y393" s="1110">
        <v>140147</v>
      </c>
      <c r="Z393" s="1115">
        <v>298488</v>
      </c>
      <c r="AB393" s="1134">
        <v>88.6</v>
      </c>
      <c r="AC393" s="1104">
        <v>16046.1</v>
      </c>
      <c r="AD393" s="1115">
        <v>340779</v>
      </c>
    </row>
    <row r="394" spans="1:30">
      <c r="A394" s="95"/>
      <c r="B394" s="195" t="s">
        <v>5</v>
      </c>
      <c r="C394" s="843">
        <v>104.3</v>
      </c>
      <c r="D394" s="858">
        <v>3248959.2835684465</v>
      </c>
      <c r="E394" s="844">
        <v>414781</v>
      </c>
      <c r="F394" s="843">
        <v>100.9</v>
      </c>
      <c r="G394" s="19">
        <v>1083689.7120000001</v>
      </c>
      <c r="H394" s="845">
        <v>0.94</v>
      </c>
      <c r="I394" s="1146">
        <v>1.6</v>
      </c>
      <c r="J394" s="846">
        <v>1.2889999999999999</v>
      </c>
      <c r="K394" s="1156">
        <v>603135</v>
      </c>
      <c r="M394" s="847">
        <v>104.3</v>
      </c>
      <c r="N394" s="859">
        <v>3330.59</v>
      </c>
      <c r="O394" s="843">
        <v>390.03</v>
      </c>
      <c r="P394" s="843">
        <v>100.9</v>
      </c>
      <c r="Q394" s="19">
        <v>1095793.3999999999</v>
      </c>
      <c r="R394" s="845">
        <v>0.94</v>
      </c>
      <c r="S394" s="1146">
        <v>1.6</v>
      </c>
      <c r="T394" s="846">
        <v>1.0920000000000001</v>
      </c>
      <c r="U394" s="1156">
        <v>516925</v>
      </c>
      <c r="X394" s="1134">
        <v>89.3</v>
      </c>
      <c r="Y394" s="1110">
        <v>171069</v>
      </c>
      <c r="Z394" s="1115">
        <v>350193</v>
      </c>
      <c r="AB394" s="1134">
        <v>87.7</v>
      </c>
      <c r="AC394" s="1104">
        <v>14652.6</v>
      </c>
      <c r="AD394" s="1115">
        <v>346486</v>
      </c>
    </row>
    <row r="395" spans="1:30">
      <c r="A395" s="95"/>
      <c r="B395" s="195" t="s">
        <v>6</v>
      </c>
      <c r="C395" s="843">
        <v>104.1</v>
      </c>
      <c r="D395" s="858">
        <v>3484746.8044411195</v>
      </c>
      <c r="E395" s="844">
        <v>361612</v>
      </c>
      <c r="F395" s="843">
        <v>101.2</v>
      </c>
      <c r="G395" s="19">
        <v>1155299.1000000001</v>
      </c>
      <c r="H395" s="845">
        <v>0.94</v>
      </c>
      <c r="I395" s="1146">
        <v>15</v>
      </c>
      <c r="J395" s="846">
        <v>1.075</v>
      </c>
      <c r="K395" s="1156">
        <v>571833</v>
      </c>
      <c r="M395" s="847">
        <v>104.1</v>
      </c>
      <c r="N395" s="859">
        <v>3539.91</v>
      </c>
      <c r="O395" s="843">
        <v>331.07</v>
      </c>
      <c r="P395" s="843">
        <v>101.2</v>
      </c>
      <c r="Q395" s="19">
        <v>1102356.3999999999</v>
      </c>
      <c r="R395" s="845">
        <v>0.94</v>
      </c>
      <c r="S395" s="1146">
        <v>15</v>
      </c>
      <c r="T395" s="846">
        <v>1.109</v>
      </c>
      <c r="U395" s="1156">
        <v>573643</v>
      </c>
      <c r="X395" s="1134">
        <v>89.3</v>
      </c>
      <c r="Y395" s="1110">
        <v>125827</v>
      </c>
      <c r="Z395" s="1115">
        <v>341994</v>
      </c>
      <c r="AB395" s="1134">
        <v>87</v>
      </c>
      <c r="AC395" s="1104">
        <v>16067.8</v>
      </c>
      <c r="AD395" s="1115">
        <v>339684</v>
      </c>
    </row>
    <row r="396" spans="1:30">
      <c r="A396" s="95"/>
      <c r="B396" s="195" t="s">
        <v>7</v>
      </c>
      <c r="C396" s="843">
        <v>103.7</v>
      </c>
      <c r="D396" s="858">
        <v>3357292.186626649</v>
      </c>
      <c r="E396" s="844">
        <v>451835</v>
      </c>
      <c r="F396" s="843">
        <v>98.7</v>
      </c>
      <c r="G396" s="19">
        <v>1045390.71</v>
      </c>
      <c r="H396" s="845">
        <v>0.94</v>
      </c>
      <c r="I396" s="1146">
        <v>3</v>
      </c>
      <c r="J396" s="846">
        <v>0.97499999999999998</v>
      </c>
      <c r="K396" s="1156">
        <v>470255</v>
      </c>
      <c r="M396" s="847">
        <v>103.7</v>
      </c>
      <c r="N396" s="859">
        <v>3362.46</v>
      </c>
      <c r="O396" s="843">
        <v>487.19</v>
      </c>
      <c r="P396" s="843">
        <v>98.7</v>
      </c>
      <c r="Q396" s="19">
        <v>1080595.2</v>
      </c>
      <c r="R396" s="845">
        <v>0.94</v>
      </c>
      <c r="S396" s="1146">
        <v>3</v>
      </c>
      <c r="T396" s="846">
        <v>1.083</v>
      </c>
      <c r="U396" s="1156">
        <v>524329</v>
      </c>
      <c r="X396" s="1134">
        <v>84.4</v>
      </c>
      <c r="Y396" s="1110">
        <v>90941</v>
      </c>
      <c r="Z396" s="1115">
        <v>341759</v>
      </c>
      <c r="AB396" s="1134">
        <v>86.9</v>
      </c>
      <c r="AC396" s="1104">
        <v>10799.3</v>
      </c>
      <c r="AD396" s="1115">
        <v>352474</v>
      </c>
    </row>
    <row r="397" spans="1:30">
      <c r="A397" s="95"/>
      <c r="B397" s="195" t="s">
        <v>8</v>
      </c>
      <c r="C397" s="843">
        <v>102.8</v>
      </c>
      <c r="D397" s="858">
        <v>3530460.2541355677</v>
      </c>
      <c r="E397" s="844">
        <v>406988</v>
      </c>
      <c r="F397" s="843">
        <v>99.4</v>
      </c>
      <c r="G397" s="19">
        <v>1136519.1189999999</v>
      </c>
      <c r="H397" s="845">
        <v>0.96</v>
      </c>
      <c r="I397" s="1146">
        <v>-3.3</v>
      </c>
      <c r="J397" s="846">
        <v>1.1180000000000001</v>
      </c>
      <c r="K397" s="1156">
        <v>591995</v>
      </c>
      <c r="M397" s="847">
        <v>102.8</v>
      </c>
      <c r="N397" s="859">
        <v>3421.65</v>
      </c>
      <c r="O397" s="843">
        <v>373.63</v>
      </c>
      <c r="P397" s="843">
        <v>99.4</v>
      </c>
      <c r="Q397" s="19">
        <v>1096754</v>
      </c>
      <c r="R397" s="845">
        <v>0.96</v>
      </c>
      <c r="S397" s="1146">
        <v>-3.3</v>
      </c>
      <c r="T397" s="846">
        <v>1.103</v>
      </c>
      <c r="U397" s="1156">
        <v>554526</v>
      </c>
      <c r="X397" s="1134">
        <v>88.5</v>
      </c>
      <c r="Y397" s="1110">
        <v>142094</v>
      </c>
      <c r="Z397" s="1115">
        <v>376962</v>
      </c>
      <c r="AB397" s="1134">
        <v>91.2</v>
      </c>
      <c r="AC397" s="1104">
        <v>14627.8</v>
      </c>
      <c r="AD397" s="1115">
        <v>375647</v>
      </c>
    </row>
    <row r="398" spans="1:30">
      <c r="A398" s="95"/>
      <c r="B398" s="195" t="s">
        <v>9</v>
      </c>
      <c r="C398" s="843">
        <v>103.3</v>
      </c>
      <c r="D398" s="858">
        <v>3678291.7294029673</v>
      </c>
      <c r="E398" s="844">
        <v>305708</v>
      </c>
      <c r="F398" s="843">
        <v>99.8</v>
      </c>
      <c r="G398" s="19">
        <v>1136423.1780000001</v>
      </c>
      <c r="H398" s="845">
        <v>0.96</v>
      </c>
      <c r="I398" s="1146">
        <v>0.4</v>
      </c>
      <c r="J398" s="327">
        <v>1.0449999999999999</v>
      </c>
      <c r="K398" s="1156">
        <v>539954</v>
      </c>
      <c r="M398" s="847">
        <v>103.3</v>
      </c>
      <c r="N398" s="859">
        <v>3480.71</v>
      </c>
      <c r="O398" s="843">
        <v>341.16</v>
      </c>
      <c r="P398" s="843">
        <v>99.8</v>
      </c>
      <c r="Q398" s="19">
        <v>1092849.5</v>
      </c>
      <c r="R398" s="845">
        <v>0.96</v>
      </c>
      <c r="S398" s="1146">
        <v>0.4</v>
      </c>
      <c r="T398" s="846">
        <v>1.089</v>
      </c>
      <c r="U398" s="1156">
        <v>526410</v>
      </c>
      <c r="X398" s="1134">
        <v>91</v>
      </c>
      <c r="Y398" s="1110">
        <v>178105</v>
      </c>
      <c r="Z398" s="1115">
        <v>359029</v>
      </c>
      <c r="AB398" s="1134">
        <v>92.3</v>
      </c>
      <c r="AC398" s="1104">
        <v>15960.7</v>
      </c>
      <c r="AD398" s="1115">
        <v>334354</v>
      </c>
    </row>
    <row r="399" spans="1:30">
      <c r="A399" s="95"/>
      <c r="B399" s="195" t="s">
        <v>10</v>
      </c>
      <c r="C399" s="843">
        <v>101.1</v>
      </c>
      <c r="D399" s="858">
        <v>3217548.6972055878</v>
      </c>
      <c r="E399" s="844">
        <v>321419</v>
      </c>
      <c r="F399" s="843">
        <v>94.6</v>
      </c>
      <c r="G399" s="19">
        <v>1011633.325</v>
      </c>
      <c r="H399" s="845">
        <v>0.93</v>
      </c>
      <c r="I399" s="1146">
        <v>-5.8</v>
      </c>
      <c r="J399" s="327">
        <v>1.03</v>
      </c>
      <c r="K399" s="1156">
        <v>525659</v>
      </c>
      <c r="M399" s="847">
        <v>101.1</v>
      </c>
      <c r="N399" s="859">
        <v>3056.16</v>
      </c>
      <c r="O399" s="843">
        <v>347.9</v>
      </c>
      <c r="P399" s="843">
        <v>94.6</v>
      </c>
      <c r="Q399" s="19">
        <v>1052062.8</v>
      </c>
      <c r="R399" s="845">
        <v>0.93</v>
      </c>
      <c r="S399" s="1146">
        <v>-5.8</v>
      </c>
      <c r="T399" s="846">
        <v>1.107</v>
      </c>
      <c r="U399" s="1156">
        <v>556950</v>
      </c>
      <c r="X399" s="1134">
        <v>79.5</v>
      </c>
      <c r="Y399" s="1110">
        <v>129279</v>
      </c>
      <c r="Z399" s="1115">
        <v>375229</v>
      </c>
      <c r="AB399" s="1134">
        <v>82.1</v>
      </c>
      <c r="AC399" s="1104">
        <v>13352.5</v>
      </c>
      <c r="AD399" s="1115">
        <v>393075</v>
      </c>
    </row>
    <row r="400" spans="1:30">
      <c r="A400" s="95"/>
      <c r="B400" s="195" t="s">
        <v>11</v>
      </c>
      <c r="C400" s="843">
        <v>98.5</v>
      </c>
      <c r="D400" s="858">
        <v>3913621.3793429299</v>
      </c>
      <c r="E400" s="844">
        <v>365554</v>
      </c>
      <c r="F400" s="843">
        <v>92.6</v>
      </c>
      <c r="G400" s="19">
        <v>1100066.4920000001</v>
      </c>
      <c r="H400" s="845">
        <v>0.93</v>
      </c>
      <c r="I400" s="1146">
        <v>-1.3</v>
      </c>
      <c r="J400" s="327">
        <v>1.129</v>
      </c>
      <c r="K400" s="1156">
        <v>559620</v>
      </c>
      <c r="M400" s="847">
        <v>98.5</v>
      </c>
      <c r="N400" s="859">
        <v>3683.35</v>
      </c>
      <c r="O400" s="843">
        <v>353.57</v>
      </c>
      <c r="P400" s="843">
        <v>92.6</v>
      </c>
      <c r="Q400" s="19">
        <v>1095921.3</v>
      </c>
      <c r="R400" s="845">
        <v>0.93</v>
      </c>
      <c r="S400" s="1146">
        <v>-1.3</v>
      </c>
      <c r="T400" s="846">
        <v>1.103</v>
      </c>
      <c r="U400" s="1156">
        <v>556504</v>
      </c>
      <c r="X400" s="1134">
        <v>93.4</v>
      </c>
      <c r="Y400" s="1110">
        <v>134311</v>
      </c>
      <c r="Z400" s="1115">
        <v>398981</v>
      </c>
      <c r="AB400" s="1134">
        <v>94.2</v>
      </c>
      <c r="AC400" s="1104">
        <v>15545.3</v>
      </c>
      <c r="AD400" s="1115">
        <v>399821</v>
      </c>
    </row>
    <row r="401" spans="1:30">
      <c r="A401" s="95"/>
      <c r="B401" s="195" t="s">
        <v>12</v>
      </c>
      <c r="C401" s="843">
        <v>101.1</v>
      </c>
      <c r="D401" s="858">
        <v>3720569.5461547705</v>
      </c>
      <c r="E401" s="844">
        <v>453303</v>
      </c>
      <c r="F401" s="843">
        <v>101.9</v>
      </c>
      <c r="G401" s="19">
        <v>1096512.8060000001</v>
      </c>
      <c r="H401" s="845">
        <v>0.9</v>
      </c>
      <c r="I401" s="1146">
        <v>1.3</v>
      </c>
      <c r="J401" s="327">
        <v>1.198</v>
      </c>
      <c r="K401" s="1156">
        <v>601322</v>
      </c>
      <c r="M401" s="847">
        <v>101.1</v>
      </c>
      <c r="N401" s="859">
        <v>3558.56</v>
      </c>
      <c r="O401" s="843">
        <v>440.89</v>
      </c>
      <c r="P401" s="843">
        <v>101.9</v>
      </c>
      <c r="Q401" s="19">
        <v>1083781.2</v>
      </c>
      <c r="R401" s="845">
        <v>0.9</v>
      </c>
      <c r="S401" s="1146">
        <v>1.3</v>
      </c>
      <c r="T401" s="846">
        <v>1.157</v>
      </c>
      <c r="U401" s="1156">
        <v>570963</v>
      </c>
      <c r="X401" s="1134">
        <v>91</v>
      </c>
      <c r="Y401" s="1110">
        <v>162267</v>
      </c>
      <c r="Z401" s="1115">
        <v>377551</v>
      </c>
      <c r="AB401" s="1134">
        <v>88.1</v>
      </c>
      <c r="AC401" s="1104">
        <v>16860.7</v>
      </c>
      <c r="AD401" s="1115">
        <v>376873</v>
      </c>
    </row>
    <row r="402" spans="1:30">
      <c r="A402" s="95"/>
      <c r="B402" s="195" t="s">
        <v>13</v>
      </c>
      <c r="C402" s="843">
        <v>100.8</v>
      </c>
      <c r="D402" s="858">
        <v>3342854.8437204175</v>
      </c>
      <c r="E402" s="844">
        <v>408248</v>
      </c>
      <c r="F402" s="843">
        <v>98.1</v>
      </c>
      <c r="G402" s="19">
        <v>1089661.4550000001</v>
      </c>
      <c r="H402" s="845">
        <v>0.91</v>
      </c>
      <c r="I402" s="1146">
        <v>1.9</v>
      </c>
      <c r="J402" s="327">
        <v>1.1739999999999999</v>
      </c>
      <c r="K402" s="1156">
        <v>577671</v>
      </c>
      <c r="M402" s="847">
        <v>100.8</v>
      </c>
      <c r="N402" s="859">
        <v>3484.58</v>
      </c>
      <c r="O402" s="843">
        <v>381.48</v>
      </c>
      <c r="P402" s="843">
        <v>98.1</v>
      </c>
      <c r="Q402" s="19">
        <v>1070491.8999999999</v>
      </c>
      <c r="R402" s="845">
        <v>0.91</v>
      </c>
      <c r="S402" s="1146">
        <v>1.9</v>
      </c>
      <c r="T402" s="846">
        <v>1.179</v>
      </c>
      <c r="U402" s="1156">
        <v>582925</v>
      </c>
      <c r="X402" s="1134">
        <v>88.5</v>
      </c>
      <c r="Y402" s="1110">
        <v>175981</v>
      </c>
      <c r="Z402" s="1115">
        <v>438603</v>
      </c>
      <c r="AB402" s="1134">
        <v>85.7</v>
      </c>
      <c r="AC402" s="1104">
        <v>17321</v>
      </c>
      <c r="AD402" s="1115">
        <v>433445</v>
      </c>
    </row>
    <row r="403" spans="1:30">
      <c r="A403" s="95"/>
      <c r="B403" s="195" t="s">
        <v>14</v>
      </c>
      <c r="C403" s="843">
        <v>98.5</v>
      </c>
      <c r="D403" s="858">
        <v>3344378.9455663627</v>
      </c>
      <c r="E403" s="844">
        <v>331001</v>
      </c>
      <c r="F403" s="843">
        <v>93.8</v>
      </c>
      <c r="G403" s="19">
        <v>1081832.69</v>
      </c>
      <c r="H403" s="845">
        <v>0.91</v>
      </c>
      <c r="I403" s="1146">
        <v>0.9</v>
      </c>
      <c r="J403" s="327">
        <v>1.2090000000000001</v>
      </c>
      <c r="K403" s="1156">
        <v>646362</v>
      </c>
      <c r="M403" s="847">
        <v>98.5</v>
      </c>
      <c r="N403" s="859">
        <v>3486.26</v>
      </c>
      <c r="O403" s="843">
        <v>346.99</v>
      </c>
      <c r="P403" s="843">
        <v>93.8</v>
      </c>
      <c r="Q403" s="19">
        <v>1068918.6000000001</v>
      </c>
      <c r="R403" s="845">
        <v>0.91</v>
      </c>
      <c r="S403" s="1146">
        <v>0.9</v>
      </c>
      <c r="T403" s="846">
        <v>1.137</v>
      </c>
      <c r="U403" s="1156">
        <v>581752</v>
      </c>
      <c r="X403" s="1135">
        <v>95.9</v>
      </c>
      <c r="Y403" s="1111">
        <v>246284</v>
      </c>
      <c r="Z403" s="1116">
        <v>436812</v>
      </c>
      <c r="AB403" s="1135">
        <v>91.4</v>
      </c>
      <c r="AC403" s="1105">
        <v>17577.900000000001</v>
      </c>
      <c r="AD403" s="1116">
        <v>421878</v>
      </c>
    </row>
    <row r="404" spans="1:30">
      <c r="A404" s="98" t="s">
        <v>903</v>
      </c>
      <c r="B404" s="196" t="s">
        <v>3</v>
      </c>
      <c r="C404" s="853">
        <v>100.1</v>
      </c>
      <c r="D404" s="876">
        <v>3339921.9082353637</v>
      </c>
      <c r="E404" s="854">
        <v>282114</v>
      </c>
      <c r="F404" s="853">
        <v>96.8</v>
      </c>
      <c r="G404" s="18">
        <v>1062806.398</v>
      </c>
      <c r="H404" s="855">
        <v>0.93</v>
      </c>
      <c r="I404" s="1145">
        <v>1.7</v>
      </c>
      <c r="J404" s="916">
        <v>1.0489999999999999</v>
      </c>
      <c r="K404" s="1155">
        <v>476153.38699999999</v>
      </c>
      <c r="M404" s="857">
        <v>100.1</v>
      </c>
      <c r="N404" s="877">
        <v>3517.12</v>
      </c>
      <c r="O404" s="853">
        <v>326.57</v>
      </c>
      <c r="P404" s="853">
        <v>96.8</v>
      </c>
      <c r="Q404" s="18">
        <v>1122355.7</v>
      </c>
      <c r="R404" s="855">
        <v>0.93</v>
      </c>
      <c r="S404" s="1145">
        <v>1.7</v>
      </c>
      <c r="T404" s="856">
        <v>1.1279999999999999</v>
      </c>
      <c r="U404" s="1155">
        <v>595682</v>
      </c>
      <c r="X404" s="1136"/>
      <c r="Y404" s="1112"/>
      <c r="Z404" s="1114"/>
      <c r="AB404" s="1136"/>
      <c r="AC404" s="1106"/>
      <c r="AD404" s="1114"/>
    </row>
    <row r="405" spans="1:30">
      <c r="A405" s="95">
        <v>2022</v>
      </c>
      <c r="B405" s="195" t="s">
        <v>4</v>
      </c>
      <c r="C405" s="843">
        <v>103.3</v>
      </c>
      <c r="D405" s="858">
        <v>3131936.43847265</v>
      </c>
      <c r="E405" s="844">
        <v>435425</v>
      </c>
      <c r="F405" s="843">
        <v>102.1</v>
      </c>
      <c r="G405" s="19">
        <v>1062987.5619999999</v>
      </c>
      <c r="H405" s="845">
        <v>0.95</v>
      </c>
      <c r="I405" s="1146">
        <v>-0.8</v>
      </c>
      <c r="J405" s="327">
        <v>1.1140000000000001</v>
      </c>
      <c r="K405" s="1156">
        <v>567027.06200000003</v>
      </c>
      <c r="M405" s="847">
        <v>103.3</v>
      </c>
      <c r="N405" s="859">
        <v>3418.12</v>
      </c>
      <c r="O405" s="843">
        <v>400.34</v>
      </c>
      <c r="P405" s="843">
        <v>102.1</v>
      </c>
      <c r="Q405" s="19">
        <v>1101963.3</v>
      </c>
      <c r="R405" s="845">
        <v>0.95</v>
      </c>
      <c r="S405" s="1146">
        <v>-0.8</v>
      </c>
      <c r="T405" s="846">
        <v>1.117</v>
      </c>
      <c r="U405" s="1156">
        <v>602208</v>
      </c>
      <c r="X405" s="1134"/>
      <c r="Y405" s="1110"/>
      <c r="Z405" s="1115"/>
      <c r="AB405" s="1134"/>
      <c r="AC405" s="1104"/>
      <c r="AD405" s="1115"/>
    </row>
    <row r="406" spans="1:30">
      <c r="A406" s="95"/>
      <c r="B406" s="195" t="s">
        <v>5</v>
      </c>
      <c r="C406" s="843">
        <v>100.5</v>
      </c>
      <c r="D406" s="858">
        <v>3364637.3329178211</v>
      </c>
      <c r="E406" s="844">
        <v>477682</v>
      </c>
      <c r="F406" s="843">
        <v>97</v>
      </c>
      <c r="G406" s="19">
        <v>1106042.1000000001</v>
      </c>
      <c r="H406" s="845">
        <v>0.96</v>
      </c>
      <c r="I406" s="1146">
        <v>0.4</v>
      </c>
      <c r="J406" s="327">
        <v>1.319</v>
      </c>
      <c r="K406" s="1156">
        <v>720846.24400000006</v>
      </c>
      <c r="M406" s="847">
        <v>100.5</v>
      </c>
      <c r="N406" s="859">
        <v>3457.9</v>
      </c>
      <c r="O406" s="843">
        <v>458.07</v>
      </c>
      <c r="P406" s="843">
        <v>97</v>
      </c>
      <c r="Q406" s="19">
        <v>1114574.7</v>
      </c>
      <c r="R406" s="845">
        <v>0.96</v>
      </c>
      <c r="S406" s="1500">
        <v>0.4</v>
      </c>
      <c r="T406" s="846">
        <v>1.1120000000000001</v>
      </c>
      <c r="U406" s="1156">
        <v>620049</v>
      </c>
      <c r="X406" s="1134"/>
      <c r="Y406" s="1110"/>
      <c r="Z406" s="1115"/>
      <c r="AB406" s="1134"/>
      <c r="AC406" s="1104"/>
      <c r="AD406" s="1115"/>
    </row>
    <row r="407" spans="1:30">
      <c r="A407" s="95"/>
      <c r="B407" s="195" t="s">
        <v>6</v>
      </c>
      <c r="C407" s="843">
        <v>102.1</v>
      </c>
      <c r="D407" s="858">
        <v>3277600.2310726028</v>
      </c>
      <c r="E407" s="844">
        <v>441361</v>
      </c>
      <c r="F407" s="843">
        <v>98.6</v>
      </c>
      <c r="G407" s="19">
        <v>1151057.5900000001</v>
      </c>
      <c r="H407" s="845">
        <v>0.98</v>
      </c>
      <c r="I407" s="1146">
        <v>3.4</v>
      </c>
      <c r="J407" s="327">
        <v>1.1339999999999999</v>
      </c>
      <c r="K407" s="1156">
        <v>627012.41399999999</v>
      </c>
      <c r="M407" s="847">
        <v>102.1</v>
      </c>
      <c r="N407" s="859">
        <v>3337.11</v>
      </c>
      <c r="O407" s="843">
        <v>389.77</v>
      </c>
      <c r="P407" s="843">
        <v>98.6</v>
      </c>
      <c r="Q407" s="19">
        <v>1101908.5</v>
      </c>
      <c r="R407" s="845">
        <v>0.98</v>
      </c>
      <c r="S407" s="1500">
        <v>3.4</v>
      </c>
      <c r="T407" s="846">
        <v>1.171</v>
      </c>
      <c r="U407" s="1156">
        <v>627420</v>
      </c>
      <c r="X407" s="1134"/>
      <c r="Y407" s="1110"/>
      <c r="Z407" s="1115"/>
      <c r="AB407" s="1134"/>
      <c r="AC407" s="1104"/>
      <c r="AD407" s="1115"/>
    </row>
    <row r="408" spans="1:30">
      <c r="A408" s="95"/>
      <c r="B408" s="195" t="s">
        <v>7</v>
      </c>
      <c r="C408" s="843">
        <v>99.5</v>
      </c>
      <c r="D408" s="858">
        <v>3475912.7771449802</v>
      </c>
      <c r="E408" s="844">
        <v>313748</v>
      </c>
      <c r="F408" s="843">
        <v>94.3</v>
      </c>
      <c r="G408" s="19">
        <v>1068604.497</v>
      </c>
      <c r="H408" s="845">
        <v>1</v>
      </c>
      <c r="I408" s="1146">
        <v>8.9</v>
      </c>
      <c r="J408" s="327">
        <v>1.036</v>
      </c>
      <c r="K408" s="1156">
        <v>619192.054</v>
      </c>
      <c r="M408" s="847">
        <v>99.5</v>
      </c>
      <c r="N408" s="859">
        <v>3479.05</v>
      </c>
      <c r="O408" s="843">
        <v>355.73</v>
      </c>
      <c r="P408" s="843">
        <v>94.3</v>
      </c>
      <c r="Q408" s="19">
        <v>1106068.1000000001</v>
      </c>
      <c r="R408" s="845">
        <v>1</v>
      </c>
      <c r="S408" s="1500">
        <v>8.9</v>
      </c>
      <c r="T408" s="846">
        <v>1.155</v>
      </c>
      <c r="U408" s="1156">
        <v>691345</v>
      </c>
      <c r="X408" s="1134"/>
      <c r="Y408" s="1110"/>
      <c r="Z408" s="1115"/>
      <c r="AB408" s="1134"/>
      <c r="AC408" s="1104"/>
      <c r="AD408" s="1115"/>
    </row>
    <row r="409" spans="1:30">
      <c r="A409" s="95"/>
      <c r="B409" s="195" t="s">
        <v>8</v>
      </c>
      <c r="C409" s="843">
        <v>101.9</v>
      </c>
      <c r="D409" s="858">
        <v>3594277.2160925646</v>
      </c>
      <c r="E409" s="844">
        <v>427006</v>
      </c>
      <c r="F409" s="843">
        <v>96.1</v>
      </c>
      <c r="G409" s="19">
        <v>1156237.632</v>
      </c>
      <c r="H409" s="845">
        <v>1.03</v>
      </c>
      <c r="I409" s="1146">
        <v>-0.1</v>
      </c>
      <c r="J409" s="327">
        <v>1.1879999999999999</v>
      </c>
      <c r="K409" s="1156">
        <v>712590.43900000001</v>
      </c>
      <c r="M409" s="847">
        <v>101.9</v>
      </c>
      <c r="N409" s="859">
        <v>3461.56</v>
      </c>
      <c r="O409" s="843">
        <v>384.4</v>
      </c>
      <c r="P409" s="843">
        <v>96.1</v>
      </c>
      <c r="Q409" s="19">
        <v>1107020.8999999999</v>
      </c>
      <c r="R409" s="845">
        <v>1.03</v>
      </c>
      <c r="S409" s="1500">
        <v>-0.1</v>
      </c>
      <c r="T409" s="846">
        <v>1.1739999999999999</v>
      </c>
      <c r="U409" s="1156">
        <v>669126</v>
      </c>
      <c r="X409" s="1134"/>
      <c r="Y409" s="1110"/>
      <c r="Z409" s="1115"/>
      <c r="AB409" s="1134"/>
      <c r="AC409" s="1104"/>
      <c r="AD409" s="1115"/>
    </row>
    <row r="410" spans="1:30">
      <c r="A410" s="95"/>
      <c r="B410" s="195" t="s">
        <v>9</v>
      </c>
      <c r="C410" s="843">
        <v>102.6</v>
      </c>
      <c r="D410" s="858">
        <v>3727338.3514117617</v>
      </c>
      <c r="E410" s="844">
        <v>299387</v>
      </c>
      <c r="F410" s="843">
        <v>103.3</v>
      </c>
      <c r="G410" s="19">
        <v>1132973.1000000001</v>
      </c>
      <c r="H410" s="845">
        <v>1.03</v>
      </c>
      <c r="I410" s="1146">
        <v>0.6</v>
      </c>
      <c r="J410" s="327">
        <v>1.143</v>
      </c>
      <c r="K410" s="1156">
        <v>664569.65399999998</v>
      </c>
      <c r="M410" s="847">
        <v>102.6</v>
      </c>
      <c r="N410" s="859">
        <v>3520.64</v>
      </c>
      <c r="O410" s="843">
        <v>339.74</v>
      </c>
      <c r="P410" s="843">
        <v>103.3</v>
      </c>
      <c r="Q410" s="19">
        <v>1099923</v>
      </c>
      <c r="R410" s="845">
        <v>1.03</v>
      </c>
      <c r="S410" s="1500">
        <v>0.6</v>
      </c>
      <c r="T410" s="846">
        <v>1.1919999999999999</v>
      </c>
      <c r="U410" s="1156">
        <v>656029</v>
      </c>
      <c r="X410" s="1134"/>
      <c r="Y410" s="1110"/>
      <c r="Z410" s="1115"/>
      <c r="AB410" s="1134"/>
      <c r="AC410" s="1104"/>
      <c r="AD410" s="1115"/>
    </row>
    <row r="411" spans="1:30">
      <c r="A411" s="95"/>
      <c r="B411" s="195" t="s">
        <v>10</v>
      </c>
      <c r="C411" s="843">
        <v>102.9</v>
      </c>
      <c r="D411" s="858">
        <v>3715741.0890461882</v>
      </c>
      <c r="E411" s="844">
        <v>399487</v>
      </c>
      <c r="F411" s="843">
        <v>103.9</v>
      </c>
      <c r="G411" s="19">
        <v>1064742.8</v>
      </c>
      <c r="H411" s="845">
        <v>1.04</v>
      </c>
      <c r="I411" s="1146">
        <v>0.3</v>
      </c>
      <c r="J411" s="327">
        <v>1.107</v>
      </c>
      <c r="K411" s="1156">
        <v>672129.25199999998</v>
      </c>
      <c r="M411" s="847">
        <v>102.9</v>
      </c>
      <c r="N411" s="859">
        <v>3553.78</v>
      </c>
      <c r="O411" s="843">
        <v>408.96</v>
      </c>
      <c r="P411" s="843">
        <v>103.9</v>
      </c>
      <c r="Q411" s="1403">
        <v>1103586.2</v>
      </c>
      <c r="R411" s="845">
        <v>1.04</v>
      </c>
      <c r="S411" s="1500">
        <v>0.3</v>
      </c>
      <c r="T411" s="846">
        <v>1.19</v>
      </c>
      <c r="U411" s="1156">
        <v>690361</v>
      </c>
      <c r="X411" s="1134"/>
      <c r="Y411" s="1110"/>
      <c r="Z411" s="1115"/>
      <c r="AB411" s="1134"/>
      <c r="AC411" s="1104"/>
      <c r="AD411" s="1115"/>
    </row>
    <row r="412" spans="1:30">
      <c r="A412" s="95"/>
      <c r="B412" s="195" t="s">
        <v>11</v>
      </c>
      <c r="C412" s="843">
        <v>104.9</v>
      </c>
      <c r="D412" s="858">
        <v>3512606.2591180829</v>
      </c>
      <c r="E412" s="844">
        <v>375351</v>
      </c>
      <c r="F412" s="843">
        <v>106.5</v>
      </c>
      <c r="G412" s="19">
        <v>1098949.3700000001</v>
      </c>
      <c r="H412" s="845">
        <v>1.05</v>
      </c>
      <c r="I412" s="1146">
        <v>1.7</v>
      </c>
      <c r="J412" s="327">
        <v>1.2350000000000001</v>
      </c>
      <c r="K412" s="1156">
        <v>694891.076</v>
      </c>
      <c r="M412" s="847">
        <v>104.9</v>
      </c>
      <c r="N412" s="859">
        <v>3291.95</v>
      </c>
      <c r="O412" s="843">
        <v>392.43</v>
      </c>
      <c r="P412" s="843">
        <v>106.5</v>
      </c>
      <c r="Q412" s="1403">
        <v>1091930.8</v>
      </c>
      <c r="R412" s="845">
        <v>1.05</v>
      </c>
      <c r="S412" s="1150">
        <v>1.7</v>
      </c>
      <c r="T412" s="846">
        <v>1.202</v>
      </c>
      <c r="U412" s="1156">
        <v>687169</v>
      </c>
      <c r="X412" s="1134"/>
      <c r="Y412" s="1110"/>
      <c r="Z412" s="1115"/>
      <c r="AB412" s="1134"/>
      <c r="AC412" s="1104"/>
      <c r="AD412" s="1115"/>
    </row>
    <row r="413" spans="1:30">
      <c r="A413" s="95"/>
      <c r="B413" s="195" t="s">
        <v>12</v>
      </c>
      <c r="C413" s="843">
        <v>103.3</v>
      </c>
      <c r="D413" s="858">
        <v>3599215.4629662638</v>
      </c>
      <c r="E413" s="844">
        <v>370837</v>
      </c>
      <c r="F413" s="843">
        <v>103.6</v>
      </c>
      <c r="G413" s="19">
        <v>1105563.27</v>
      </c>
      <c r="H413" s="845">
        <v>1.05</v>
      </c>
      <c r="I413" s="1146">
        <v>2.4</v>
      </c>
      <c r="J413" s="327">
        <v>1.2010000000000001</v>
      </c>
      <c r="K413" s="1156">
        <v>742625.23900000006</v>
      </c>
      <c r="M413" s="847">
        <v>103.3</v>
      </c>
      <c r="N413" s="859">
        <v>3428.33</v>
      </c>
      <c r="O413" s="843">
        <v>333.7</v>
      </c>
      <c r="P413" s="843">
        <v>103.6</v>
      </c>
      <c r="Q413" s="1403">
        <v>1096258.2</v>
      </c>
      <c r="R413" s="845">
        <v>1.05</v>
      </c>
      <c r="S413" s="1150">
        <v>2.4</v>
      </c>
      <c r="T413" s="846">
        <v>1.161</v>
      </c>
      <c r="U413" s="1156">
        <v>714557</v>
      </c>
      <c r="X413" s="1134"/>
      <c r="Y413" s="1110"/>
      <c r="Z413" s="1115"/>
      <c r="AB413" s="1134"/>
      <c r="AC413" s="1104"/>
      <c r="AD413" s="1115"/>
    </row>
    <row r="414" spans="1:30">
      <c r="A414" s="95"/>
      <c r="B414" s="195" t="s">
        <v>13</v>
      </c>
      <c r="C414" s="843">
        <v>103.6</v>
      </c>
      <c r="D414" s="858">
        <v>3338232.742317229</v>
      </c>
      <c r="E414" s="844">
        <v>354435</v>
      </c>
      <c r="F414" s="843">
        <v>105</v>
      </c>
      <c r="G414" s="19">
        <v>1126491.3</v>
      </c>
      <c r="H414" s="845">
        <v>1.06</v>
      </c>
      <c r="I414" s="1146">
        <v>0.1</v>
      </c>
      <c r="J414" s="327">
        <v>1.1890000000000001</v>
      </c>
      <c r="K414" s="1156">
        <v>738226.44700000004</v>
      </c>
      <c r="M414" s="847">
        <v>103.6</v>
      </c>
      <c r="N414" s="859">
        <v>3490.79</v>
      </c>
      <c r="O414" s="843">
        <v>335.18</v>
      </c>
      <c r="P414" s="843">
        <v>105</v>
      </c>
      <c r="Q414" s="1403">
        <v>1108848.8999999999</v>
      </c>
      <c r="R414" s="845">
        <v>1.06</v>
      </c>
      <c r="S414" s="1150">
        <v>0.1</v>
      </c>
      <c r="T414" s="846">
        <v>1.1950000000000001</v>
      </c>
      <c r="U414" s="1156">
        <v>733668</v>
      </c>
      <c r="X414" s="1134"/>
      <c r="Y414" s="1110"/>
      <c r="Z414" s="1115"/>
      <c r="AB414" s="1134"/>
      <c r="AC414" s="1104"/>
      <c r="AD414" s="1115"/>
    </row>
    <row r="415" spans="1:30">
      <c r="A415" s="95"/>
      <c r="B415" s="195" t="s">
        <v>14</v>
      </c>
      <c r="C415" s="843">
        <v>103.6</v>
      </c>
      <c r="D415" s="858">
        <v>3409242.7253494258</v>
      </c>
      <c r="E415" s="844">
        <v>290348</v>
      </c>
      <c r="F415" s="843">
        <v>106.3</v>
      </c>
      <c r="G415" s="19">
        <v>1121808.175</v>
      </c>
      <c r="H415" s="845">
        <v>1.06</v>
      </c>
      <c r="I415" s="1146">
        <v>3.6</v>
      </c>
      <c r="J415" s="327">
        <v>1.2589999999999999</v>
      </c>
      <c r="K415" s="1156">
        <v>747465.76699999999</v>
      </c>
      <c r="M415" s="847">
        <v>103.6</v>
      </c>
      <c r="N415" s="859">
        <v>3565.84</v>
      </c>
      <c r="O415" s="843">
        <v>307.33999999999997</v>
      </c>
      <c r="P415" s="843">
        <v>106.3</v>
      </c>
      <c r="Q415" s="19">
        <v>1110047.3</v>
      </c>
      <c r="R415" s="845">
        <v>1.06</v>
      </c>
      <c r="S415" s="1150">
        <v>3.6</v>
      </c>
      <c r="T415" s="846">
        <v>1.179</v>
      </c>
      <c r="U415" s="1156">
        <v>676584</v>
      </c>
      <c r="X415" s="1135"/>
      <c r="Y415" s="1111"/>
      <c r="Z415" s="1116"/>
      <c r="AB415" s="1135"/>
      <c r="AC415" s="1105"/>
      <c r="AD415" s="1116"/>
    </row>
    <row r="416" spans="1:30">
      <c r="A416" s="763" t="s">
        <v>1219</v>
      </c>
      <c r="B416" s="196" t="s">
        <v>3</v>
      </c>
      <c r="C416" s="853">
        <v>99</v>
      </c>
      <c r="D416" s="1645">
        <v>3277926.6130002597</v>
      </c>
      <c r="E416" s="854">
        <v>302261</v>
      </c>
      <c r="F416" s="853">
        <v>96.1</v>
      </c>
      <c r="G416" s="18">
        <v>1013815.62</v>
      </c>
      <c r="H416" s="855">
        <v>1.05</v>
      </c>
      <c r="I416" s="1145">
        <v>2</v>
      </c>
      <c r="J416" s="916">
        <v>1.0569999999999999</v>
      </c>
      <c r="K416" s="1646">
        <v>532587.89500000002</v>
      </c>
      <c r="M416" s="1650">
        <v>99</v>
      </c>
      <c r="N416" s="906">
        <v>3440.77</v>
      </c>
      <c r="O416" s="853">
        <v>360.98</v>
      </c>
      <c r="P416" s="853">
        <v>96.1</v>
      </c>
      <c r="Q416" s="18">
        <v>1073098.6000000001</v>
      </c>
      <c r="R416" s="855">
        <v>1.05</v>
      </c>
      <c r="S416" s="1651">
        <v>2</v>
      </c>
      <c r="T416" s="856">
        <v>1.1379999999999999</v>
      </c>
      <c r="U416" s="1646">
        <v>670023</v>
      </c>
      <c r="X416" s="1104"/>
      <c r="Y416" s="1110"/>
      <c r="Z416" s="1110"/>
      <c r="AB416" s="1104"/>
      <c r="AC416" s="1104"/>
      <c r="AD416" s="1110"/>
    </row>
    <row r="417" spans="1:30">
      <c r="A417" s="764">
        <v>2023</v>
      </c>
      <c r="B417" s="195" t="s">
        <v>4</v>
      </c>
      <c r="C417" s="843">
        <v>99.6</v>
      </c>
      <c r="D417" s="921">
        <v>3134213.059201241</v>
      </c>
      <c r="E417" s="844">
        <v>418978</v>
      </c>
      <c r="F417" s="843">
        <v>96.5</v>
      </c>
      <c r="G417" s="19">
        <v>1059494.949</v>
      </c>
      <c r="H417" s="845">
        <v>1.01</v>
      </c>
      <c r="I417" s="1146">
        <v>2.5</v>
      </c>
      <c r="J417" s="327">
        <v>1.1359999999999999</v>
      </c>
      <c r="K417" s="1647">
        <v>656434.91300000006</v>
      </c>
      <c r="M417" s="1652">
        <v>99.6</v>
      </c>
      <c r="N417" s="878">
        <v>3429.37</v>
      </c>
      <c r="O417" s="843">
        <v>388.65</v>
      </c>
      <c r="P417" s="843">
        <v>96.5</v>
      </c>
      <c r="Q417" s="19">
        <v>1095040.6000000001</v>
      </c>
      <c r="R417" s="845">
        <v>1.01</v>
      </c>
      <c r="S417" s="1150">
        <v>2.5</v>
      </c>
      <c r="T417" s="846">
        <v>1.1439999999999999</v>
      </c>
      <c r="U417" s="1647">
        <v>700362</v>
      </c>
      <c r="X417" s="1104"/>
      <c r="Y417" s="1110"/>
      <c r="Z417" s="1110"/>
      <c r="AB417" s="1104"/>
      <c r="AC417" s="1104"/>
      <c r="AD417" s="1110"/>
    </row>
    <row r="418" spans="1:30">
      <c r="A418" s="764"/>
      <c r="B418" s="195" t="s">
        <v>5</v>
      </c>
      <c r="C418" s="843">
        <v>100.7</v>
      </c>
      <c r="D418" s="921">
        <v>3331381.5074847718</v>
      </c>
      <c r="E418" s="844">
        <v>312279</v>
      </c>
      <c r="F418" s="843">
        <v>101.9</v>
      </c>
      <c r="G418" s="19">
        <v>1072917.0959999999</v>
      </c>
      <c r="H418" s="845">
        <v>1.01</v>
      </c>
      <c r="I418" s="1146">
        <v>2.7</v>
      </c>
      <c r="J418" s="327">
        <v>1.373</v>
      </c>
      <c r="K418" s="1647">
        <v>772936.495</v>
      </c>
      <c r="M418" s="1652">
        <v>100.7</v>
      </c>
      <c r="N418" s="878">
        <v>3425.76</v>
      </c>
      <c r="O418" s="843">
        <v>305.79000000000002</v>
      </c>
      <c r="P418" s="843">
        <v>101.9</v>
      </c>
      <c r="Q418" s="19">
        <v>1073258.5</v>
      </c>
      <c r="R418" s="845">
        <v>1.01</v>
      </c>
      <c r="S418" s="1150">
        <v>2.7</v>
      </c>
      <c r="T418" s="846">
        <v>1.155</v>
      </c>
      <c r="U418" s="1647">
        <v>665238</v>
      </c>
      <c r="X418" s="1104"/>
      <c r="Y418" s="1110"/>
      <c r="Z418" s="1110"/>
      <c r="AB418" s="1104"/>
      <c r="AC418" s="1104"/>
      <c r="AD418" s="1110"/>
    </row>
    <row r="419" spans="1:30">
      <c r="A419" s="764"/>
      <c r="B419" s="195" t="s">
        <v>6</v>
      </c>
      <c r="C419" s="843">
        <v>95.8</v>
      </c>
      <c r="D419" s="921">
        <v>2769539.9745906438</v>
      </c>
      <c r="E419" s="844">
        <v>717232</v>
      </c>
      <c r="F419" s="843">
        <v>93.6</v>
      </c>
      <c r="G419" s="19">
        <v>1115520.378</v>
      </c>
      <c r="H419" s="845">
        <v>1.03</v>
      </c>
      <c r="I419" s="1146">
        <v>3.4</v>
      </c>
      <c r="J419" s="327">
        <v>1.0900000000000001</v>
      </c>
      <c r="K419" s="1647">
        <v>703317.17800000007</v>
      </c>
      <c r="M419" s="1652">
        <v>95.8</v>
      </c>
      <c r="N419" s="878">
        <v>2832.21</v>
      </c>
      <c r="O419" s="843">
        <v>614.85</v>
      </c>
      <c r="P419" s="843">
        <v>93.6</v>
      </c>
      <c r="Q419" s="19">
        <v>1079718.8999999999</v>
      </c>
      <c r="R419" s="845">
        <v>1.03</v>
      </c>
      <c r="S419" s="1150">
        <v>3.4</v>
      </c>
      <c r="T419" s="846">
        <v>1.1279999999999999</v>
      </c>
      <c r="U419" s="1647">
        <v>722225</v>
      </c>
      <c r="X419" s="1104"/>
      <c r="Y419" s="1110"/>
      <c r="Z419" s="1110"/>
      <c r="AB419" s="1104"/>
      <c r="AC419" s="1104"/>
      <c r="AD419" s="1110"/>
    </row>
    <row r="420" spans="1:30">
      <c r="A420" s="764"/>
      <c r="B420" s="195" t="s">
        <v>7</v>
      </c>
      <c r="C420" s="843">
        <v>96.9</v>
      </c>
      <c r="D420" s="921">
        <v>3576647.9652613592</v>
      </c>
      <c r="E420" s="844">
        <v>320382</v>
      </c>
      <c r="F420" s="843">
        <v>94.9</v>
      </c>
      <c r="G420" s="19">
        <v>1055170.1639999999</v>
      </c>
      <c r="H420" s="845">
        <v>1.03</v>
      </c>
      <c r="I420" s="1146">
        <v>3.3</v>
      </c>
      <c r="J420" s="327">
        <v>1.014</v>
      </c>
      <c r="K420" s="1647">
        <v>611169.70299999998</v>
      </c>
      <c r="M420" s="1652">
        <v>96.9</v>
      </c>
      <c r="N420" s="878">
        <v>3572.31</v>
      </c>
      <c r="O420" s="843">
        <v>347.8</v>
      </c>
      <c r="P420" s="843">
        <v>94.9</v>
      </c>
      <c r="Q420" s="19">
        <v>1081855</v>
      </c>
      <c r="R420" s="845">
        <v>1.03</v>
      </c>
      <c r="S420" s="1150">
        <v>3.3</v>
      </c>
      <c r="T420" s="846">
        <v>1.1299999999999999</v>
      </c>
      <c r="U420" s="1647">
        <v>662075</v>
      </c>
      <c r="X420" s="1104"/>
      <c r="Y420" s="1110"/>
      <c r="Z420" s="1110"/>
      <c r="AB420" s="1104"/>
      <c r="AC420" s="1104"/>
      <c r="AD420" s="1110"/>
    </row>
    <row r="421" spans="1:30">
      <c r="A421" s="764"/>
      <c r="B421" s="195" t="s">
        <v>8</v>
      </c>
      <c r="C421" s="843">
        <v>104.9</v>
      </c>
      <c r="D421" s="921">
        <v>3674740.5945151774</v>
      </c>
      <c r="E421" s="844">
        <v>263242</v>
      </c>
      <c r="F421" s="843">
        <v>112.3</v>
      </c>
      <c r="G421" s="19">
        <v>1136340.3149999999</v>
      </c>
      <c r="H421" s="845">
        <v>1.02</v>
      </c>
      <c r="I421" s="1146">
        <v>3.9</v>
      </c>
      <c r="J421" s="327">
        <v>1.25</v>
      </c>
      <c r="K421" s="1647">
        <v>715542.598</v>
      </c>
      <c r="M421" s="1652">
        <v>104.9</v>
      </c>
      <c r="N421" s="878">
        <v>3523.89</v>
      </c>
      <c r="O421" s="843">
        <v>255.63</v>
      </c>
      <c r="P421" s="843">
        <v>112.3</v>
      </c>
      <c r="Q421" s="19">
        <v>1083951.3999999999</v>
      </c>
      <c r="R421" s="845">
        <v>1.02</v>
      </c>
      <c r="S421" s="1150">
        <v>3.9</v>
      </c>
      <c r="T421" s="846">
        <v>1.238</v>
      </c>
      <c r="U421" s="1647">
        <v>672159</v>
      </c>
      <c r="X421" s="1104"/>
      <c r="Y421" s="1110"/>
      <c r="Z421" s="1110"/>
      <c r="AB421" s="1104"/>
      <c r="AC421" s="1104"/>
      <c r="AD421" s="1110"/>
    </row>
    <row r="422" spans="1:30">
      <c r="A422" s="764"/>
      <c r="B422" s="195" t="s">
        <v>9</v>
      </c>
      <c r="C422" s="843">
        <v>96.5</v>
      </c>
      <c r="D422" s="921">
        <v>3600962.3910636017</v>
      </c>
      <c r="E422" s="844">
        <v>559351</v>
      </c>
      <c r="F422" s="843">
        <v>92.7</v>
      </c>
      <c r="G422" s="19">
        <v>1108823.9129999999</v>
      </c>
      <c r="H422" s="845">
        <v>1.01</v>
      </c>
      <c r="I422" s="1146">
        <v>4.3</v>
      </c>
      <c r="J422" s="327">
        <v>1.08</v>
      </c>
      <c r="K422" s="1647">
        <v>700216.10499999998</v>
      </c>
      <c r="M422" s="1652">
        <v>96.5</v>
      </c>
      <c r="N422" s="878">
        <v>3382.09</v>
      </c>
      <c r="O422" s="843">
        <v>594.49</v>
      </c>
      <c r="P422" s="843">
        <v>92.7</v>
      </c>
      <c r="Q422" s="19">
        <v>1079924.3</v>
      </c>
      <c r="R422" s="845">
        <v>1.01</v>
      </c>
      <c r="S422" s="1150">
        <v>4.3</v>
      </c>
      <c r="T422" s="846">
        <v>1.125</v>
      </c>
      <c r="U422" s="1647">
        <v>698874</v>
      </c>
      <c r="X422" s="1104"/>
      <c r="Y422" s="1110"/>
      <c r="Z422" s="1110"/>
      <c r="AB422" s="1104"/>
      <c r="AC422" s="1104"/>
      <c r="AD422" s="1110"/>
    </row>
    <row r="423" spans="1:30">
      <c r="A423" s="764"/>
      <c r="B423" s="195" t="s">
        <v>10</v>
      </c>
      <c r="C423" s="843">
        <v>96.4</v>
      </c>
      <c r="D423" s="921">
        <v>3516406.7191372598</v>
      </c>
      <c r="E423" s="844">
        <v>424490</v>
      </c>
      <c r="F423" s="843">
        <v>93.4</v>
      </c>
      <c r="G423" s="19">
        <v>1037897.622</v>
      </c>
      <c r="H423" s="845">
        <v>1</v>
      </c>
      <c r="I423" s="1146">
        <v>5</v>
      </c>
      <c r="J423" s="327">
        <v>1.0580000000000001</v>
      </c>
      <c r="K423" s="1647">
        <v>668940.38399999996</v>
      </c>
      <c r="M423" s="1652">
        <v>96.4</v>
      </c>
      <c r="N423" s="878">
        <v>3381.62</v>
      </c>
      <c r="O423" s="843">
        <v>434.11</v>
      </c>
      <c r="P423" s="843">
        <v>93.4</v>
      </c>
      <c r="Q423" s="19">
        <v>1075832.6000000001</v>
      </c>
      <c r="R423" s="845">
        <v>1</v>
      </c>
      <c r="S423" s="1150">
        <v>5</v>
      </c>
      <c r="T423" s="846">
        <v>1.1379999999999999</v>
      </c>
      <c r="U423" s="1647">
        <v>683148</v>
      </c>
      <c r="X423" s="1104"/>
      <c r="Y423" s="1110"/>
      <c r="Z423" s="1110"/>
      <c r="AB423" s="1104"/>
      <c r="AC423" s="1104"/>
      <c r="AD423" s="1110"/>
    </row>
    <row r="424" spans="1:30">
      <c r="A424" s="764"/>
      <c r="B424" s="195" t="s">
        <v>11</v>
      </c>
      <c r="C424" s="843">
        <v>95.8</v>
      </c>
      <c r="D424" s="921">
        <v>3798045.6465365961</v>
      </c>
      <c r="E424" s="844">
        <v>291243</v>
      </c>
      <c r="F424" s="843">
        <v>92</v>
      </c>
      <c r="G424" s="19">
        <v>1094157.8640000001</v>
      </c>
      <c r="H424" s="845">
        <v>1.01</v>
      </c>
      <c r="I424" s="1146">
        <v>4</v>
      </c>
      <c r="J424" s="327">
        <v>1.1519999999999999</v>
      </c>
      <c r="K424" s="1647">
        <v>739614.73699999996</v>
      </c>
      <c r="M424" s="1652">
        <v>95.8</v>
      </c>
      <c r="N424" s="878">
        <v>3561.88</v>
      </c>
      <c r="O424" s="843">
        <v>298.05</v>
      </c>
      <c r="P424" s="843">
        <v>92</v>
      </c>
      <c r="Q424" s="19">
        <v>1093062.8</v>
      </c>
      <c r="R424" s="845">
        <v>1.01</v>
      </c>
      <c r="S424" s="1150">
        <v>4</v>
      </c>
      <c r="T424" s="846">
        <v>1.1160000000000001</v>
      </c>
      <c r="U424" s="1647">
        <v>724944</v>
      </c>
      <c r="X424" s="1104"/>
      <c r="Y424" s="1110"/>
      <c r="Z424" s="1110"/>
      <c r="AB424" s="1104"/>
      <c r="AC424" s="1104"/>
      <c r="AD424" s="1110"/>
    </row>
    <row r="425" spans="1:30">
      <c r="A425" s="764"/>
      <c r="B425" s="195" t="s">
        <v>12</v>
      </c>
      <c r="C425" s="843">
        <v>95</v>
      </c>
      <c r="D425" s="921">
        <v>3363753.2225694926</v>
      </c>
      <c r="E425" s="844">
        <v>787027</v>
      </c>
      <c r="F425" s="843">
        <v>91.1</v>
      </c>
      <c r="G425" s="19">
        <v>1093094.96</v>
      </c>
      <c r="H425" s="845">
        <v>1.01</v>
      </c>
      <c r="I425" s="1146">
        <v>2.9</v>
      </c>
      <c r="J425" s="327">
        <v>1.127</v>
      </c>
      <c r="K425" s="1647">
        <v>710822.73400000005</v>
      </c>
      <c r="M425" s="1652">
        <v>95</v>
      </c>
      <c r="N425" s="878">
        <v>3204.32</v>
      </c>
      <c r="O425" s="843">
        <v>739.92</v>
      </c>
      <c r="P425" s="843">
        <v>91.1</v>
      </c>
      <c r="Q425" s="19">
        <v>1086710.5</v>
      </c>
      <c r="R425" s="845">
        <v>1.01</v>
      </c>
      <c r="S425" s="1150">
        <v>2.9</v>
      </c>
      <c r="T425" s="846">
        <v>1.089</v>
      </c>
      <c r="U425" s="1647">
        <v>684850</v>
      </c>
      <c r="X425" s="1104"/>
      <c r="Y425" s="1110"/>
      <c r="Z425" s="1110"/>
      <c r="AB425" s="1104"/>
      <c r="AC425" s="1104"/>
      <c r="AD425" s="1110"/>
    </row>
    <row r="426" spans="1:30">
      <c r="A426" s="764"/>
      <c r="B426" s="195" t="s">
        <v>13</v>
      </c>
      <c r="C426" s="843">
        <v>94.5</v>
      </c>
      <c r="D426" s="921">
        <v>2999860.3980566538</v>
      </c>
      <c r="E426" s="844">
        <v>343958</v>
      </c>
      <c r="F426" s="843">
        <v>92</v>
      </c>
      <c r="G426" s="19">
        <v>1106690.754</v>
      </c>
      <c r="H426" s="845">
        <v>1.02</v>
      </c>
      <c r="I426" s="1146">
        <v>4.0999999999999996</v>
      </c>
      <c r="J426" s="327">
        <v>1.0900000000000001</v>
      </c>
      <c r="K426" s="1647">
        <v>694921.53599999996</v>
      </c>
      <c r="M426" s="1652">
        <v>94.5</v>
      </c>
      <c r="N426" s="878">
        <v>3146.25</v>
      </c>
      <c r="O426" s="843">
        <v>324.52999999999997</v>
      </c>
      <c r="P426" s="843">
        <v>92</v>
      </c>
      <c r="Q426" s="19">
        <v>1082591.3999999999</v>
      </c>
      <c r="R426" s="845">
        <v>1.02</v>
      </c>
      <c r="S426" s="1150">
        <v>4.0999999999999996</v>
      </c>
      <c r="T426" s="846">
        <v>1.095</v>
      </c>
      <c r="U426" s="1647">
        <v>694343</v>
      </c>
      <c r="X426" s="1104"/>
      <c r="Y426" s="1110"/>
      <c r="Z426" s="1110"/>
      <c r="AB426" s="1104"/>
      <c r="AC426" s="1104"/>
      <c r="AD426" s="1110"/>
    </row>
    <row r="427" spans="1:30">
      <c r="A427" s="778"/>
      <c r="B427" s="197" t="s">
        <v>14</v>
      </c>
      <c r="C427" s="848">
        <v>97.7</v>
      </c>
      <c r="D427" s="1648">
        <v>3173782.9568153131</v>
      </c>
      <c r="E427" s="849">
        <v>264578</v>
      </c>
      <c r="F427" s="848">
        <v>97.6</v>
      </c>
      <c r="G427" s="20">
        <v>1093381.398</v>
      </c>
      <c r="H427" s="850">
        <v>1.02</v>
      </c>
      <c r="I427" s="1147">
        <v>1.5</v>
      </c>
      <c r="J427" s="882">
        <v>1.194</v>
      </c>
      <c r="K427" s="1649">
        <v>751409.97700000007</v>
      </c>
      <c r="M427" s="1653">
        <v>97.7</v>
      </c>
      <c r="N427" s="904">
        <v>3324.49</v>
      </c>
      <c r="O427" s="848">
        <v>286.31</v>
      </c>
      <c r="P427" s="848">
        <v>97.6</v>
      </c>
      <c r="Q427" s="20">
        <v>1092153.3999999999</v>
      </c>
      <c r="R427" s="850">
        <v>1.02</v>
      </c>
      <c r="S427" s="1654">
        <v>1.5</v>
      </c>
      <c r="T427" s="851">
        <v>1.1180000000000001</v>
      </c>
      <c r="U427" s="1649">
        <v>690835</v>
      </c>
      <c r="X427" s="1104"/>
      <c r="Y427" s="1110"/>
      <c r="Z427" s="1110"/>
      <c r="AB427" s="1104"/>
      <c r="AC427" s="1104"/>
      <c r="AD427" s="1110"/>
    </row>
    <row r="428" spans="1:30">
      <c r="A428" s="763" t="s">
        <v>1422</v>
      </c>
      <c r="B428" s="701" t="s">
        <v>3</v>
      </c>
      <c r="C428" s="853">
        <v>93.5</v>
      </c>
      <c r="D428" s="2263">
        <v>3344268.2432612749</v>
      </c>
      <c r="E428" s="854">
        <v>317253</v>
      </c>
      <c r="F428" s="853">
        <v>89.6</v>
      </c>
      <c r="G428" s="854">
        <v>1060891.2450000001</v>
      </c>
      <c r="H428" s="855">
        <v>1.02</v>
      </c>
      <c r="I428" s="855">
        <v>2.8</v>
      </c>
      <c r="J428" s="1433">
        <v>1.0629999999999999</v>
      </c>
      <c r="K428" s="2257">
        <v>551467.94400000002</v>
      </c>
      <c r="M428" s="1650">
        <v>93.5</v>
      </c>
      <c r="N428" s="906">
        <v>3500.14</v>
      </c>
      <c r="O428" s="853">
        <v>356.71</v>
      </c>
      <c r="P428" s="853">
        <v>89.6</v>
      </c>
      <c r="Q428" s="854">
        <v>1115152.6000000001</v>
      </c>
      <c r="R428" s="855">
        <v>1.02</v>
      </c>
      <c r="S428" s="855">
        <v>2.8</v>
      </c>
      <c r="T428" s="1433">
        <v>1.1459999999999999</v>
      </c>
      <c r="U428" s="2257">
        <v>678862</v>
      </c>
      <c r="X428" s="1104"/>
      <c r="Y428" s="1110"/>
      <c r="Z428" s="1110"/>
      <c r="AB428" s="1104"/>
      <c r="AC428" s="1104"/>
      <c r="AD428" s="1110"/>
    </row>
    <row r="429" spans="1:30">
      <c r="A429" s="764">
        <v>2024</v>
      </c>
      <c r="B429" s="700" t="s">
        <v>4</v>
      </c>
      <c r="C429" s="843">
        <v>97</v>
      </c>
      <c r="D429" s="2264">
        <v>3283870.671035443</v>
      </c>
      <c r="E429" s="844">
        <v>280780</v>
      </c>
      <c r="F429" s="843">
        <v>95.9</v>
      </c>
      <c r="G429" s="844">
        <v>1089406.692</v>
      </c>
      <c r="H429" s="845">
        <v>1.02</v>
      </c>
      <c r="I429" s="845">
        <v>6.4</v>
      </c>
      <c r="J429" s="879">
        <v>1.216</v>
      </c>
      <c r="K429" s="2258">
        <v>641642.68900000001</v>
      </c>
      <c r="M429" s="1652">
        <v>97</v>
      </c>
      <c r="N429" s="878">
        <v>3492.96</v>
      </c>
      <c r="O429" s="843">
        <v>287.95</v>
      </c>
      <c r="P429" s="843">
        <v>95.9</v>
      </c>
      <c r="Q429" s="844">
        <v>1109270.8999999999</v>
      </c>
      <c r="R429" s="845">
        <v>1.02</v>
      </c>
      <c r="S429" s="845">
        <v>6.4</v>
      </c>
      <c r="T429" s="879">
        <v>1.216</v>
      </c>
      <c r="U429" s="2258">
        <v>665268</v>
      </c>
      <c r="X429" s="1104"/>
      <c r="Y429" s="1110"/>
      <c r="Z429" s="1110"/>
      <c r="AB429" s="1104"/>
      <c r="AC429" s="1104"/>
      <c r="AD429" s="1110"/>
    </row>
    <row r="430" spans="1:30">
      <c r="A430" s="764"/>
      <c r="B430" s="700" t="s">
        <v>5</v>
      </c>
      <c r="C430" s="843">
        <v>98.4</v>
      </c>
      <c r="D430" s="2264">
        <v>3407615.4776697303</v>
      </c>
      <c r="E430" s="844">
        <v>291786</v>
      </c>
      <c r="F430" s="843">
        <v>99</v>
      </c>
      <c r="G430" s="844">
        <v>1097761.4339999999</v>
      </c>
      <c r="H430" s="845">
        <v>1.02</v>
      </c>
      <c r="I430" s="845">
        <v>4.3</v>
      </c>
      <c r="J430" s="879">
        <v>1.3740000000000001</v>
      </c>
      <c r="K430" s="2258">
        <v>768382.85600000003</v>
      </c>
      <c r="M430" s="1652">
        <v>98.4</v>
      </c>
      <c r="N430" s="878">
        <v>3501.42</v>
      </c>
      <c r="O430" s="843">
        <v>289.72000000000003</v>
      </c>
      <c r="P430" s="843">
        <v>99</v>
      </c>
      <c r="Q430" s="844">
        <v>1109995.3</v>
      </c>
      <c r="R430" s="845">
        <v>1.02</v>
      </c>
      <c r="S430" s="845">
        <v>4.3</v>
      </c>
      <c r="T430" s="879">
        <v>1.155</v>
      </c>
      <c r="U430" s="2258">
        <v>679498</v>
      </c>
      <c r="X430" s="1104"/>
      <c r="Y430" s="1110"/>
      <c r="Z430" s="1110"/>
      <c r="AB430" s="1104"/>
      <c r="AC430" s="1104"/>
      <c r="AD430" s="1110"/>
    </row>
    <row r="431" spans="1:30">
      <c r="A431" s="764"/>
      <c r="B431" s="700" t="s">
        <v>6</v>
      </c>
      <c r="C431" s="843">
        <v>92.2</v>
      </c>
      <c r="D431" s="2264">
        <v>2991711.0959280673</v>
      </c>
      <c r="E431" s="844">
        <v>439512</v>
      </c>
      <c r="F431" s="843">
        <v>89.3</v>
      </c>
      <c r="G431" s="844">
        <v>1146883.8860000002</v>
      </c>
      <c r="H431" s="845">
        <v>1.02</v>
      </c>
      <c r="I431" s="845">
        <v>0.9</v>
      </c>
      <c r="J431" s="879">
        <v>1.077</v>
      </c>
      <c r="K431" s="2258">
        <v>666221.91300000006</v>
      </c>
      <c r="M431" s="1652">
        <v>92.2</v>
      </c>
      <c r="N431" s="878">
        <v>3059.71</v>
      </c>
      <c r="O431" s="843">
        <v>383.1</v>
      </c>
      <c r="P431" s="843">
        <v>89.3</v>
      </c>
      <c r="Q431" s="844">
        <v>1106546.8999999999</v>
      </c>
      <c r="R431" s="845">
        <v>1.02</v>
      </c>
      <c r="S431" s="845">
        <v>0.9</v>
      </c>
      <c r="T431" s="879">
        <v>1.109</v>
      </c>
      <c r="U431" s="2258">
        <v>672254</v>
      </c>
      <c r="X431" s="1104"/>
      <c r="Y431" s="1110"/>
      <c r="Z431" s="1110"/>
      <c r="AB431" s="1104"/>
      <c r="AC431" s="1104"/>
      <c r="AD431" s="1110"/>
    </row>
    <row r="432" spans="1:30">
      <c r="A432" s="764"/>
      <c r="B432" s="700" t="s">
        <v>7</v>
      </c>
      <c r="C432" s="843">
        <v>96.1</v>
      </c>
      <c r="D432" s="2264">
        <v>3477422.6305598025</v>
      </c>
      <c r="E432" s="844">
        <v>223184</v>
      </c>
      <c r="F432" s="843">
        <v>90.6</v>
      </c>
      <c r="G432" s="844">
        <v>1131867.8539999998</v>
      </c>
      <c r="H432" s="845">
        <v>1</v>
      </c>
      <c r="I432" s="845">
        <v>1.6</v>
      </c>
      <c r="J432" s="879">
        <v>1.04</v>
      </c>
      <c r="K432" s="2258">
        <v>639881.56700000004</v>
      </c>
      <c r="M432" s="1652">
        <v>96.1</v>
      </c>
      <c r="N432" s="878">
        <v>3463.33</v>
      </c>
      <c r="O432" s="843">
        <v>256.7</v>
      </c>
      <c r="P432" s="843">
        <v>90.6</v>
      </c>
      <c r="Q432" s="844">
        <v>1146767.3</v>
      </c>
      <c r="R432" s="845">
        <v>1</v>
      </c>
      <c r="S432" s="845">
        <v>1.6</v>
      </c>
      <c r="T432" s="879">
        <v>1.153</v>
      </c>
      <c r="U432" s="2258">
        <v>686190</v>
      </c>
      <c r="X432" s="1104"/>
      <c r="Y432" s="1110"/>
      <c r="Z432" s="1110"/>
      <c r="AB432" s="1104"/>
      <c r="AC432" s="1104"/>
      <c r="AD432" s="1110"/>
    </row>
    <row r="433" spans="1:30">
      <c r="A433" s="764"/>
      <c r="B433" s="700" t="s">
        <v>8</v>
      </c>
      <c r="C433" s="843">
        <v>95.5</v>
      </c>
      <c r="D433" s="2264">
        <v>3684830.6386252129</v>
      </c>
      <c r="E433" s="844">
        <v>334827</v>
      </c>
      <c r="F433" s="843">
        <v>91.2</v>
      </c>
      <c r="G433" s="844">
        <v>1149938.4280000001</v>
      </c>
      <c r="H433" s="845">
        <v>0.99</v>
      </c>
      <c r="I433" s="845">
        <v>5</v>
      </c>
      <c r="J433" s="879">
        <v>1.1140000000000001</v>
      </c>
      <c r="K433" s="2258">
        <v>706887.31299999997</v>
      </c>
      <c r="M433" s="1652">
        <v>95.5</v>
      </c>
      <c r="N433" s="878">
        <v>3525.3</v>
      </c>
      <c r="O433" s="843">
        <v>306.25</v>
      </c>
      <c r="P433" s="843">
        <v>91.2</v>
      </c>
      <c r="Q433" s="844">
        <v>1112659.3</v>
      </c>
      <c r="R433" s="845">
        <v>0.99</v>
      </c>
      <c r="S433" s="845">
        <v>5</v>
      </c>
      <c r="T433" s="879">
        <v>1.099</v>
      </c>
      <c r="U433" s="2258">
        <v>679606</v>
      </c>
      <c r="X433" s="1104"/>
      <c r="Y433" s="1110"/>
      <c r="Z433" s="1110"/>
      <c r="AB433" s="1104"/>
      <c r="AC433" s="1104"/>
      <c r="AD433" s="1110"/>
    </row>
    <row r="434" spans="1:30">
      <c r="A434" s="764"/>
      <c r="B434" s="700" t="s">
        <v>9</v>
      </c>
      <c r="C434" s="843">
        <v>100.1</v>
      </c>
      <c r="D434" s="2264">
        <v>3801231.6757830209</v>
      </c>
      <c r="E434" s="844">
        <v>325266</v>
      </c>
      <c r="F434" s="843">
        <v>97.7</v>
      </c>
      <c r="G434" s="844">
        <v>1156092.46</v>
      </c>
      <c r="H434" s="845">
        <v>1.01</v>
      </c>
      <c r="I434" s="845">
        <v>0.5</v>
      </c>
      <c r="J434" s="879">
        <v>1.1679999999999999</v>
      </c>
      <c r="K434" s="2258">
        <v>714937.696</v>
      </c>
      <c r="M434" s="1652">
        <v>100.1</v>
      </c>
      <c r="N434" s="878">
        <v>3559.69</v>
      </c>
      <c r="O434" s="843">
        <v>346.75</v>
      </c>
      <c r="P434" s="843">
        <v>97.7</v>
      </c>
      <c r="Q434" s="844">
        <v>1120842.6000000001</v>
      </c>
      <c r="R434" s="845">
        <v>1.01</v>
      </c>
      <c r="S434" s="845">
        <v>0.5</v>
      </c>
      <c r="T434" s="879">
        <v>1.214</v>
      </c>
      <c r="U434" s="2258">
        <v>691072</v>
      </c>
      <c r="X434" s="1104"/>
      <c r="Y434" s="1110"/>
      <c r="Z434" s="1110"/>
      <c r="AB434" s="1104"/>
      <c r="AC434" s="1104"/>
      <c r="AD434" s="1110"/>
    </row>
    <row r="435" spans="1:30">
      <c r="A435" s="764"/>
      <c r="B435" s="700" t="s">
        <v>10</v>
      </c>
      <c r="C435" s="843">
        <v>96.4</v>
      </c>
      <c r="D435" s="2264">
        <v>3496145.5493393643</v>
      </c>
      <c r="E435" s="844">
        <v>244499</v>
      </c>
      <c r="F435" s="843">
        <v>91.7</v>
      </c>
      <c r="G435" s="844">
        <v>1081961.4180000001</v>
      </c>
      <c r="H435" s="845">
        <v>1.01</v>
      </c>
      <c r="I435" s="845">
        <v>4.7</v>
      </c>
      <c r="J435" s="879">
        <v>1.0309999999999999</v>
      </c>
      <c r="K435" s="2258">
        <v>658371.99699999997</v>
      </c>
      <c r="M435" s="1652">
        <v>96.4</v>
      </c>
      <c r="N435" s="878">
        <v>3382.54</v>
      </c>
      <c r="O435" s="843">
        <v>249.71</v>
      </c>
      <c r="P435" s="843">
        <v>91.7</v>
      </c>
      <c r="Q435" s="844">
        <v>1116677.3</v>
      </c>
      <c r="R435" s="845">
        <v>1.01</v>
      </c>
      <c r="S435" s="845">
        <v>4.7</v>
      </c>
      <c r="T435" s="879">
        <v>1.1060000000000001</v>
      </c>
      <c r="U435" s="2258">
        <v>673822</v>
      </c>
      <c r="X435" s="1104"/>
      <c r="Y435" s="1110"/>
      <c r="Z435" s="1110"/>
      <c r="AB435" s="1104"/>
      <c r="AC435" s="1104"/>
      <c r="AD435" s="1110"/>
    </row>
    <row r="436" spans="1:30">
      <c r="A436" s="764"/>
      <c r="B436" s="700" t="s">
        <v>11</v>
      </c>
      <c r="C436" s="843">
        <v>97.7</v>
      </c>
      <c r="D436" s="2264">
        <v>3668686.013481006</v>
      </c>
      <c r="E436" s="844">
        <v>497845</v>
      </c>
      <c r="F436" s="843">
        <v>96.5</v>
      </c>
      <c r="G436" s="844">
        <v>1099634.8700000001</v>
      </c>
      <c r="H436" s="845">
        <v>1.01</v>
      </c>
      <c r="I436" s="845">
        <v>0.8</v>
      </c>
      <c r="J436" s="879">
        <v>1.1890000000000001</v>
      </c>
      <c r="K436" s="2258">
        <v>677303.44099999999</v>
      </c>
      <c r="M436" s="1652">
        <v>97.7</v>
      </c>
      <c r="N436" s="878">
        <v>3446.15</v>
      </c>
      <c r="O436" s="843">
        <v>498.09</v>
      </c>
      <c r="P436" s="843">
        <v>96.5</v>
      </c>
      <c r="Q436" s="844">
        <v>1110067.3</v>
      </c>
      <c r="R436" s="845">
        <v>1.01</v>
      </c>
      <c r="S436" s="845">
        <v>0.8</v>
      </c>
      <c r="T436" s="879">
        <v>1.1439999999999999</v>
      </c>
      <c r="U436" s="2258">
        <v>683329</v>
      </c>
      <c r="X436" s="1104"/>
      <c r="Y436" s="1110"/>
      <c r="Z436" s="1110"/>
      <c r="AB436" s="1104"/>
      <c r="AC436" s="1104"/>
      <c r="AD436" s="1110"/>
    </row>
    <row r="437" spans="1:30">
      <c r="A437" s="764"/>
      <c r="B437" s="700" t="s">
        <v>12</v>
      </c>
      <c r="C437" s="843">
        <v>98</v>
      </c>
      <c r="D437" s="2264">
        <v>3564273.2220425708</v>
      </c>
      <c r="E437" s="844">
        <v>350234</v>
      </c>
      <c r="F437" s="843">
        <v>95</v>
      </c>
      <c r="G437" s="844">
        <v>1144828.0260000001</v>
      </c>
      <c r="H437" s="845">
        <v>1.01</v>
      </c>
      <c r="I437" s="845">
        <v>-0.9</v>
      </c>
      <c r="J437" s="879">
        <v>1.202</v>
      </c>
      <c r="K437" s="2258">
        <v>703934.20900000003</v>
      </c>
      <c r="M437" s="1652">
        <v>98</v>
      </c>
      <c r="N437" s="878">
        <v>3395.56</v>
      </c>
      <c r="O437" s="843">
        <v>322.27</v>
      </c>
      <c r="P437" s="843">
        <v>95</v>
      </c>
      <c r="Q437" s="844">
        <v>1127033.1000000001</v>
      </c>
      <c r="R437" s="845">
        <v>1.01</v>
      </c>
      <c r="S437" s="845">
        <v>-0.9</v>
      </c>
      <c r="T437" s="879">
        <v>1.163</v>
      </c>
      <c r="U437" s="2258">
        <v>662384</v>
      </c>
      <c r="X437" s="1104"/>
      <c r="Y437" s="1110"/>
      <c r="Z437" s="1110"/>
      <c r="AB437" s="1104"/>
      <c r="AC437" s="1104"/>
      <c r="AD437" s="1110"/>
    </row>
    <row r="438" spans="1:30">
      <c r="A438" s="764"/>
      <c r="B438" s="700" t="s">
        <v>13</v>
      </c>
      <c r="C438" s="843">
        <v>96.6</v>
      </c>
      <c r="D438" s="843">
        <v>3208213.445323389</v>
      </c>
      <c r="E438" s="844">
        <v>317625</v>
      </c>
      <c r="F438" s="843">
        <v>90.9</v>
      </c>
      <c r="G438" s="844">
        <v>1151910.395</v>
      </c>
      <c r="H438" s="845">
        <v>1</v>
      </c>
      <c r="I438" s="845">
        <v>3.4</v>
      </c>
      <c r="J438" s="879">
        <v>1.139</v>
      </c>
      <c r="K438" s="2258">
        <v>637957.66800000006</v>
      </c>
      <c r="M438" s="1652">
        <v>96.6</v>
      </c>
      <c r="N438" s="878">
        <v>3376.08</v>
      </c>
      <c r="O438" s="843">
        <v>318.43</v>
      </c>
      <c r="P438" s="843">
        <v>90.9</v>
      </c>
      <c r="Q438" s="844">
        <v>1127287.5</v>
      </c>
      <c r="R438" s="845">
        <v>1</v>
      </c>
      <c r="S438" s="845">
        <v>3.4</v>
      </c>
      <c r="T438" s="879">
        <v>1.141</v>
      </c>
      <c r="U438" s="2258">
        <v>637692</v>
      </c>
      <c r="X438" s="1104"/>
      <c r="Y438" s="1110"/>
      <c r="Z438" s="1110"/>
      <c r="AB438" s="1104"/>
      <c r="AC438" s="1104"/>
      <c r="AD438" s="1110"/>
    </row>
    <row r="439" spans="1:30">
      <c r="A439" s="778"/>
      <c r="B439" s="816" t="s">
        <v>14</v>
      </c>
      <c r="C439" s="848">
        <v>96.7</v>
      </c>
      <c r="D439" s="848">
        <v>3142565.7040523705</v>
      </c>
      <c r="E439" s="849">
        <v>372586</v>
      </c>
      <c r="F439" s="848">
        <v>91.9</v>
      </c>
      <c r="G439" s="849">
        <v>1121366.2</v>
      </c>
      <c r="H439" s="850">
        <v>0.99</v>
      </c>
      <c r="I439" s="850">
        <v>2.2000000000000002</v>
      </c>
      <c r="J439" s="1432">
        <v>1.222</v>
      </c>
      <c r="K439" s="2265">
        <v>768089.28300000005</v>
      </c>
      <c r="M439" s="1653">
        <v>96.7</v>
      </c>
      <c r="N439" s="904">
        <v>3296.31</v>
      </c>
      <c r="O439" s="848">
        <v>399.06</v>
      </c>
      <c r="P439" s="848">
        <v>91.9</v>
      </c>
      <c r="Q439" s="849">
        <v>1126147.3999999999</v>
      </c>
      <c r="R439" s="850">
        <v>0.99</v>
      </c>
      <c r="S439" s="850">
        <v>2.2000000000000002</v>
      </c>
      <c r="T439" s="1432">
        <v>1.147</v>
      </c>
      <c r="U439" s="2265">
        <v>713593</v>
      </c>
      <c r="X439" s="1104"/>
      <c r="Y439" s="1110"/>
      <c r="Z439" s="1110"/>
      <c r="AB439" s="1104"/>
      <c r="AC439" s="1104"/>
      <c r="AD439" s="1110"/>
    </row>
    <row r="440" spans="1:30">
      <c r="A440" s="763" t="s">
        <v>1467</v>
      </c>
      <c r="B440" s="765" t="s">
        <v>3</v>
      </c>
      <c r="C440" s="853">
        <v>99.1</v>
      </c>
      <c r="D440" s="853">
        <v>3118212.2215393786</v>
      </c>
      <c r="E440" s="854">
        <v>221771</v>
      </c>
      <c r="F440" s="853">
        <v>96.1</v>
      </c>
      <c r="G440" s="854">
        <v>1051705.575</v>
      </c>
      <c r="H440" s="855">
        <v>1</v>
      </c>
      <c r="I440" s="855">
        <v>0.2</v>
      </c>
      <c r="J440" s="1433">
        <v>1.095</v>
      </c>
      <c r="K440" s="2257">
        <v>558169.41</v>
      </c>
      <c r="M440" s="1650">
        <v>99.1</v>
      </c>
      <c r="N440" s="906">
        <v>3252.2</v>
      </c>
      <c r="O440" s="853">
        <v>259.69</v>
      </c>
      <c r="P440" s="853">
        <v>96.1</v>
      </c>
      <c r="Q440" s="854">
        <v>1095298.5</v>
      </c>
      <c r="R440" s="855">
        <v>1</v>
      </c>
      <c r="S440" s="855">
        <v>0.2</v>
      </c>
      <c r="T440" s="1433">
        <v>1.1819999999999999</v>
      </c>
      <c r="U440" s="2257">
        <v>682776</v>
      </c>
      <c r="X440" s="1104"/>
      <c r="Y440" s="1110"/>
      <c r="Z440" s="1110"/>
      <c r="AB440" s="1104"/>
      <c r="AC440" s="1104"/>
      <c r="AD440" s="1110"/>
    </row>
    <row r="441" spans="1:30">
      <c r="A441" s="764">
        <v>2025</v>
      </c>
      <c r="B441" s="564" t="s">
        <v>4</v>
      </c>
      <c r="C441" s="843">
        <v>97.3</v>
      </c>
      <c r="D441" s="843">
        <v>3056114.4528683973</v>
      </c>
      <c r="E441" s="844">
        <v>315986</v>
      </c>
      <c r="F441" s="843">
        <v>91.3</v>
      </c>
      <c r="G441" s="844">
        <v>1067022.24</v>
      </c>
      <c r="H441" s="845">
        <v>0.99</v>
      </c>
      <c r="I441" s="845">
        <v>-2.4</v>
      </c>
      <c r="J441" s="879">
        <v>1.137</v>
      </c>
      <c r="K441" s="2258">
        <v>693205.49</v>
      </c>
      <c r="M441" s="1652">
        <v>97.3</v>
      </c>
      <c r="N441" s="878">
        <v>3344.4</v>
      </c>
      <c r="O441" s="843">
        <v>294.38</v>
      </c>
      <c r="P441" s="843">
        <v>91.3</v>
      </c>
      <c r="Q441" s="844">
        <v>1099342.8999999999</v>
      </c>
      <c r="R441" s="845">
        <v>0.99</v>
      </c>
      <c r="S441" s="845">
        <v>-2.4</v>
      </c>
      <c r="T441" s="879">
        <v>1.151</v>
      </c>
      <c r="U441" s="2258">
        <v>739419</v>
      </c>
      <c r="X441" s="1104"/>
      <c r="Y441" s="1110"/>
      <c r="Z441" s="1110"/>
      <c r="AB441" s="1104"/>
      <c r="AC441" s="1104"/>
      <c r="AD441" s="1110"/>
    </row>
    <row r="442" spans="1:30">
      <c r="A442" s="764"/>
      <c r="B442" s="564" t="s">
        <v>5</v>
      </c>
      <c r="C442" s="843">
        <v>91.8</v>
      </c>
      <c r="D442" s="843">
        <v>2997793.7031459734</v>
      </c>
      <c r="E442" s="844">
        <v>298906</v>
      </c>
      <c r="F442" s="843">
        <v>87.5</v>
      </c>
      <c r="G442" s="844">
        <v>1062048.192</v>
      </c>
      <c r="H442" s="845">
        <v>1</v>
      </c>
      <c r="I442" s="845">
        <v>-1.4</v>
      </c>
      <c r="J442" s="879">
        <v>1.2689999999999999</v>
      </c>
      <c r="K442" s="2258">
        <v>785048.745</v>
      </c>
      <c r="M442" s="1652">
        <v>91.8</v>
      </c>
      <c r="N442" s="878">
        <v>3073.08</v>
      </c>
      <c r="O442" s="843">
        <v>276.48</v>
      </c>
      <c r="P442" s="843">
        <v>87.5</v>
      </c>
      <c r="Q442" s="844">
        <v>1077237.2</v>
      </c>
      <c r="R442" s="845">
        <v>1</v>
      </c>
      <c r="S442" s="845">
        <v>-1.4</v>
      </c>
      <c r="T442" s="879">
        <v>1.0680000000000001</v>
      </c>
      <c r="U442" s="2258">
        <v>703953</v>
      </c>
      <c r="X442" s="1104"/>
      <c r="Y442" s="1110"/>
      <c r="Z442" s="1110"/>
      <c r="AB442" s="1104"/>
      <c r="AC442" s="1104"/>
      <c r="AD442" s="1110"/>
    </row>
    <row r="443" spans="1:30">
      <c r="A443" s="764"/>
      <c r="B443" s="564" t="s">
        <v>6</v>
      </c>
      <c r="C443" s="843">
        <v>93.6</v>
      </c>
      <c r="D443" s="843">
        <v>3113250.1813866519</v>
      </c>
      <c r="E443" s="844">
        <v>346944</v>
      </c>
      <c r="F443" s="843">
        <v>87.2</v>
      </c>
      <c r="G443" s="844">
        <v>1147441.318</v>
      </c>
      <c r="H443" s="845">
        <v>1</v>
      </c>
      <c r="I443" s="845">
        <v>-2</v>
      </c>
      <c r="J443" s="879">
        <v>1.056</v>
      </c>
      <c r="K443" s="2258">
        <v>689651.04099999997</v>
      </c>
      <c r="M443" s="1652">
        <v>93.6</v>
      </c>
      <c r="N443" s="878">
        <v>3181.98</v>
      </c>
      <c r="O443" s="843">
        <v>301.72000000000003</v>
      </c>
      <c r="P443" s="843">
        <v>87.2</v>
      </c>
      <c r="Q443" s="844">
        <v>1107889.7</v>
      </c>
      <c r="R443" s="845">
        <v>1</v>
      </c>
      <c r="S443" s="845">
        <v>-2</v>
      </c>
      <c r="T443" s="879">
        <v>1.093</v>
      </c>
      <c r="U443" s="2258">
        <v>683026</v>
      </c>
      <c r="X443" s="1104"/>
      <c r="Y443" s="1110"/>
      <c r="Z443" s="1110"/>
      <c r="AB443" s="1104"/>
      <c r="AC443" s="1104"/>
      <c r="AD443" s="1110"/>
    </row>
    <row r="444" spans="1:30">
      <c r="A444" s="764"/>
      <c r="B444" s="564" t="s">
        <v>7</v>
      </c>
      <c r="C444" s="843">
        <v>98.8</v>
      </c>
      <c r="D444" s="843">
        <v>3462968.5737635801</v>
      </c>
      <c r="E444" s="844">
        <v>673325</v>
      </c>
      <c r="F444" s="843">
        <v>101.2</v>
      </c>
      <c r="G444" s="844">
        <v>1107304.5870000001</v>
      </c>
      <c r="H444" s="845">
        <v>1</v>
      </c>
      <c r="I444" s="845">
        <v>-1.7</v>
      </c>
      <c r="J444" s="879">
        <v>1.0329999999999999</v>
      </c>
      <c r="K444" s="2258">
        <v>644633.42300000007</v>
      </c>
      <c r="M444" s="1652">
        <v>98.8</v>
      </c>
      <c r="N444" s="878">
        <v>3447.46</v>
      </c>
      <c r="O444" s="843">
        <v>779.04</v>
      </c>
      <c r="P444" s="843">
        <v>101.2</v>
      </c>
      <c r="Q444" s="844">
        <v>1120413.3999999999</v>
      </c>
      <c r="R444" s="845">
        <v>1</v>
      </c>
      <c r="S444" s="845">
        <v>-1.7</v>
      </c>
      <c r="T444" s="879">
        <v>1.1479999999999999</v>
      </c>
      <c r="U444" s="2258">
        <v>693527</v>
      </c>
      <c r="X444" s="1104"/>
      <c r="Y444" s="1110"/>
      <c r="Z444" s="1110"/>
      <c r="AB444" s="1104"/>
      <c r="AC444" s="1104"/>
      <c r="AD444" s="1110"/>
    </row>
    <row r="445" spans="1:30">
      <c r="A445" s="764"/>
      <c r="B445" s="564" t="s">
        <v>8</v>
      </c>
      <c r="C445" s="843">
        <v>103.4</v>
      </c>
      <c r="D445" s="843"/>
      <c r="E445" s="844">
        <v>308353</v>
      </c>
      <c r="F445" s="843">
        <v>107.1</v>
      </c>
      <c r="G445" s="844">
        <v>1151527</v>
      </c>
      <c r="H445" s="845">
        <v>0.99</v>
      </c>
      <c r="I445" s="845">
        <v>-3.2</v>
      </c>
      <c r="J445" s="879">
        <v>1.1890000000000001</v>
      </c>
      <c r="K445" s="2258">
        <v>697723.27800000005</v>
      </c>
      <c r="M445" s="1652">
        <v>103.4</v>
      </c>
      <c r="N445" s="1707"/>
      <c r="O445" s="843">
        <v>283.07</v>
      </c>
      <c r="P445" s="843">
        <v>107.1</v>
      </c>
      <c r="Q445" s="844">
        <v>1114740.6000000001</v>
      </c>
      <c r="R445" s="845">
        <v>0.99</v>
      </c>
      <c r="S445" s="845">
        <v>-3.2</v>
      </c>
      <c r="T445" s="879">
        <v>1.177</v>
      </c>
      <c r="U445" s="2258">
        <v>677533</v>
      </c>
      <c r="X445" s="1104"/>
      <c r="Y445" s="1110"/>
      <c r="Z445" s="1110"/>
      <c r="AB445" s="1104"/>
      <c r="AC445" s="1104"/>
      <c r="AD445" s="1110"/>
    </row>
    <row r="446" spans="1:30">
      <c r="A446" s="764"/>
      <c r="B446" s="564" t="s">
        <v>9</v>
      </c>
      <c r="C446" s="843">
        <v>102</v>
      </c>
      <c r="D446" s="843"/>
      <c r="E446" s="844">
        <v>269370</v>
      </c>
      <c r="F446" s="843">
        <v>101.6</v>
      </c>
      <c r="G446" s="844">
        <v>1174338.298</v>
      </c>
      <c r="H446" s="845">
        <v>0.97</v>
      </c>
      <c r="I446" s="845">
        <v>-2.9</v>
      </c>
      <c r="J446" s="879">
        <v>1.173</v>
      </c>
      <c r="K446" s="2258">
        <v>729837.30099999998</v>
      </c>
      <c r="M446" s="1652">
        <v>102</v>
      </c>
      <c r="N446" s="1707"/>
      <c r="O446" s="843">
        <v>293.5</v>
      </c>
      <c r="P446" s="843">
        <v>101.6</v>
      </c>
      <c r="Q446" s="844">
        <v>1135394.3</v>
      </c>
      <c r="R446" s="845">
        <v>0.97</v>
      </c>
      <c r="S446" s="845">
        <v>-2.9</v>
      </c>
      <c r="T446" s="879">
        <v>1.2210000000000001</v>
      </c>
      <c r="U446" s="2258">
        <v>701160</v>
      </c>
      <c r="X446" s="1104"/>
      <c r="Y446" s="1110"/>
      <c r="Z446" s="1110"/>
      <c r="AB446" s="1104"/>
      <c r="AC446" s="1104"/>
      <c r="AD446" s="1110"/>
    </row>
    <row r="447" spans="1:30">
      <c r="A447" s="764"/>
      <c r="B447" s="564" t="s">
        <v>10</v>
      </c>
      <c r="C447" s="843"/>
      <c r="D447" s="843"/>
      <c r="E447" s="844"/>
      <c r="F447" s="843"/>
      <c r="G447" s="844"/>
      <c r="H447" s="845"/>
      <c r="I447" s="845"/>
      <c r="J447" s="879"/>
      <c r="K447" s="2258"/>
      <c r="M447" s="1652"/>
      <c r="N447" s="1707"/>
      <c r="O447" s="843"/>
      <c r="P447" s="843"/>
      <c r="Q447" s="844"/>
      <c r="R447" s="845"/>
      <c r="S447" s="845"/>
      <c r="T447" s="879"/>
      <c r="U447" s="2258"/>
      <c r="X447" s="1104"/>
      <c r="Y447" s="1110"/>
      <c r="Z447" s="1110"/>
      <c r="AB447" s="1104"/>
      <c r="AC447" s="1104"/>
      <c r="AD447" s="1110"/>
    </row>
    <row r="448" spans="1:30">
      <c r="A448" s="764"/>
      <c r="B448" s="564" t="s">
        <v>11</v>
      </c>
      <c r="C448" s="843"/>
      <c r="D448" s="843"/>
      <c r="E448" s="844"/>
      <c r="F448" s="843"/>
      <c r="G448" s="844"/>
      <c r="H448" s="845"/>
      <c r="I448" s="845"/>
      <c r="J448" s="879"/>
      <c r="K448" s="2258"/>
      <c r="M448" s="1652"/>
      <c r="N448" s="1707"/>
      <c r="O448" s="843"/>
      <c r="P448" s="843"/>
      <c r="Q448" s="844"/>
      <c r="R448" s="845"/>
      <c r="S448" s="845"/>
      <c r="T448" s="879"/>
      <c r="U448" s="2258"/>
      <c r="X448" s="1104"/>
      <c r="Y448" s="1110"/>
      <c r="Z448" s="1110"/>
      <c r="AB448" s="1104"/>
      <c r="AC448" s="1104"/>
      <c r="AD448" s="1110"/>
    </row>
    <row r="449" spans="1:30">
      <c r="A449" s="764"/>
      <c r="B449" s="564" t="s">
        <v>12</v>
      </c>
      <c r="C449" s="843"/>
      <c r="D449" s="843"/>
      <c r="E449" s="844"/>
      <c r="F449" s="843"/>
      <c r="G449" s="844"/>
      <c r="H449" s="845"/>
      <c r="I449" s="845"/>
      <c r="J449" s="879"/>
      <c r="K449" s="2258"/>
      <c r="M449" s="1652"/>
      <c r="N449" s="1707"/>
      <c r="O449" s="843"/>
      <c r="P449" s="843"/>
      <c r="Q449" s="844"/>
      <c r="R449" s="845"/>
      <c r="S449" s="845"/>
      <c r="T449" s="879"/>
      <c r="U449" s="2258"/>
      <c r="X449" s="1104"/>
      <c r="Y449" s="1110"/>
      <c r="Z449" s="1110"/>
      <c r="AB449" s="1104"/>
      <c r="AC449" s="1104"/>
      <c r="AD449" s="1110"/>
    </row>
    <row r="450" spans="1:30">
      <c r="A450" s="764"/>
      <c r="B450" s="564" t="s">
        <v>13</v>
      </c>
      <c r="C450" s="843"/>
      <c r="D450" s="843"/>
      <c r="E450" s="844"/>
      <c r="F450" s="843"/>
      <c r="G450" s="844"/>
      <c r="H450" s="845"/>
      <c r="I450" s="845"/>
      <c r="J450" s="879"/>
      <c r="K450" s="2258"/>
      <c r="M450" s="1652"/>
      <c r="N450" s="1707"/>
      <c r="O450" s="843"/>
      <c r="P450" s="843"/>
      <c r="Q450" s="844"/>
      <c r="R450" s="845"/>
      <c r="S450" s="845"/>
      <c r="T450" s="879"/>
      <c r="U450" s="2258"/>
      <c r="X450" s="1104"/>
      <c r="Y450" s="1110"/>
      <c r="Z450" s="1110"/>
      <c r="AB450" s="1104"/>
      <c r="AC450" s="1104"/>
      <c r="AD450" s="1110"/>
    </row>
    <row r="451" spans="1:30">
      <c r="A451" s="778"/>
      <c r="B451" s="1388" t="s">
        <v>14</v>
      </c>
      <c r="C451" s="848"/>
      <c r="D451" s="848"/>
      <c r="E451" s="849"/>
      <c r="F451" s="848"/>
      <c r="G451" s="849"/>
      <c r="H451" s="850"/>
      <c r="I451" s="850"/>
      <c r="J451" s="1432"/>
      <c r="K451" s="2265"/>
      <c r="M451" s="1653"/>
      <c r="N451" s="1893"/>
      <c r="O451" s="848"/>
      <c r="P451" s="848"/>
      <c r="Q451" s="849"/>
      <c r="R451" s="850"/>
      <c r="S451" s="850"/>
      <c r="T451" s="1432"/>
      <c r="U451" s="2265"/>
      <c r="X451" s="1104"/>
      <c r="Y451" s="1110"/>
      <c r="Z451" s="1110"/>
      <c r="AB451" s="1104"/>
      <c r="AC451" s="1104"/>
      <c r="AD451" s="1110"/>
    </row>
    <row r="452" spans="1:30">
      <c r="D452" s="883"/>
      <c r="E452" s="883"/>
      <c r="H452" s="884"/>
      <c r="S452" s="1150"/>
      <c r="Y452" s="883"/>
      <c r="Z452" s="883"/>
    </row>
    <row r="453" spans="1:30">
      <c r="A453" s="43" t="s">
        <v>412</v>
      </c>
      <c r="B453" s="44"/>
      <c r="C453" s="820"/>
      <c r="D453" s="820"/>
      <c r="E453" s="820" t="s">
        <v>718</v>
      </c>
      <c r="F453" s="820"/>
      <c r="H453" s="820"/>
      <c r="J453" s="820"/>
      <c r="X453" s="820"/>
      <c r="Y453" s="820" t="s">
        <v>718</v>
      </c>
      <c r="Z453" s="885" t="s">
        <v>718</v>
      </c>
    </row>
    <row r="454" spans="1:30">
      <c r="A454" s="782" t="s">
        <v>377</v>
      </c>
      <c r="B454" s="786"/>
      <c r="C454" s="912" t="s">
        <v>282</v>
      </c>
      <c r="D454" s="886" t="s">
        <v>283</v>
      </c>
      <c r="E454" s="886" t="s">
        <v>917</v>
      </c>
      <c r="F454" s="886" t="s">
        <v>284</v>
      </c>
      <c r="G454" s="1168" t="s">
        <v>918</v>
      </c>
      <c r="H454" s="886" t="s">
        <v>286</v>
      </c>
      <c r="I454" s="1168" t="s">
        <v>919</v>
      </c>
      <c r="J454" s="886" t="s">
        <v>288</v>
      </c>
      <c r="K454" s="1169" t="s">
        <v>920</v>
      </c>
      <c r="X454" s="912" t="s">
        <v>285</v>
      </c>
      <c r="Y454" s="886" t="s">
        <v>287</v>
      </c>
      <c r="Z454" s="887" t="s">
        <v>289</v>
      </c>
    </row>
    <row r="455" spans="1:30">
      <c r="A455" s="766" t="s">
        <v>354</v>
      </c>
      <c r="B455" s="47"/>
      <c r="C455" s="913" t="s">
        <v>290</v>
      </c>
      <c r="D455" s="820" t="s">
        <v>291</v>
      </c>
      <c r="E455" s="820" t="s">
        <v>921</v>
      </c>
      <c r="F455" s="820" t="s">
        <v>290</v>
      </c>
      <c r="G455" t="s">
        <v>922</v>
      </c>
      <c r="H455" s="820" t="s">
        <v>293</v>
      </c>
      <c r="I455" t="s">
        <v>294</v>
      </c>
      <c r="J455" s="820" t="s">
        <v>295</v>
      </c>
      <c r="K455" s="1117" t="s">
        <v>296</v>
      </c>
      <c r="X455" s="913" t="s">
        <v>292</v>
      </c>
      <c r="Y455" s="820" t="s">
        <v>294</v>
      </c>
      <c r="Z455" s="888" t="s">
        <v>296</v>
      </c>
    </row>
    <row r="456" spans="1:30">
      <c r="A456" s="785"/>
      <c r="B456" s="47"/>
      <c r="C456" s="913" t="s">
        <v>923</v>
      </c>
      <c r="D456" s="820"/>
      <c r="E456" s="820" t="s">
        <v>924</v>
      </c>
      <c r="F456" s="820" t="s">
        <v>297</v>
      </c>
      <c r="G456" t="s">
        <v>925</v>
      </c>
      <c r="H456" s="820" t="s">
        <v>297</v>
      </c>
      <c r="I456" t="s">
        <v>926</v>
      </c>
      <c r="J456" s="820" t="s">
        <v>299</v>
      </c>
      <c r="K456" s="1117"/>
      <c r="X456" s="913" t="s">
        <v>298</v>
      </c>
      <c r="Y456" s="820"/>
      <c r="Z456" s="888"/>
    </row>
    <row r="457" spans="1:30">
      <c r="A457" s="785"/>
      <c r="B457" s="47"/>
      <c r="C457" s="914" t="s">
        <v>300</v>
      </c>
      <c r="D457" s="820"/>
      <c r="E457" s="820"/>
      <c r="F457" s="889" t="s">
        <v>923</v>
      </c>
      <c r="G457" t="s">
        <v>923</v>
      </c>
      <c r="H457" s="820"/>
      <c r="J457" s="820"/>
      <c r="K457" s="1117" t="s">
        <v>301</v>
      </c>
      <c r="X457" s="914" t="s">
        <v>159</v>
      </c>
      <c r="Y457" s="820"/>
      <c r="Z457" s="888" t="s">
        <v>301</v>
      </c>
    </row>
    <row r="458" spans="1:30">
      <c r="A458" s="788"/>
      <c r="B458" s="49"/>
      <c r="C458" s="915" t="s">
        <v>302</v>
      </c>
      <c r="D458" s="890" t="s">
        <v>303</v>
      </c>
      <c r="E458" s="890" t="s">
        <v>304</v>
      </c>
      <c r="F458" s="890" t="s">
        <v>305</v>
      </c>
      <c r="G458" s="931" t="s">
        <v>306</v>
      </c>
      <c r="H458" s="890" t="s">
        <v>307</v>
      </c>
      <c r="I458" s="931" t="s">
        <v>308</v>
      </c>
      <c r="J458" s="890" t="s">
        <v>309</v>
      </c>
      <c r="K458" s="1119" t="s">
        <v>310</v>
      </c>
      <c r="X458" s="915" t="s">
        <v>306</v>
      </c>
      <c r="Y458" s="890" t="s">
        <v>308</v>
      </c>
      <c r="Z458" s="891" t="s">
        <v>310</v>
      </c>
    </row>
    <row r="459" spans="1:30">
      <c r="A459" s="763" t="s">
        <v>379</v>
      </c>
      <c r="B459" s="701"/>
      <c r="C459" s="1140">
        <f>AVERAGE(C20:C31)</f>
        <v>125.88333333333333</v>
      </c>
      <c r="D459" s="31">
        <f t="shared" ref="D459:H459" si="0">AVERAGE(D20:D31)</f>
        <v>1291115.0833333333</v>
      </c>
      <c r="E459" s="31">
        <f>SUM(E20:E31)</f>
        <v>12031970</v>
      </c>
      <c r="F459" s="97">
        <f t="shared" si="0"/>
        <v>93.25</v>
      </c>
      <c r="G459" s="1791">
        <f t="shared" ref="G459" si="1">AVERAGE(G20:G31)</f>
        <v>1028248.301</v>
      </c>
      <c r="H459" s="103">
        <f t="shared" si="0"/>
        <v>1.0916666666666666</v>
      </c>
      <c r="I459" s="1792"/>
      <c r="J459" s="104">
        <f>AVERAGE(J20:J31)</f>
        <v>1.0861666666666667</v>
      </c>
      <c r="K459" s="777">
        <f>SUM(K20:K31)</f>
        <v>5706713</v>
      </c>
      <c r="X459" s="1139">
        <f>AVERAGE(X20:X31)</f>
        <v>150.375</v>
      </c>
      <c r="Y459" s="33">
        <f>SUM(Y21:Y32)</f>
        <v>4800384</v>
      </c>
      <c r="Z459" s="776">
        <f>SUM(Z21:Z32)</f>
        <v>3199698</v>
      </c>
    </row>
    <row r="460" spans="1:30">
      <c r="A460" s="764" t="s">
        <v>380</v>
      </c>
      <c r="B460" s="700" t="s">
        <v>424</v>
      </c>
      <c r="C460" s="1140">
        <f>AVERAGE(C32:C43)</f>
        <v>126.44166666666666</v>
      </c>
      <c r="D460" s="31">
        <f t="shared" ref="D460:H460" si="2">AVERAGE(D32:D43)</f>
        <v>1307541.3333333333</v>
      </c>
      <c r="E460" s="31">
        <f>SUM(E32:E43)</f>
        <v>10398592</v>
      </c>
      <c r="F460" s="97">
        <f t="shared" si="2"/>
        <v>94.5</v>
      </c>
      <c r="G460" s="1791">
        <f t="shared" ref="G460" si="3">AVERAGE(G32:G43)</f>
        <v>1026875.068</v>
      </c>
      <c r="H460" s="103">
        <f t="shared" si="2"/>
        <v>1.0641666666666667</v>
      </c>
      <c r="I460" s="1793">
        <f t="shared" ref="I460" si="4">AVERAGE(I32:I43)</f>
        <v>4.5583333333333327</v>
      </c>
      <c r="J460" s="104">
        <f>AVERAGE(J32:J43)</f>
        <v>1.0580000000000001</v>
      </c>
      <c r="K460" s="777">
        <f>SUM(K32:K43)</f>
        <v>5789971</v>
      </c>
      <c r="X460" s="1140">
        <f>AVERAGE(X32:X43)</f>
        <v>142.66666666666669</v>
      </c>
      <c r="Y460" s="31">
        <f>SUM(Y33:Y44)</f>
        <v>4939673</v>
      </c>
      <c r="Z460" s="777">
        <f>SUM(Z33:Z44)</f>
        <v>3092482</v>
      </c>
    </row>
    <row r="461" spans="1:30">
      <c r="A461" s="764" t="s">
        <v>381</v>
      </c>
      <c r="B461" s="700"/>
      <c r="C461" s="1140">
        <f>AVERAGE(C44:C55)</f>
        <v>116.53333333333332</v>
      </c>
      <c r="D461" s="31">
        <f t="shared" ref="D461:H461" si="5">AVERAGE(D44:D55)</f>
        <v>1273495</v>
      </c>
      <c r="E461" s="31">
        <f>SUM(E44:E55)</f>
        <v>10406827</v>
      </c>
      <c r="F461" s="97">
        <f t="shared" si="5"/>
        <v>82.466666666666654</v>
      </c>
      <c r="G461" s="1791">
        <f t="shared" ref="G461" si="6">AVERAGE(G44:G55)</f>
        <v>991695.23850000009</v>
      </c>
      <c r="H461" s="103">
        <f t="shared" si="5"/>
        <v>0.78083333333333327</v>
      </c>
      <c r="I461" s="1793">
        <f t="shared" ref="I461" si="7">AVERAGE(I44:I55)</f>
        <v>-0.19166666666666662</v>
      </c>
      <c r="J461" s="104">
        <f>AVERAGE(J44:J55)</f>
        <v>0.94508333333333339</v>
      </c>
      <c r="K461" s="777">
        <f>SUM(K44:K55)</f>
        <v>5912048</v>
      </c>
      <c r="X461" s="1140">
        <f>AVERAGE(X44:X55)</f>
        <v>124.28333333333335</v>
      </c>
      <c r="Y461" s="31">
        <f>SUM(Y45:Y56)</f>
        <v>4829407</v>
      </c>
      <c r="Z461" s="777">
        <f>SUM(Z45:Z56)</f>
        <v>2913395</v>
      </c>
    </row>
    <row r="462" spans="1:30">
      <c r="A462" s="764" t="s">
        <v>382</v>
      </c>
      <c r="B462" s="700" t="s">
        <v>425</v>
      </c>
      <c r="C462" s="1140">
        <f>AVERAGE(C56:C67)</f>
        <v>110.13333333333333</v>
      </c>
      <c r="D462" s="31">
        <f t="shared" ref="D462:H462" si="8">AVERAGE(D56:D67)</f>
        <v>1263955.1666666667</v>
      </c>
      <c r="E462" s="31">
        <f>SUM(E56:E67)</f>
        <v>9584339</v>
      </c>
      <c r="F462" s="97">
        <f t="shared" si="8"/>
        <v>77.808333333333351</v>
      </c>
      <c r="G462" s="1791">
        <f t="shared" ref="G462" si="9">AVERAGE(G56:G67)</f>
        <v>1012182.9236666668</v>
      </c>
      <c r="H462" s="103">
        <f t="shared" si="8"/>
        <v>0.54249999999999987</v>
      </c>
      <c r="I462" s="1793">
        <f t="shared" ref="I462" si="10">AVERAGE(I56:I67)</f>
        <v>-0.11666666666666665</v>
      </c>
      <c r="J462" s="104">
        <f>AVERAGE(J56:J67)</f>
        <v>0.89525000000000021</v>
      </c>
      <c r="K462" s="777">
        <f>SUM(K56:K67)</f>
        <v>5200920</v>
      </c>
      <c r="M462" s="327" t="s">
        <v>789</v>
      </c>
      <c r="X462" s="1140">
        <f>AVERAGE(X56:X67)</f>
        <v>103.38333333333333</v>
      </c>
      <c r="Y462" s="31">
        <f>SUM(Y57:Y68)</f>
        <v>4733488</v>
      </c>
      <c r="Z462" s="777">
        <f>SUM(Z57:Z68)</f>
        <v>2624564</v>
      </c>
    </row>
    <row r="463" spans="1:30">
      <c r="A463" s="764" t="s">
        <v>383</v>
      </c>
      <c r="B463" s="700"/>
      <c r="C463" s="1140">
        <f>AVERAGE(C68:C79)</f>
        <v>111.40833333333335</v>
      </c>
      <c r="D463" s="31">
        <f t="shared" ref="D463:H463" si="11">AVERAGE(D68:D79)</f>
        <v>1279009</v>
      </c>
      <c r="E463" s="31">
        <f>SUM(E68:E70)</f>
        <v>2037059</v>
      </c>
      <c r="F463" s="97">
        <f t="shared" si="11"/>
        <v>79.908333333333346</v>
      </c>
      <c r="G463" s="1791">
        <f t="shared" ref="G463" si="12">AVERAGE(G68:G79)</f>
        <v>986071.17824999988</v>
      </c>
      <c r="H463" s="103">
        <f t="shared" si="11"/>
        <v>0.45250000000000007</v>
      </c>
      <c r="I463" s="1793">
        <f t="shared" ref="I463" si="13">AVERAGE(I68:I79)</f>
        <v>1.5666666666666667</v>
      </c>
      <c r="J463" s="104">
        <f>AVERAGE(J68:J79)</f>
        <v>0.89900000000000002</v>
      </c>
      <c r="K463" s="777">
        <f>SUM(K68:K70)</f>
        <v>1217398</v>
      </c>
      <c r="M463" s="327" t="s">
        <v>789</v>
      </c>
      <c r="X463" s="1140">
        <f>AVERAGE(X68:X79)</f>
        <v>99.574999999999989</v>
      </c>
      <c r="Y463" s="31">
        <f>SUM(Y69:Y80)</f>
        <v>4639056</v>
      </c>
      <c r="Z463" s="777">
        <f>SUM(Z69:Z80)</f>
        <v>2725630</v>
      </c>
    </row>
    <row r="464" spans="1:30">
      <c r="A464" s="764" t="s">
        <v>384</v>
      </c>
      <c r="B464" s="700"/>
      <c r="C464" s="1140">
        <f>AVERAGE(C80:C91)</f>
        <v>109.31666666666666</v>
      </c>
      <c r="D464" s="31">
        <f t="shared" ref="D464:H464" si="14">AVERAGE(D80:D91)</f>
        <v>1277848.8333333333</v>
      </c>
      <c r="E464" s="31">
        <f>SUM(E80:E91)</f>
        <v>12824833</v>
      </c>
      <c r="F464" s="97">
        <f t="shared" si="14"/>
        <v>87.691666666666663</v>
      </c>
      <c r="G464" s="1791">
        <f t="shared" ref="G464" si="15">AVERAGE(G80:G91)</f>
        <v>957594.54458333354</v>
      </c>
      <c r="H464" s="103">
        <f t="shared" si="14"/>
        <v>0.48166666666666663</v>
      </c>
      <c r="I464" s="1793">
        <f t="shared" ref="I464" si="16">AVERAGE(I80:I91)</f>
        <v>-8.3583333333333343</v>
      </c>
      <c r="J464" s="104">
        <f>AVERAGE(J80:J91)</f>
        <v>0.8783333333333333</v>
      </c>
      <c r="K464" s="777">
        <f>SUM(K80:K91)</f>
        <v>3311376</v>
      </c>
      <c r="M464" s="327" t="s">
        <v>789</v>
      </c>
      <c r="X464" s="1140">
        <f>AVERAGE(X80:X91)</f>
        <v>100.90833333333335</v>
      </c>
      <c r="Y464" s="31">
        <f>SUM(Y81:Y92)</f>
        <v>3807483</v>
      </c>
      <c r="Z464" s="777">
        <f>SUM(Z81:Z92)</f>
        <v>1878281</v>
      </c>
    </row>
    <row r="465" spans="1:26">
      <c r="A465" s="764" t="s">
        <v>385</v>
      </c>
      <c r="B465" s="700"/>
      <c r="C465" s="1140">
        <f>AVERAGE(C92:C103)</f>
        <v>115.825</v>
      </c>
      <c r="D465" s="31">
        <f t="shared" ref="D465:H465" si="17">AVERAGE(D92:D103)</f>
        <v>1272997.5833333333</v>
      </c>
      <c r="E465" s="31">
        <f>SUM(E92:E103)</f>
        <v>16310371</v>
      </c>
      <c r="F465" s="97">
        <f t="shared" si="17"/>
        <v>93.25</v>
      </c>
      <c r="G465" s="1791">
        <f t="shared" ref="G465" si="18">AVERAGE(G92:G103)</f>
        <v>948902.37750000006</v>
      </c>
      <c r="H465" s="103">
        <f t="shared" si="17"/>
        <v>0.60499999999999998</v>
      </c>
      <c r="I465" s="1793">
        <f t="shared" ref="I465" si="19">AVERAGE(I92:I103)</f>
        <v>8.2416666666666671</v>
      </c>
      <c r="J465" s="104">
        <f>AVERAGE(J92:J103)</f>
        <v>0.92416666666666669</v>
      </c>
      <c r="K465" s="777">
        <f>SUM(K92:K103)</f>
        <v>4533832</v>
      </c>
      <c r="X465" s="1140">
        <f>AVERAGE(X92:X103)</f>
        <v>111.19166666666666</v>
      </c>
      <c r="Y465" s="31">
        <f>SUM(Y93:Y104)</f>
        <v>4188078</v>
      </c>
      <c r="Z465" s="777">
        <f>SUM(Z93:Z104)</f>
        <v>2863335</v>
      </c>
    </row>
    <row r="466" spans="1:26">
      <c r="A466" s="764" t="s">
        <v>386</v>
      </c>
      <c r="B466" s="700" t="s">
        <v>424</v>
      </c>
      <c r="C466" s="1140">
        <f>AVERAGE(C104:C115)</f>
        <v>124.93333333333334</v>
      </c>
      <c r="D466" s="31">
        <f t="shared" ref="D466:H466" si="20">AVERAGE(D104:D115)</f>
        <v>1285656.75</v>
      </c>
      <c r="E466" s="31">
        <f>SUM(E104:E115)</f>
        <v>13118252</v>
      </c>
      <c r="F466" s="97">
        <f t="shared" si="20"/>
        <v>110.72499999999998</v>
      </c>
      <c r="G466" s="1791">
        <f t="shared" ref="G466" si="21">AVERAGE(G104:G115)</f>
        <v>934814.24533333315</v>
      </c>
      <c r="H466" s="103">
        <f t="shared" si="20"/>
        <v>0.57833333333333348</v>
      </c>
      <c r="I466" s="1793">
        <f t="shared" ref="I466" si="22">AVERAGE(I104:I115)</f>
        <v>5.8500000000000005</v>
      </c>
      <c r="J466" s="104">
        <f>AVERAGE(J104:J115)</f>
        <v>1.0061666666666667</v>
      </c>
      <c r="K466" s="777">
        <f>SUM(K104:K115)</f>
        <v>5172974</v>
      </c>
      <c r="X466" s="1140">
        <f>AVERAGE(X104:X115)</f>
        <v>112.91666666666669</v>
      </c>
      <c r="Y466" s="31">
        <f>SUM(Y105:Y116)</f>
        <v>4292840</v>
      </c>
      <c r="Z466" s="777">
        <f>SUM(Z105:Z116)</f>
        <v>2979866</v>
      </c>
    </row>
    <row r="467" spans="1:26">
      <c r="A467" s="764" t="s">
        <v>387</v>
      </c>
      <c r="B467" s="700"/>
      <c r="C467" s="1140">
        <f>AVERAGE(C116:C127)</f>
        <v>118.02500000000002</v>
      </c>
      <c r="D467" s="31">
        <f t="shared" ref="D467:H467" si="23">AVERAGE(D116:D127)</f>
        <v>1228703.75</v>
      </c>
      <c r="E467" s="31">
        <f>SUM(E116:E127)</f>
        <v>8877354</v>
      </c>
      <c r="F467" s="97">
        <f t="shared" si="23"/>
        <v>115.10000000000001</v>
      </c>
      <c r="G467" s="1791">
        <f t="shared" ref="G467" si="24">AVERAGE(G116:G127)</f>
        <v>913882.21666666667</v>
      </c>
      <c r="H467" s="103">
        <f t="shared" si="23"/>
        <v>0.39416666666666661</v>
      </c>
      <c r="I467" s="1793">
        <f t="shared" ref="I467" si="25">AVERAGE(I116:I127)</f>
        <v>0.46666666666666673</v>
      </c>
      <c r="J467" s="104">
        <f>AVERAGE(J116:J127)</f>
        <v>0.95533333333333337</v>
      </c>
      <c r="K467" s="777">
        <f>SUM(K116:K127)</f>
        <v>4984539</v>
      </c>
      <c r="X467" s="1140">
        <f>AVERAGE(X116:X127)</f>
        <v>100.60833333333333</v>
      </c>
      <c r="Y467" s="31">
        <f>SUM(Y117:Y128)</f>
        <v>4086318</v>
      </c>
      <c r="Z467" s="777">
        <f>SUM(Z117:Z128)</f>
        <v>2596650</v>
      </c>
    </row>
    <row r="468" spans="1:26">
      <c r="A468" s="764" t="s">
        <v>388</v>
      </c>
      <c r="B468" s="700" t="s">
        <v>425</v>
      </c>
      <c r="C468" s="1140">
        <f>AVERAGE(C128:C139)</f>
        <v>116.09166666666665</v>
      </c>
      <c r="D468" s="31">
        <f t="shared" ref="D468:H468" si="26">AVERAGE(D128:D139)</f>
        <v>3712361.5833333335</v>
      </c>
      <c r="E468" s="31">
        <f>SUM(E128:E139)</f>
        <v>8257050</v>
      </c>
      <c r="F468" s="97">
        <f t="shared" si="26"/>
        <v>112.38333333333333</v>
      </c>
      <c r="G468" s="1791">
        <f t="shared" ref="G468" si="27">AVERAGE(G128:G139)</f>
        <v>1086509.1475</v>
      </c>
      <c r="H468" s="103">
        <f t="shared" si="26"/>
        <v>0.35250000000000004</v>
      </c>
      <c r="I468" s="1793">
        <f t="shared" ref="I468" si="28">AVERAGE(I128:I139)</f>
        <v>-4.041666666666667</v>
      </c>
      <c r="J468" s="104">
        <f>AVERAGE(J128:J139)</f>
        <v>0.94416666666666671</v>
      </c>
      <c r="K468" s="777">
        <f>SUM(K128:K139)</f>
        <v>4406402</v>
      </c>
      <c r="X468" s="1140">
        <f>AVERAGE(X128:X139)</f>
        <v>98.858333333333334</v>
      </c>
      <c r="Y468" s="31">
        <f>SUM(Y129:Y140)</f>
        <v>4005898</v>
      </c>
      <c r="Z468" s="777">
        <f>SUM(Z129:Z140)</f>
        <v>2335751</v>
      </c>
    </row>
    <row r="469" spans="1:26">
      <c r="A469" s="764" t="s">
        <v>389</v>
      </c>
      <c r="B469" s="700" t="s">
        <v>424</v>
      </c>
      <c r="C469" s="1140">
        <f>AVERAGE(C140:C151)</f>
        <v>119.05833333333334</v>
      </c>
      <c r="D469" s="31">
        <f t="shared" ref="D469:H469" si="29">AVERAGE(D140:D151)</f>
        <v>3792531.6666666665</v>
      </c>
      <c r="E469" s="31">
        <f>SUM(E140:E151)</f>
        <v>8333467</v>
      </c>
      <c r="F469" s="97">
        <f t="shared" si="29"/>
        <v>111.80000000000001</v>
      </c>
      <c r="G469" s="1791">
        <f t="shared" ref="G469" si="30">AVERAGE(G140:G151)</f>
        <v>1110609.4522500003</v>
      </c>
      <c r="H469" s="103">
        <f t="shared" si="29"/>
        <v>0.43416666666666676</v>
      </c>
      <c r="I469" s="1793">
        <f t="shared" ref="I469" si="31">AVERAGE(I140:I151)</f>
        <v>-4.125</v>
      </c>
      <c r="J469" s="104">
        <f>AVERAGE(J140:J151)</f>
        <v>0.98483333333333345</v>
      </c>
      <c r="K469" s="777">
        <f>SUM(K140:K151)</f>
        <v>4487486</v>
      </c>
      <c r="X469" s="1140">
        <f>AVERAGE(X140:X151)</f>
        <v>98.216666666666654</v>
      </c>
      <c r="Y469" s="31">
        <f>SUM(Y141:Y152)</f>
        <v>3929680</v>
      </c>
      <c r="Z469" s="777">
        <f>SUM(Z141:Z152)</f>
        <v>2424345</v>
      </c>
    </row>
    <row r="470" spans="1:26">
      <c r="A470" s="763" t="s">
        <v>390</v>
      </c>
      <c r="B470" s="701" t="s">
        <v>425</v>
      </c>
      <c r="C470" s="1139">
        <f>AVERAGE(C152:C163)</f>
        <v>109.79166666666667</v>
      </c>
      <c r="D470" s="33">
        <f t="shared" ref="D470:H470" si="32">AVERAGE(D152:D163)</f>
        <v>3640370</v>
      </c>
      <c r="E470" s="33">
        <f>SUM(E152:E163)</f>
        <v>7641193</v>
      </c>
      <c r="F470" s="99">
        <f t="shared" si="32"/>
        <v>95.933333333333337</v>
      </c>
      <c r="G470" s="33">
        <f t="shared" ref="G470" si="33">AVERAGE(G152:G163)</f>
        <v>1069643.2153333332</v>
      </c>
      <c r="H470" s="105">
        <f t="shared" si="32"/>
        <v>0.45416666666666666</v>
      </c>
      <c r="I470" s="1794">
        <f t="shared" ref="I470" si="34">AVERAGE(I152:I163)</f>
        <v>-4.208333333333333</v>
      </c>
      <c r="J470" s="106">
        <f>AVERAGE(J152:J163)</f>
        <v>0.91591666666666682</v>
      </c>
      <c r="K470" s="776">
        <f>SUM(K152:K163)</f>
        <v>4350662</v>
      </c>
      <c r="X470" s="1139">
        <f>AVERAGE(X152:X163)</f>
        <v>97.683333333333337</v>
      </c>
      <c r="Y470" s="33">
        <f>SUM(Y153:Y164)</f>
        <v>3835408</v>
      </c>
      <c r="Z470" s="776">
        <f>SUM(Z153:Z164)</f>
        <v>2425057</v>
      </c>
    </row>
    <row r="471" spans="1:26">
      <c r="A471" s="764" t="s">
        <v>391</v>
      </c>
      <c r="B471" s="700"/>
      <c r="C471" s="1140">
        <f>AVERAGE(C164:C175)</f>
        <v>110.73333333333333</v>
      </c>
      <c r="D471" s="31">
        <f t="shared" ref="D471:H471" si="35">AVERAGE(D164:D175)</f>
        <v>3576634.0833333335</v>
      </c>
      <c r="E471" s="31">
        <f>SUM(E164:E175)</f>
        <v>6959622</v>
      </c>
      <c r="F471" s="97">
        <f t="shared" si="35"/>
        <v>94.924999999999997</v>
      </c>
      <c r="G471" s="1791">
        <f t="shared" ref="G471" si="36">AVERAGE(G164:G175)</f>
        <v>967100.89574999979</v>
      </c>
      <c r="H471" s="103">
        <f t="shared" si="35"/>
        <v>0.41833333333333345</v>
      </c>
      <c r="I471" s="1793">
        <f t="shared" ref="I471" si="37">AVERAGE(I164:I175)</f>
        <v>-4.6249999999999991</v>
      </c>
      <c r="J471" s="104">
        <f>AVERAGE(J164:J175)</f>
        <v>0.9920000000000001</v>
      </c>
      <c r="K471" s="777">
        <f>SUM(K164:K175)</f>
        <v>4657128</v>
      </c>
      <c r="X471" s="1140">
        <f>AVERAGE(X164:X175)</f>
        <v>86.274999999999991</v>
      </c>
      <c r="Y471" s="31">
        <f>SUM(Y165:Y176)</f>
        <v>3811152</v>
      </c>
      <c r="Z471" s="777">
        <f>SUM(Z165:Z176)</f>
        <v>2439469</v>
      </c>
    </row>
    <row r="472" spans="1:26">
      <c r="A472" s="764" t="s">
        <v>392</v>
      </c>
      <c r="B472" s="700"/>
      <c r="C472" s="1140">
        <f>AVERAGE(C176:C187)</f>
        <v>119.625</v>
      </c>
      <c r="D472" s="31">
        <f t="shared" ref="D472:H472" si="38">AVERAGE(D176:D187)</f>
        <v>3545586.4166666665</v>
      </c>
      <c r="E472" s="31">
        <f>SUM(E176:E187)</f>
        <v>6959838</v>
      </c>
      <c r="F472" s="97">
        <f t="shared" si="38"/>
        <v>108.425</v>
      </c>
      <c r="G472" s="1791">
        <f t="shared" ref="G472" si="39">AVERAGE(G176:G187)</f>
        <v>919869.68516666675</v>
      </c>
      <c r="H472" s="103">
        <f t="shared" si="38"/>
        <v>0.51750000000000007</v>
      </c>
      <c r="I472" s="1793">
        <f t="shared" ref="I472" si="40">AVERAGE(I176:I187)</f>
        <v>-3.8749999999999996</v>
      </c>
      <c r="J472" s="104">
        <f>AVERAGE(J176:J187)</f>
        <v>1.13975</v>
      </c>
      <c r="K472" s="777">
        <f>SUM(K176:K187)</f>
        <v>4731385</v>
      </c>
      <c r="X472" s="1140">
        <f>AVERAGE(X176:X187)</f>
        <v>90.341666666666654</v>
      </c>
      <c r="Y472" s="31">
        <f>SUM(Y177:Y188)</f>
        <v>3705882</v>
      </c>
      <c r="Z472" s="777">
        <f>SUM(Z177:Z188)</f>
        <v>2388458</v>
      </c>
    </row>
    <row r="473" spans="1:26">
      <c r="A473" s="764" t="s">
        <v>393</v>
      </c>
      <c r="B473" s="700"/>
      <c r="C473" s="1140">
        <f>AVERAGE(C188:C199)</f>
        <v>123.78333333333332</v>
      </c>
      <c r="D473" s="31">
        <f t="shared" ref="D473:H473" si="41">AVERAGE(D188:D199)</f>
        <v>3650300.5833333335</v>
      </c>
      <c r="E473" s="31">
        <f>SUM(E188:E199)</f>
        <v>7876438</v>
      </c>
      <c r="F473" s="97">
        <f t="shared" si="41"/>
        <v>116.32499999999999</v>
      </c>
      <c r="G473" s="1791">
        <f t="shared" ref="G473" si="42">AVERAGE(G188:G199)</f>
        <v>1025501.6138333334</v>
      </c>
      <c r="H473" s="103">
        <f t="shared" si="41"/>
        <v>0.68833333333333335</v>
      </c>
      <c r="I473" s="1793">
        <f t="shared" ref="I473" si="43">AVERAGE(I188:I199)</f>
        <v>-2.5416666666666665</v>
      </c>
      <c r="J473" s="104">
        <f>AVERAGE(J188:J199)</f>
        <v>1.1237499999999998</v>
      </c>
      <c r="K473" s="777">
        <f>SUM(K188:K199)</f>
        <v>5402118</v>
      </c>
      <c r="X473" s="1140">
        <f>AVERAGE(X188:X199)</f>
        <v>97.308333333333323</v>
      </c>
      <c r="Y473" s="31">
        <f>SUM(Y189:Y200)</f>
        <v>3571676</v>
      </c>
      <c r="Z473" s="777">
        <f>SUM(Z189:Z200)</f>
        <v>2618428</v>
      </c>
    </row>
    <row r="474" spans="1:26">
      <c r="A474" s="764" t="s">
        <v>394</v>
      </c>
      <c r="B474" s="700"/>
      <c r="C474" s="1140">
        <f>AVERAGE(C200:C211)</f>
        <v>126.61666666666669</v>
      </c>
      <c r="D474" s="31">
        <f t="shared" ref="D474:H474" si="44">AVERAGE(D200:D211)</f>
        <v>3656376.6666666665</v>
      </c>
      <c r="E474" s="31">
        <f>SUM(E200:E211)</f>
        <v>7629299</v>
      </c>
      <c r="F474" s="97">
        <f t="shared" si="44"/>
        <v>127.11666666666667</v>
      </c>
      <c r="G474" s="1791">
        <f t="shared" ref="G474" si="45">AVERAGE(G200:G211)</f>
        <v>1023977.5619166667</v>
      </c>
      <c r="H474" s="103">
        <f t="shared" si="44"/>
        <v>0.8341666666666665</v>
      </c>
      <c r="I474" s="1793">
        <f t="shared" ref="I474" si="46">AVERAGE(I200:I211)</f>
        <v>-2.5833333333333335</v>
      </c>
      <c r="J474" s="104">
        <f>AVERAGE(J200:J211)</f>
        <v>1.16825</v>
      </c>
      <c r="K474" s="777">
        <f>SUM(K200:K211)</f>
        <v>5782834</v>
      </c>
      <c r="X474" s="1140">
        <f>AVERAGE(X200:X211)</f>
        <v>101.21666666666668</v>
      </c>
      <c r="Y474" s="31">
        <f>SUM(Y201:Y212)</f>
        <v>3506178</v>
      </c>
      <c r="Z474" s="777">
        <f>SUM(Z201:Z212)</f>
        <v>2947324</v>
      </c>
    </row>
    <row r="475" spans="1:26">
      <c r="A475" s="764" t="s">
        <v>395</v>
      </c>
      <c r="B475" s="700"/>
      <c r="C475" s="1140">
        <f>AVERAGE(C212:C223)</f>
        <v>138.05833333333331</v>
      </c>
      <c r="D475" s="31">
        <f t="shared" ref="D475:H475" si="47">AVERAGE(D212:D223)</f>
        <v>3786668</v>
      </c>
      <c r="E475" s="31">
        <f>SUM(E212:E223)</f>
        <v>8149081</v>
      </c>
      <c r="F475" s="97">
        <f t="shared" si="47"/>
        <v>149.30833333333331</v>
      </c>
      <c r="G475" s="1791">
        <f t="shared" ref="G475" si="48">AVERAGE(G212:G223)</f>
        <v>1028883.0442500002</v>
      </c>
      <c r="H475" s="103">
        <f t="shared" si="47"/>
        <v>0.93833333333333313</v>
      </c>
      <c r="I475" s="1793">
        <f t="shared" ref="I475" si="49">AVERAGE(I212:I223)</f>
        <v>-0.94999999999999984</v>
      </c>
      <c r="J475" s="104">
        <f>AVERAGE(J212:J223)</f>
        <v>1.3180833333333333</v>
      </c>
      <c r="K475" s="777">
        <f>SUM(K212:K223)</f>
        <v>6409114</v>
      </c>
      <c r="X475" s="1140">
        <f>AVERAGE(X212:X223)</f>
        <v>104.99166666666663</v>
      </c>
      <c r="Y475" s="31">
        <f>SUM(Y213:Y224)</f>
        <v>3472166</v>
      </c>
      <c r="Z475" s="777">
        <f>SUM(Z213:Z224)</f>
        <v>3282684</v>
      </c>
    </row>
    <row r="476" spans="1:26">
      <c r="A476" s="764" t="s">
        <v>396</v>
      </c>
      <c r="B476" s="700" t="s">
        <v>424</v>
      </c>
      <c r="C476" s="1140">
        <f>AVERAGE(C224:C235)</f>
        <v>137.27500000000001</v>
      </c>
      <c r="D476" s="31">
        <f t="shared" ref="D476:H476" si="50">AVERAGE(D224:D235)</f>
        <v>3860475.75</v>
      </c>
      <c r="E476" s="31">
        <f>SUM(E224:E235)</f>
        <v>7345286</v>
      </c>
      <c r="F476" s="97">
        <f t="shared" si="50"/>
        <v>147.35833333333332</v>
      </c>
      <c r="G476" s="1791">
        <f t="shared" ref="G476" si="51">AVERAGE(G224:G235)</f>
        <v>1040253.3859166669</v>
      </c>
      <c r="H476" s="103">
        <f t="shared" si="50"/>
        <v>0.94166666666666676</v>
      </c>
      <c r="I476" s="1793">
        <f t="shared" ref="I476" si="52">AVERAGE(I224:I235)</f>
        <v>1.8083333333333336</v>
      </c>
      <c r="J476" s="104">
        <f>AVERAGE(J224:J235)</f>
        <v>1.2791666666666668</v>
      </c>
      <c r="K476" s="777">
        <f>SUM(K224:K235)</f>
        <v>6988706</v>
      </c>
      <c r="X476" s="1140">
        <f>AVERAGE(X224:X235)</f>
        <v>109.375</v>
      </c>
      <c r="Y476" s="31">
        <f>SUM(Y225:Y236)</f>
        <v>3263115</v>
      </c>
      <c r="Z476" s="777">
        <f>SUM(Z225:Z236)</f>
        <v>3651619</v>
      </c>
    </row>
    <row r="477" spans="1:26">
      <c r="A477" s="764" t="s">
        <v>397</v>
      </c>
      <c r="B477" s="700"/>
      <c r="C477" s="1140">
        <f>AVERAGE(C236:C247)</f>
        <v>126.99166666666667</v>
      </c>
      <c r="D477" s="31">
        <f t="shared" ref="D477:H477" si="53">AVERAGE(D236:D247)</f>
        <v>3940679.0833333335</v>
      </c>
      <c r="E477" s="31">
        <f>SUM(E236:E247)</f>
        <v>6706975</v>
      </c>
      <c r="F477" s="97">
        <f t="shared" si="53"/>
        <v>127.7</v>
      </c>
      <c r="G477" s="1791">
        <f t="shared" ref="G477" si="54">AVERAGE(G236:G247)</f>
        <v>1036981.3789166667</v>
      </c>
      <c r="H477" s="103">
        <f t="shared" si="53"/>
        <v>0.77916666666666667</v>
      </c>
      <c r="I477" s="1793">
        <f t="shared" ref="I477" si="55">AVERAGE(I236:I247)</f>
        <v>-0.44166666666666649</v>
      </c>
      <c r="J477" s="104">
        <f>AVERAGE(J236:J247)</f>
        <v>1.2615833333333333</v>
      </c>
      <c r="K477" s="777">
        <f>SUM(K236:K247)</f>
        <v>6918936</v>
      </c>
      <c r="X477" s="1140">
        <f>AVERAGE(X236:X247)</f>
        <v>109.03333333333335</v>
      </c>
      <c r="Y477" s="31">
        <f>SUM(Y237:Y248)</f>
        <v>3126600</v>
      </c>
      <c r="Z477" s="777">
        <f>SUM(Z237:Z248)</f>
        <v>3908638</v>
      </c>
    </row>
    <row r="478" spans="1:26">
      <c r="A478" s="764" t="s">
        <v>398</v>
      </c>
      <c r="B478" s="700" t="s">
        <v>425</v>
      </c>
      <c r="C478" s="1140">
        <f>AVERAGE(C248:C259)</f>
        <v>104.06666666666665</v>
      </c>
      <c r="D478" s="31">
        <f t="shared" ref="D478:H478" si="56">AVERAGE(D248:D259)</f>
        <v>3443980.9166666665</v>
      </c>
      <c r="E478" s="31">
        <f>SUM(E248:E259)</f>
        <v>4559452</v>
      </c>
      <c r="F478" s="97">
        <f t="shared" si="56"/>
        <v>99.958333333333329</v>
      </c>
      <c r="G478" s="1791">
        <f t="shared" ref="G478" si="57">AVERAGE(G248:G259)</f>
        <v>1048383.1500833334</v>
      </c>
      <c r="H478" s="103">
        <f t="shared" si="56"/>
        <v>0.47000000000000003</v>
      </c>
      <c r="I478" s="1793">
        <f t="shared" ref="I478" si="58">AVERAGE(I248:I259)</f>
        <v>-4.0666666666666673</v>
      </c>
      <c r="J478" s="104">
        <f>AVERAGE(J248:J259)</f>
        <v>1.0499166666666666</v>
      </c>
      <c r="K478" s="777">
        <f>SUM(K248:K259)</f>
        <v>4832087</v>
      </c>
      <c r="X478" s="1140">
        <f>AVERAGE(X248:X259)</f>
        <v>93.533333333333346</v>
      </c>
      <c r="Y478" s="31">
        <f>SUM(Y249:Y260)</f>
        <v>2992082</v>
      </c>
      <c r="Z478" s="777">
        <f>SUM(Z249:Z260)</f>
        <v>2739493</v>
      </c>
    </row>
    <row r="479" spans="1:26">
      <c r="A479" s="778" t="s">
        <v>399</v>
      </c>
      <c r="B479" s="816"/>
      <c r="C479" s="1172">
        <f>AVERAGE(C260:C271)</f>
        <v>116.06666666666668</v>
      </c>
      <c r="D479" s="1173">
        <f t="shared" ref="D479:H479" si="59">AVERAGE(D260:D271)</f>
        <v>3886937.0833333335</v>
      </c>
      <c r="E479" s="1173">
        <f>SUM(E260:E271)</f>
        <v>4834563</v>
      </c>
      <c r="F479" s="817">
        <f t="shared" si="59"/>
        <v>114.71666666666668</v>
      </c>
      <c r="G479" s="1173">
        <f t="shared" ref="G479" si="60">AVERAGE(G260:G271)</f>
        <v>1076570.4206666667</v>
      </c>
      <c r="H479" s="1174">
        <f t="shared" si="59"/>
        <v>0.49499999999999994</v>
      </c>
      <c r="I479" s="1795">
        <f t="shared" ref="I479" si="61">AVERAGE(I260:I271)</f>
        <v>-2.2000000000000006</v>
      </c>
      <c r="J479" s="893">
        <f>AVERAGE(J260:J271)</f>
        <v>1.181</v>
      </c>
      <c r="K479" s="1175">
        <f>SUM(K260:K271)</f>
        <v>5843303</v>
      </c>
      <c r="X479" s="1140">
        <f>AVERAGE(X260:X271)</f>
        <v>99.02500000000002</v>
      </c>
      <c r="Y479" s="31">
        <f>SUM(Y261:Y272)</f>
        <v>2965869</v>
      </c>
      <c r="Z479" s="777">
        <f>SUM(Z261:Z272)</f>
        <v>3081719</v>
      </c>
    </row>
    <row r="480" spans="1:26">
      <c r="A480" s="764" t="s">
        <v>400</v>
      </c>
      <c r="B480" s="700" t="s">
        <v>424</v>
      </c>
      <c r="C480" s="1140">
        <f>AVERAGE(C272:C283)</f>
        <v>122.10000000000002</v>
      </c>
      <c r="D480" s="31">
        <f t="shared" ref="D480:H480" si="62">AVERAGE(D272:D283)</f>
        <v>3935270.5</v>
      </c>
      <c r="E480" s="31">
        <f>SUM(E272:E283)</f>
        <v>4950404</v>
      </c>
      <c r="F480" s="97">
        <f t="shared" si="62"/>
        <v>126.04166666666667</v>
      </c>
      <c r="G480" s="1791">
        <f t="shared" ref="G480" si="63">AVERAGE(G272:G283)</f>
        <v>1088115.4820833334</v>
      </c>
      <c r="H480" s="103">
        <f t="shared" si="62"/>
        <v>0.59499999999999997</v>
      </c>
      <c r="I480" s="1793">
        <f t="shared" ref="I480" si="64">AVERAGE(I272:I283)</f>
        <v>-1.7916666666666667</v>
      </c>
      <c r="J480" s="104">
        <f>AVERAGE(J272:J283)</f>
        <v>1.2267500000000002</v>
      </c>
      <c r="K480" s="777">
        <f>SUM(K272:K283)</f>
        <v>6132418</v>
      </c>
      <c r="X480" s="1139">
        <f>AVERAGE(X272:X283)</f>
        <v>97.533333333333317</v>
      </c>
      <c r="Y480" s="33">
        <f>SUM(Y273:Y284)</f>
        <v>2915291</v>
      </c>
      <c r="Z480" s="776">
        <f>SUM(Z273:Z284)</f>
        <v>3562742</v>
      </c>
    </row>
    <row r="481" spans="1:26">
      <c r="A481" s="764" t="s">
        <v>401</v>
      </c>
      <c r="B481" s="700"/>
      <c r="C481" s="1140">
        <f>AVERAGE(C284:C295)</f>
        <v>115.65000000000002</v>
      </c>
      <c r="D481" s="31">
        <f t="shared" ref="D481:H481" si="65">AVERAGE(D284:D295)</f>
        <v>3736374.5</v>
      </c>
      <c r="E481" s="31">
        <f>SUM(E284:E295)</f>
        <v>5253596</v>
      </c>
      <c r="F481" s="97">
        <f t="shared" si="65"/>
        <v>118.65833333333332</v>
      </c>
      <c r="G481" s="1791">
        <f t="shared" ref="G481" si="66">AVERAGE(G284:G295)</f>
        <v>1133199.1916666667</v>
      </c>
      <c r="H481" s="103">
        <f t="shared" si="65"/>
        <v>0.67833333333333312</v>
      </c>
      <c r="I481" s="1793">
        <f t="shared" ref="I481" si="67">AVERAGE(I284:I295)</f>
        <v>-1.6583333333333332</v>
      </c>
      <c r="J481" s="104">
        <f>AVERAGE(J284:J295)</f>
        <v>1.1472499999999999</v>
      </c>
      <c r="K481" s="777">
        <f>SUM(K284:K295)</f>
        <v>5728351</v>
      </c>
      <c r="X481" s="1140">
        <f>AVERAGE(X284:X295)</f>
        <v>93.966666666666654</v>
      </c>
      <c r="Y481" s="31">
        <f>SUM(Y285:Y296)</f>
        <v>2861390</v>
      </c>
      <c r="Z481" s="777">
        <f>SUM(Z285:Z296)</f>
        <v>3464583</v>
      </c>
    </row>
    <row r="482" spans="1:26">
      <c r="A482" s="764" t="s">
        <v>402</v>
      </c>
      <c r="B482" s="700" t="s">
        <v>425</v>
      </c>
      <c r="C482" s="1140">
        <f>AVERAGE(C296:C307)</f>
        <v>112.33333333333333</v>
      </c>
      <c r="D482" s="31">
        <f t="shared" ref="D482:H482" si="68">AVERAGE(D296:D307)</f>
        <v>3638469.75</v>
      </c>
      <c r="E482" s="31">
        <f>SUM(E296:E307)</f>
        <v>5282416</v>
      </c>
      <c r="F482" s="97">
        <f t="shared" si="68"/>
        <v>110.375</v>
      </c>
      <c r="G482" s="1791">
        <f t="shared" ref="G482" si="69">AVERAGE(G296:G307)</f>
        <v>1116942.0360000003</v>
      </c>
      <c r="H482" s="103">
        <f t="shared" si="68"/>
        <v>0.75583333333333336</v>
      </c>
      <c r="I482" s="1793">
        <f t="shared" ref="I482" si="70">AVERAGE(I296:I307)</f>
        <v>-0.75833333333333341</v>
      </c>
      <c r="J482" s="104">
        <f>AVERAGE(J296:J307)</f>
        <v>1.113</v>
      </c>
      <c r="K482" s="777">
        <f>SUM(K296:K307)</f>
        <v>5924226</v>
      </c>
      <c r="X482" s="1140">
        <f>AVERAGE(X296:X307)</f>
        <v>96.475000000000009</v>
      </c>
      <c r="Y482" s="31">
        <f>SUM(Y297:Y308)</f>
        <v>2832011</v>
      </c>
      <c r="Z482" s="777">
        <f>SUM(Z297:Z308)</f>
        <v>3987460</v>
      </c>
    </row>
    <row r="483" spans="1:26">
      <c r="A483" s="764" t="s">
        <v>403</v>
      </c>
      <c r="B483" s="700"/>
      <c r="C483" s="1140">
        <f>AVERAGE(C308:C319)</f>
        <v>113.58333333333333</v>
      </c>
      <c r="D483" s="31">
        <f t="shared" ref="D483:H483" si="71">AVERAGE(D308:D319)</f>
        <v>3581176.1666666665</v>
      </c>
      <c r="E483" s="31">
        <f>SUM(E308:E319)</f>
        <v>5383301</v>
      </c>
      <c r="F483" s="97">
        <f t="shared" si="71"/>
        <v>114.38333333333334</v>
      </c>
      <c r="G483" s="1791">
        <f t="shared" ref="G483" si="72">AVERAGE(G308:G319)</f>
        <v>1119436.9991666668</v>
      </c>
      <c r="H483" s="103">
        <f t="shared" si="71"/>
        <v>0.88583333333333325</v>
      </c>
      <c r="I483" s="1793">
        <f t="shared" ref="I483" si="73">AVERAGE(I308:I319)</f>
        <v>0.52500000000000013</v>
      </c>
      <c r="J483" s="104">
        <f>AVERAGE(J308:J319)</f>
        <v>1.1514166666666668</v>
      </c>
      <c r="K483" s="777">
        <f>SUM(K308:K319)</f>
        <v>6171309</v>
      </c>
      <c r="X483" s="1140">
        <f>AVERAGE(X308:X319)</f>
        <v>102.27499999999999</v>
      </c>
      <c r="Y483" s="31">
        <f>SUM(Y309:Y320)</f>
        <v>2808662</v>
      </c>
      <c r="Z483" s="777">
        <f>SUM(Z309:Z320)</f>
        <v>4231194</v>
      </c>
    </row>
    <row r="484" spans="1:26">
      <c r="A484" s="764" t="s">
        <v>404</v>
      </c>
      <c r="B484" s="700"/>
      <c r="C484" s="1140">
        <f>AVERAGE(C320:C331)</f>
        <v>112.24166666666667</v>
      </c>
      <c r="D484" s="31">
        <f t="shared" ref="D484:H484" si="74">AVERAGE(D320:D331)</f>
        <v>3420036.6666666665</v>
      </c>
      <c r="E484" s="31">
        <f>SUM(E320:E331)</f>
        <v>4872257</v>
      </c>
      <c r="F484" s="97">
        <f t="shared" si="74"/>
        <v>111.62500000000001</v>
      </c>
      <c r="G484" s="1791">
        <f t="shared" ref="G484" si="75">AVERAGE(G320:G331)</f>
        <v>1098499.1291666667</v>
      </c>
      <c r="H484" s="103">
        <f t="shared" si="74"/>
        <v>0.98583333333333323</v>
      </c>
      <c r="I484" s="1793">
        <f t="shared" ref="I484" si="76">AVERAGE(I320:I331)</f>
        <v>0.61638570412680649</v>
      </c>
      <c r="J484" s="104">
        <f>AVERAGE(J320:J331)</f>
        <v>1.1236666666666666</v>
      </c>
      <c r="K484" s="777">
        <f>SUM(K320:K331)</f>
        <v>6220371</v>
      </c>
      <c r="X484" s="1140">
        <f>AVERAGE(X320:X331)</f>
        <v>100.00833333333333</v>
      </c>
      <c r="Y484" s="31">
        <f>SUM(Y321:Y332)</f>
        <v>2770061</v>
      </c>
      <c r="Z484" s="777">
        <f>SUM(Z321:Z332)</f>
        <v>4058091</v>
      </c>
    </row>
    <row r="485" spans="1:26">
      <c r="A485" s="764" t="s">
        <v>465</v>
      </c>
      <c r="B485" s="700"/>
      <c r="C485" s="1141">
        <f>AVERAGE(C332:C343)</f>
        <v>111.31666666666666</v>
      </c>
      <c r="D485" s="31">
        <f t="shared" ref="D485:H485" si="77">AVERAGE(D332:D343)</f>
        <v>3494967.3344518975</v>
      </c>
      <c r="E485" s="31">
        <f>SUM(E332:E343)</f>
        <v>5203666</v>
      </c>
      <c r="F485" s="32">
        <f t="shared" si="77"/>
        <v>110.25833333333333</v>
      </c>
      <c r="G485" s="31">
        <f t="shared" ref="G485" si="78">AVERAGE(G332:G343)</f>
        <v>1098327.0233333332</v>
      </c>
      <c r="H485" s="808">
        <f t="shared" si="77"/>
        <v>1.1316666666666666</v>
      </c>
      <c r="I485" s="1796">
        <f t="shared" ref="I485" si="79">AVERAGE(I332:I343)</f>
        <v>-1.4971097443643069</v>
      </c>
      <c r="J485" s="809">
        <f>AVERAGE(J332:J343)</f>
        <v>1.0684166666666666</v>
      </c>
      <c r="K485" s="777">
        <f>SUM(K332:K343)</f>
        <v>5655748</v>
      </c>
      <c r="X485" s="1141">
        <f>AVERAGE(X332:X343)</f>
        <v>96.316666666666663</v>
      </c>
      <c r="Y485" s="31">
        <f>SUM(Y333:Y344)</f>
        <v>2673913</v>
      </c>
      <c r="Z485" s="777">
        <f>SUM(Z333:Z344)</f>
        <v>3564689</v>
      </c>
    </row>
    <row r="486" spans="1:26">
      <c r="A486" s="779" t="s">
        <v>467</v>
      </c>
      <c r="B486" s="1170" t="s">
        <v>271</v>
      </c>
      <c r="C486" s="1140">
        <f>AVERAGE(C344:C355)</f>
        <v>114.11666666666666</v>
      </c>
      <c r="D486" s="974">
        <f>AVERAGE(D344:D355)</f>
        <v>3571259.5960399653</v>
      </c>
      <c r="E486" s="31">
        <f>SUM(E344:E355)</f>
        <v>4968261</v>
      </c>
      <c r="F486" s="97">
        <f>AVERAGE(F344:F355)</f>
        <v>115.35833333333335</v>
      </c>
      <c r="G486" s="1791">
        <f>AVERAGE(G344:G355)</f>
        <v>1093173.93025</v>
      </c>
      <c r="H486" s="103">
        <f>AVERAGE(H344:H355)</f>
        <v>1.2833333333333334</v>
      </c>
      <c r="I486" s="1793">
        <f>AVERAGE(I344:I355)</f>
        <v>-1.9750000000000005</v>
      </c>
      <c r="J486" s="104">
        <f>AVERAGE(J344:J355)</f>
        <v>1.0928333333333333</v>
      </c>
      <c r="K486" s="777">
        <f>SUM(K344:K355)</f>
        <v>6239690</v>
      </c>
      <c r="X486" s="1140">
        <f>AVERAGE(X344:X355)</f>
        <v>94.391666666666652</v>
      </c>
      <c r="Y486" s="31">
        <f>SUM(Y344:Y355)</f>
        <v>2607696</v>
      </c>
      <c r="Z486" s="777">
        <f>SUM(Z344:Z355)</f>
        <v>4006727</v>
      </c>
    </row>
    <row r="487" spans="1:26">
      <c r="A487" s="779" t="s">
        <v>747</v>
      </c>
      <c r="B487" s="1170" t="s">
        <v>271</v>
      </c>
      <c r="C487" s="1140">
        <f>AVERAGE(C356:C367)</f>
        <v>117.34166666666665</v>
      </c>
      <c r="D487" s="974">
        <f>AVERAGE(D356:D367)</f>
        <v>3453003.4878608421</v>
      </c>
      <c r="E487" s="31">
        <f>SUM(E356:E367)</f>
        <v>5128508</v>
      </c>
      <c r="F487" s="97">
        <f>AVERAGE(F356:F367)</f>
        <v>122.64999999999999</v>
      </c>
      <c r="G487" s="1791">
        <f>AVERAGE(G356:G367)</f>
        <v>1129601.9590833331</v>
      </c>
      <c r="H487" s="103">
        <f>AVERAGE(H356:H367)</f>
        <v>1.43</v>
      </c>
      <c r="I487" s="1793">
        <f>AVERAGE(I356:I367)</f>
        <v>-3</v>
      </c>
      <c r="J487" s="104">
        <f>AVERAGE(J356:J367)</f>
        <v>1.0960833333333333</v>
      </c>
      <c r="K487" s="777">
        <f>SUM(K356:K367)</f>
        <v>6483136</v>
      </c>
      <c r="X487" s="1140">
        <f>AVERAGE(X356:X367)</f>
        <v>104.99166666666667</v>
      </c>
      <c r="Y487" s="31">
        <f>SUM(Y356:Y367)</f>
        <v>2401081</v>
      </c>
      <c r="Z487" s="777">
        <f>SUM(Z356:Z367)</f>
        <v>4250263</v>
      </c>
    </row>
    <row r="488" spans="1:26">
      <c r="A488" s="779" t="s">
        <v>782</v>
      </c>
      <c r="B488" s="46" t="s">
        <v>269</v>
      </c>
      <c r="C488" s="1140">
        <f>AVERAGE(C368:C379)</f>
        <v>110.85000000000001</v>
      </c>
      <c r="D488" s="974">
        <f>AVERAGE(D368:D379)</f>
        <v>3518340.0810184008</v>
      </c>
      <c r="E488" s="983">
        <f>SUM(E368:E379)</f>
        <v>4652924</v>
      </c>
      <c r="F488" s="97">
        <f>AVERAGE(F368:F379)</f>
        <v>112.75000000000001</v>
      </c>
      <c r="G488" s="1791">
        <f>AVERAGE(G368:G379)</f>
        <v>1099458.1426666668</v>
      </c>
      <c r="H488" s="103">
        <f>AVERAGE(H368:H379)</f>
        <v>1.4275</v>
      </c>
      <c r="I488" s="1793">
        <f>AVERAGE(I368:I379)</f>
        <v>-1.6416666666666664</v>
      </c>
      <c r="J488" s="104">
        <f>AVERAGE(J368:J379)</f>
        <v>1.0358333333333332</v>
      </c>
      <c r="K488" s="984">
        <f>SUM(K368:K379)</f>
        <v>6133895</v>
      </c>
      <c r="X488" s="1140">
        <f>AVERAGE(X368:X379)</f>
        <v>98.300000000000011</v>
      </c>
      <c r="Y488" s="983">
        <f>SUM(Y368:Y379)</f>
        <v>2308831</v>
      </c>
      <c r="Z488" s="984">
        <f>SUM(Z368:Z379)</f>
        <v>4080536</v>
      </c>
    </row>
    <row r="489" spans="1:26">
      <c r="A489" s="1884" t="s">
        <v>794</v>
      </c>
      <c r="B489" s="1885" t="s">
        <v>270</v>
      </c>
      <c r="C489" s="99">
        <f>AVERAGE(C380:C391)</f>
        <v>99.841666666666683</v>
      </c>
      <c r="D489" s="33">
        <f>AVERAGE(D380:D391)</f>
        <v>3178037.5842424058</v>
      </c>
      <c r="E489" s="33">
        <f>SUM(E380:E391)</f>
        <v>4633021</v>
      </c>
      <c r="F489" s="99">
        <f t="shared" ref="F489:J489" si="80">AVERAGE(F380:F391)</f>
        <v>99.65000000000002</v>
      </c>
      <c r="G489" s="33">
        <f t="shared" ref="G489" si="81">AVERAGE(G380:G391)</f>
        <v>1082349.5443333334</v>
      </c>
      <c r="H489" s="1886">
        <f t="shared" si="80"/>
        <v>1.0483333333333333</v>
      </c>
      <c r="I489" s="1887">
        <f t="shared" ref="I489" si="82">AVERAGE(I380:I391)</f>
        <v>-4.2416666666666663</v>
      </c>
      <c r="J489" s="106">
        <f t="shared" si="80"/>
        <v>0.99916666666666665</v>
      </c>
      <c r="K489" s="776">
        <f>SUM(K380:K391)</f>
        <v>5422921</v>
      </c>
      <c r="X489" s="987">
        <f>AVERAGE(X380:X391)</f>
        <v>84.483333333333334</v>
      </c>
      <c r="Y489" s="985">
        <f>AVERAGE(Y380:Y391)</f>
        <v>151801.08333333334</v>
      </c>
      <c r="Z489" s="986">
        <f>AVERAGE(Z380:Z391)</f>
        <v>301907.58333333331</v>
      </c>
    </row>
    <row r="490" spans="1:26">
      <c r="A490" s="779" t="s">
        <v>858</v>
      </c>
      <c r="B490" s="1883"/>
      <c r="C490" s="97">
        <f>AVERAGE(C392:C403)</f>
        <v>102.09166666666665</v>
      </c>
      <c r="D490" s="31">
        <f>AVERAGE(D392:D403)</f>
        <v>3410038.3310608682</v>
      </c>
      <c r="E490" s="31">
        <f>SUM(E392:E403)</f>
        <v>4453134</v>
      </c>
      <c r="F490" s="97">
        <f t="shared" ref="F490:J490" si="83">AVERAGE(F392:F403)</f>
        <v>98.566666666666663</v>
      </c>
      <c r="G490" s="31">
        <f t="shared" ref="G490" si="84">AVERAGE(G392:G403)</f>
        <v>1084780.6182500001</v>
      </c>
      <c r="H490" s="808">
        <f t="shared" si="83"/>
        <v>0.9325</v>
      </c>
      <c r="I490" s="1796">
        <f t="shared" ref="I490" si="85">AVERAGE(I392:I403)</f>
        <v>0.42499999999999982</v>
      </c>
      <c r="J490" s="104">
        <f t="shared" si="83"/>
        <v>1.1057499999999998</v>
      </c>
      <c r="K490" s="777">
        <f>SUM(K392:K403)</f>
        <v>6570944</v>
      </c>
      <c r="X490" s="987">
        <f>AVERAGE(X392:X403)</f>
        <v>88.850000000000009</v>
      </c>
      <c r="Y490" s="985">
        <f>AVERAGE(Y392:Y403)</f>
        <v>153348.16666666666</v>
      </c>
      <c r="Z490" s="986">
        <f>AVERAGE(Z392:Z403)</f>
        <v>368839</v>
      </c>
    </row>
    <row r="491" spans="1:26">
      <c r="A491" s="779" t="s">
        <v>1225</v>
      </c>
      <c r="B491" s="1883"/>
      <c r="C491" s="97">
        <f>AVERAGE(C404:C415)</f>
        <v>102.35833333333331</v>
      </c>
      <c r="D491" s="31">
        <f>AVERAGE(D404:D415)</f>
        <v>3457221.8778454117</v>
      </c>
      <c r="E491" s="31">
        <f>SUM(E404:E415)</f>
        <v>4467181</v>
      </c>
      <c r="F491" s="97">
        <f>AVERAGE(F404:F415)</f>
        <v>101.12499999999999</v>
      </c>
      <c r="G491" s="31">
        <f>AVERAGE(G404:G415)</f>
        <v>1104855.316166667</v>
      </c>
      <c r="H491" s="808">
        <f>AVERAGE(H404:H415)</f>
        <v>1.0116666666666669</v>
      </c>
      <c r="I491" s="1796">
        <f>AVERAGE(I404:I415)</f>
        <v>1.8500000000000003</v>
      </c>
      <c r="J491" s="104">
        <f>AVERAGE(J404:J415)</f>
        <v>1.1644999999999999</v>
      </c>
      <c r="K491" s="777">
        <f>SUM(K404:K415)</f>
        <v>7982729.0350000001</v>
      </c>
      <c r="X491" s="1698"/>
      <c r="Y491" s="1698"/>
      <c r="Z491" s="1698"/>
    </row>
    <row r="492" spans="1:26">
      <c r="A492" s="811" t="s">
        <v>1224</v>
      </c>
      <c r="B492" s="792"/>
      <c r="C492" s="817">
        <f>AVERAGE(C416:C427)</f>
        <v>97.733333333333334</v>
      </c>
      <c r="D492" s="1173">
        <f>AVERAGE(D416:D427)</f>
        <v>3351438.4206860308</v>
      </c>
      <c r="E492" s="1173">
        <f>SUM(E416:E427)</f>
        <v>5005021</v>
      </c>
      <c r="F492" s="817">
        <f>AVERAGE(F416:F427)</f>
        <v>96.174999999999997</v>
      </c>
      <c r="G492" s="1173">
        <f>AVERAGE(G416:G427)</f>
        <v>1082275.4194166667</v>
      </c>
      <c r="H492" s="1888">
        <f>AVERAGE(H416:H427)</f>
        <v>1.0183333333333333</v>
      </c>
      <c r="I492" s="1889">
        <f>AVERAGE(I416:I427)</f>
        <v>3.3000000000000003</v>
      </c>
      <c r="J492" s="893">
        <f>AVERAGE(J416:J427)</f>
        <v>1.1350833333333332</v>
      </c>
      <c r="K492" s="1175">
        <f>SUM(K416:K427)</f>
        <v>8257914.2549999999</v>
      </c>
      <c r="X492" s="1698"/>
      <c r="Y492" s="1698"/>
      <c r="Z492" s="1698"/>
    </row>
    <row r="493" spans="1:26">
      <c r="A493" s="2629" t="s">
        <v>1433</v>
      </c>
      <c r="B493" s="2630"/>
      <c r="C493" s="817">
        <f>AVERAGE(C428:C439)</f>
        <v>96.516666666666666</v>
      </c>
      <c r="D493" s="1173">
        <f>AVERAGE(D428:D439)</f>
        <v>3422569.530591771</v>
      </c>
      <c r="E493" s="1173">
        <f>SUM(E428:E439)</f>
        <v>3995397</v>
      </c>
      <c r="F493" s="817">
        <f>AVERAGE(F428:F439)</f>
        <v>93.27500000000002</v>
      </c>
      <c r="G493" s="1173">
        <f>AVERAGE(G428:G439)</f>
        <v>1119378.5756666667</v>
      </c>
      <c r="H493" s="1888">
        <f>AVERAGE(H428:H439)</f>
        <v>1.0083333333333333</v>
      </c>
      <c r="I493" s="1889">
        <f>AVERAGE(I428:I439)</f>
        <v>2.6416666666666666</v>
      </c>
      <c r="J493" s="893">
        <f>AVERAGE(J428:J439)</f>
        <v>1.1529166666666666</v>
      </c>
      <c r="K493" s="1175">
        <f>SUM(K428:K439)</f>
        <v>8135078.5759999994</v>
      </c>
      <c r="X493" s="1698"/>
      <c r="Y493" s="1698"/>
      <c r="Z493" s="1698"/>
    </row>
    <row r="494" spans="1:26">
      <c r="A494" s="819"/>
      <c r="B494" s="46"/>
      <c r="C494" s="97"/>
      <c r="D494" s="31"/>
      <c r="E494" s="31"/>
      <c r="F494" s="97"/>
      <c r="G494" s="38"/>
      <c r="H494" s="808"/>
      <c r="I494" s="38"/>
      <c r="J494" s="104"/>
      <c r="K494" s="31"/>
      <c r="X494" s="1698"/>
      <c r="Y494" s="1698"/>
      <c r="Z494" s="1698"/>
    </row>
    <row r="495" spans="1:26">
      <c r="A495" s="1046"/>
      <c r="C495" s="1046"/>
      <c r="D495" s="24"/>
      <c r="E495" s="565" t="s">
        <v>720</v>
      </c>
      <c r="F495" s="565"/>
      <c r="H495" s="565"/>
      <c r="J495" s="820"/>
      <c r="X495" s="565"/>
      <c r="Y495" s="565" t="s">
        <v>720</v>
      </c>
      <c r="Z495" s="565" t="s">
        <v>720</v>
      </c>
    </row>
    <row r="496" spans="1:26">
      <c r="A496" s="763" t="s">
        <v>715</v>
      </c>
      <c r="B496" s="765"/>
      <c r="C496" s="99" t="s">
        <v>719</v>
      </c>
      <c r="D496" s="33">
        <f>SUM(D323:D334)</f>
        <v>40520505</v>
      </c>
      <c r="E496" s="33">
        <f>SUM(E323:E334)</f>
        <v>5077588</v>
      </c>
      <c r="F496" s="33"/>
      <c r="G496" s="1168"/>
      <c r="H496" s="33"/>
      <c r="I496" s="1168"/>
      <c r="J496" s="886"/>
      <c r="K496" s="776">
        <f>SUM(K323:K334)</f>
        <v>6096356</v>
      </c>
      <c r="X496" s="1142"/>
      <c r="Y496" s="33">
        <f>SUM(Y323:Y334)</f>
        <v>2751578</v>
      </c>
      <c r="Z496" s="776">
        <f>SUM(Z323:Z334)</f>
        <v>3938415</v>
      </c>
    </row>
    <row r="497" spans="1:26">
      <c r="A497" s="764" t="s">
        <v>716</v>
      </c>
      <c r="B497" s="564"/>
      <c r="C497" s="32" t="s">
        <v>719</v>
      </c>
      <c r="D497" s="31">
        <f>SUM(D335:D346)</f>
        <v>42629319.095784932</v>
      </c>
      <c r="E497" s="31">
        <f>SUM(E335:E346)</f>
        <v>5383201</v>
      </c>
      <c r="F497" s="31"/>
      <c r="H497" s="31"/>
      <c r="J497" s="820"/>
      <c r="K497" s="777">
        <f>SUM(K335:K346)</f>
        <v>5730459</v>
      </c>
      <c r="X497" s="1143"/>
      <c r="Y497" s="31">
        <f>SUM(Y335:Y346)</f>
        <v>2662721</v>
      </c>
      <c r="Z497" s="777">
        <f>SUM(Z335:Z346)</f>
        <v>3592259</v>
      </c>
    </row>
    <row r="498" spans="1:26">
      <c r="A498" s="764" t="s">
        <v>717</v>
      </c>
      <c r="B498" s="810" t="s">
        <v>271</v>
      </c>
      <c r="C498" s="97" t="s">
        <v>719</v>
      </c>
      <c r="D498" s="28">
        <f>SUM(D347:D358)</f>
        <v>42379159.918874465</v>
      </c>
      <c r="E498" s="28">
        <f>SUM(E347:E358)</f>
        <v>5071492</v>
      </c>
      <c r="F498" s="31"/>
      <c r="H498" s="31"/>
      <c r="J498" s="820"/>
      <c r="K498" s="922">
        <f>SUM(K347:K358)</f>
        <v>6321137</v>
      </c>
      <c r="X498" s="1143"/>
      <c r="Y498" s="31">
        <f>SUM(Y347:Y358)</f>
        <v>2580078</v>
      </c>
      <c r="Z498" s="922">
        <f>SUM(Z347:Z358)</f>
        <v>4091089</v>
      </c>
    </row>
    <row r="499" spans="1:26">
      <c r="A499" s="764" t="s">
        <v>757</v>
      </c>
      <c r="B499" s="1176"/>
      <c r="C499" s="820"/>
      <c r="D499" s="1890">
        <f>SUM(D359:D370)</f>
        <v>41887825.98534061</v>
      </c>
      <c r="E499" s="1890">
        <f>SUM(E359:E370)</f>
        <v>4660018</v>
      </c>
      <c r="F499" s="820"/>
      <c r="H499" s="820"/>
      <c r="K499" s="1177">
        <f>SUM(K359:K370)</f>
        <v>6507920</v>
      </c>
      <c r="X499" s="1118"/>
      <c r="Y499" s="892">
        <f>SUM(Y359:Y370)</f>
        <v>2349305</v>
      </c>
      <c r="Z499" s="923">
        <f>SUM(Z359:Z370)</f>
        <v>4214130</v>
      </c>
    </row>
    <row r="500" spans="1:26">
      <c r="A500" s="1046" t="s">
        <v>795</v>
      </c>
      <c r="B500" s="1891"/>
      <c r="D500" s="1890">
        <f>SUM(D371:D382)</f>
        <v>41378254.844433755</v>
      </c>
      <c r="E500" s="1890">
        <f>SUM(E371:E382)</f>
        <v>4607385</v>
      </c>
      <c r="K500" s="1177">
        <f>SUM(K371:K382)</f>
        <v>5938622</v>
      </c>
      <c r="X500" s="1144"/>
      <c r="Y500" s="919">
        <f>SUM(Y371:Y382)</f>
        <v>2227531</v>
      </c>
      <c r="Z500" s="923">
        <f>SUM(Z371:Z382)</f>
        <v>3985170</v>
      </c>
    </row>
    <row r="501" spans="1:26">
      <c r="A501" s="1046" t="s">
        <v>824</v>
      </c>
      <c r="B501" s="1891"/>
      <c r="D501" s="1890">
        <f>SUM(D383:D394)</f>
        <v>37963961.745062433</v>
      </c>
      <c r="E501" s="1890">
        <f>SUM(E383:E394)</f>
        <v>4675823</v>
      </c>
      <c r="K501" s="1177">
        <f>SUM(K383:K394)</f>
        <v>5496044</v>
      </c>
      <c r="X501" s="1144"/>
      <c r="Y501" s="1011">
        <f>SUM(Y383:Y394)</f>
        <v>1787291</v>
      </c>
      <c r="Z501" s="1012">
        <f>SUM(Z383:Z394)</f>
        <v>3676202</v>
      </c>
    </row>
    <row r="502" spans="1:26">
      <c r="A502" s="1046" t="s">
        <v>1195</v>
      </c>
      <c r="B502" s="1891"/>
      <c r="D502" s="1890">
        <f>SUM(D395:D406)</f>
        <v>41426260.066222213</v>
      </c>
      <c r="E502" s="1890">
        <f>SUM(E395:E406)</f>
        <v>4600889</v>
      </c>
      <c r="K502" s="1177">
        <f>SUM(K395:K406)</f>
        <v>6848697.693</v>
      </c>
    </row>
    <row r="503" spans="1:26">
      <c r="A503" s="1171" t="s">
        <v>1227</v>
      </c>
      <c r="B503" s="807"/>
      <c r="C503" s="882"/>
      <c r="D503" s="919">
        <f>SUM(D407:D418)</f>
        <v>41393688.03420537</v>
      </c>
      <c r="E503" s="919">
        <f>SUM(E407:E418)</f>
        <v>4305478</v>
      </c>
      <c r="F503" s="882"/>
      <c r="G503" s="931"/>
      <c r="H503" s="882"/>
      <c r="I503" s="931"/>
      <c r="J503" s="882"/>
      <c r="K503" s="923">
        <f>SUM(K407:K418)</f>
        <v>8180661.6449999996</v>
      </c>
    </row>
  </sheetData>
  <phoneticPr fontId="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V503"/>
  <sheetViews>
    <sheetView workbookViewId="0">
      <pane xSplit="2" ySplit="7" topLeftCell="M435" activePane="bottomRight" state="frozen"/>
      <selection pane="topRight" activeCell="C1" sqref="C1"/>
      <selection pane="bottomLeft" activeCell="A7" sqref="A7"/>
      <selection pane="bottomRight" activeCell="M445" sqref="M445"/>
    </sheetView>
  </sheetViews>
  <sheetFormatPr defaultColWidth="9" defaultRowHeight="13"/>
  <cols>
    <col min="1" max="1" width="8.36328125" style="24" customWidth="1"/>
    <col min="2" max="2" width="6.90625" style="24" customWidth="1"/>
    <col min="3" max="11" width="10.6328125" style="327" customWidth="1"/>
    <col min="12" max="12" width="9" style="327"/>
    <col min="13" max="21" width="10.6328125" style="327" customWidth="1"/>
    <col min="22" max="16384" width="9" style="327"/>
  </cols>
  <sheetData>
    <row r="1" spans="1:22">
      <c r="A1" s="43" t="s">
        <v>1484</v>
      </c>
      <c r="B1" s="44"/>
      <c r="C1" s="820"/>
      <c r="D1" s="820"/>
      <c r="E1" s="820"/>
      <c r="F1" s="820"/>
      <c r="G1" s="820"/>
      <c r="H1" s="820"/>
      <c r="I1" s="820"/>
      <c r="J1" s="820"/>
      <c r="K1" s="820"/>
      <c r="M1" s="820"/>
      <c r="N1" s="820"/>
      <c r="O1" s="820"/>
      <c r="P1" s="820"/>
      <c r="Q1" s="820"/>
      <c r="R1" s="820"/>
      <c r="S1" s="820"/>
      <c r="T1" s="820"/>
      <c r="U1" s="820"/>
    </row>
    <row r="2" spans="1:22" ht="13.5" thickBot="1">
      <c r="A2" s="45" t="s">
        <v>24</v>
      </c>
      <c r="B2" s="44"/>
      <c r="C2" s="45" t="s">
        <v>458</v>
      </c>
      <c r="D2" s="820"/>
      <c r="E2" s="820"/>
      <c r="F2" s="820"/>
      <c r="G2" s="820"/>
      <c r="H2" s="820"/>
      <c r="I2" s="820"/>
      <c r="J2" s="820"/>
      <c r="K2" s="820"/>
      <c r="M2" s="45" t="s">
        <v>25</v>
      </c>
      <c r="N2" s="820"/>
      <c r="O2" s="820"/>
      <c r="P2" s="820"/>
      <c r="Q2" s="820"/>
      <c r="R2" s="820"/>
      <c r="S2" s="820"/>
      <c r="T2" s="820"/>
      <c r="U2" s="820"/>
    </row>
    <row r="3" spans="1:22">
      <c r="A3" s="81" t="s">
        <v>26</v>
      </c>
      <c r="B3" s="82"/>
      <c r="C3" s="821" t="s">
        <v>282</v>
      </c>
      <c r="D3" s="821" t="s">
        <v>311</v>
      </c>
      <c r="E3" s="821" t="s">
        <v>312</v>
      </c>
      <c r="F3" s="821" t="s">
        <v>313</v>
      </c>
      <c r="G3" s="821" t="s">
        <v>314</v>
      </c>
      <c r="H3" s="821" t="s">
        <v>315</v>
      </c>
      <c r="I3" s="896" t="s">
        <v>316</v>
      </c>
      <c r="J3" s="821" t="s">
        <v>317</v>
      </c>
      <c r="K3" s="822" t="s">
        <v>318</v>
      </c>
      <c r="M3" s="823" t="s">
        <v>282</v>
      </c>
      <c r="N3" s="821" t="s">
        <v>311</v>
      </c>
      <c r="O3" s="821" t="s">
        <v>312</v>
      </c>
      <c r="P3" s="821" t="s">
        <v>313</v>
      </c>
      <c r="Q3" s="821" t="s">
        <v>314</v>
      </c>
      <c r="R3" s="821" t="s">
        <v>315</v>
      </c>
      <c r="S3" s="821" t="s">
        <v>316</v>
      </c>
      <c r="T3" s="821" t="s">
        <v>317</v>
      </c>
      <c r="U3" s="822" t="s">
        <v>318</v>
      </c>
    </row>
    <row r="4" spans="1:22">
      <c r="A4" s="85" t="s">
        <v>356</v>
      </c>
      <c r="B4" s="86"/>
      <c r="C4" s="820" t="s">
        <v>319</v>
      </c>
      <c r="D4" s="820" t="s">
        <v>320</v>
      </c>
      <c r="E4" s="820" t="s">
        <v>321</v>
      </c>
      <c r="F4" s="820" t="s">
        <v>322</v>
      </c>
      <c r="G4" s="820" t="s">
        <v>323</v>
      </c>
      <c r="H4" s="820" t="s">
        <v>324</v>
      </c>
      <c r="I4" s="897" t="s">
        <v>325</v>
      </c>
      <c r="J4" s="820" t="s">
        <v>326</v>
      </c>
      <c r="K4" s="824" t="s">
        <v>327</v>
      </c>
      <c r="M4" s="825" t="s">
        <v>319</v>
      </c>
      <c r="N4" s="820" t="s">
        <v>320</v>
      </c>
      <c r="O4" s="820" t="s">
        <v>321</v>
      </c>
      <c r="P4" s="820" t="s">
        <v>322</v>
      </c>
      <c r="Q4" s="820" t="s">
        <v>323</v>
      </c>
      <c r="R4" s="820" t="s">
        <v>324</v>
      </c>
      <c r="S4" s="820" t="s">
        <v>325</v>
      </c>
      <c r="T4" s="820" t="s">
        <v>326</v>
      </c>
      <c r="U4" s="824" t="s">
        <v>327</v>
      </c>
    </row>
    <row r="5" spans="1:22">
      <c r="A5" s="87"/>
      <c r="B5" s="86"/>
      <c r="C5" s="2184" t="s">
        <v>1428</v>
      </c>
      <c r="D5" s="820"/>
      <c r="E5" s="2184" t="s">
        <v>1428</v>
      </c>
      <c r="F5" s="820" t="s">
        <v>328</v>
      </c>
      <c r="G5" s="820" t="s">
        <v>329</v>
      </c>
      <c r="H5" s="820"/>
      <c r="I5" s="897" t="s">
        <v>330</v>
      </c>
      <c r="J5" s="820" t="s">
        <v>331</v>
      </c>
      <c r="K5" s="824" t="s">
        <v>332</v>
      </c>
      <c r="L5" s="820" t="s">
        <v>849</v>
      </c>
      <c r="M5" s="2186" t="s">
        <v>1428</v>
      </c>
      <c r="N5" s="820"/>
      <c r="O5" s="2184" t="s">
        <v>1428</v>
      </c>
      <c r="P5" s="820" t="s">
        <v>328</v>
      </c>
      <c r="Q5" s="820" t="s">
        <v>329</v>
      </c>
      <c r="R5" s="820"/>
      <c r="S5" s="820" t="s">
        <v>330</v>
      </c>
      <c r="T5" s="820" t="s">
        <v>331</v>
      </c>
      <c r="U5" s="824" t="s">
        <v>332</v>
      </c>
    </row>
    <row r="6" spans="1:22">
      <c r="A6" s="87"/>
      <c r="B6" s="86"/>
      <c r="C6" s="827" t="s">
        <v>333</v>
      </c>
      <c r="D6" s="827"/>
      <c r="E6" s="827" t="s">
        <v>300</v>
      </c>
      <c r="F6" s="2187" t="s">
        <v>1428</v>
      </c>
      <c r="G6" s="827"/>
      <c r="H6" s="827"/>
      <c r="I6" s="827"/>
      <c r="J6" s="827"/>
      <c r="K6" s="828"/>
      <c r="M6" s="829" t="s">
        <v>333</v>
      </c>
      <c r="N6" s="827"/>
      <c r="O6" s="827" t="s">
        <v>300</v>
      </c>
      <c r="P6" s="2187" t="s">
        <v>1428</v>
      </c>
      <c r="Q6" s="827"/>
      <c r="R6" s="827"/>
      <c r="S6" s="827"/>
      <c r="T6" s="827"/>
      <c r="U6" s="828"/>
    </row>
    <row r="7" spans="1:22" ht="13.5" thickBot="1">
      <c r="A7" s="90"/>
      <c r="B7" s="91"/>
      <c r="C7" s="830" t="s">
        <v>334</v>
      </c>
      <c r="D7" s="830" t="s">
        <v>335</v>
      </c>
      <c r="E7" s="830" t="s">
        <v>336</v>
      </c>
      <c r="F7" s="830" t="s">
        <v>337</v>
      </c>
      <c r="G7" s="830" t="s">
        <v>338</v>
      </c>
      <c r="H7" s="830" t="s">
        <v>339</v>
      </c>
      <c r="I7" s="830" t="s">
        <v>340</v>
      </c>
      <c r="J7" s="830" t="s">
        <v>341</v>
      </c>
      <c r="K7" s="831" t="s">
        <v>342</v>
      </c>
      <c r="M7" s="832" t="s">
        <v>334</v>
      </c>
      <c r="N7" s="830" t="s">
        <v>335</v>
      </c>
      <c r="O7" s="830" t="s">
        <v>336</v>
      </c>
      <c r="P7" s="830" t="s">
        <v>337</v>
      </c>
      <c r="Q7" s="830" t="s">
        <v>338</v>
      </c>
      <c r="R7" s="830" t="s">
        <v>339</v>
      </c>
      <c r="S7" s="830" t="s">
        <v>340</v>
      </c>
      <c r="T7" s="830" t="s">
        <v>341</v>
      </c>
      <c r="U7" s="831" t="s">
        <v>342</v>
      </c>
    </row>
    <row r="8" spans="1:22">
      <c r="A8" s="112" t="s">
        <v>721</v>
      </c>
      <c r="B8" s="120" t="s">
        <v>3</v>
      </c>
      <c r="C8" s="1163">
        <v>85.7</v>
      </c>
      <c r="D8" s="1164">
        <v>1586.8</v>
      </c>
      <c r="E8" s="1164">
        <v>137.4</v>
      </c>
      <c r="F8" s="1164">
        <v>93.1</v>
      </c>
      <c r="G8" s="1165">
        <v>28778</v>
      </c>
      <c r="H8" s="1164">
        <v>108.235</v>
      </c>
      <c r="I8" s="1165">
        <v>5695900</v>
      </c>
      <c r="J8" s="1166">
        <v>5.3789999999999996</v>
      </c>
      <c r="K8" s="1167">
        <v>100.586</v>
      </c>
      <c r="M8" s="837">
        <v>85.7</v>
      </c>
      <c r="N8" s="833">
        <v>1603.3</v>
      </c>
      <c r="O8" s="833">
        <v>137.4</v>
      </c>
      <c r="P8" s="833">
        <v>93.9</v>
      </c>
      <c r="Q8" s="834">
        <v>29581</v>
      </c>
      <c r="R8" s="833">
        <v>108.235</v>
      </c>
      <c r="S8" s="834">
        <v>17246</v>
      </c>
      <c r="T8" s="836">
        <v>5.3789999999999996</v>
      </c>
      <c r="U8" s="898">
        <v>100.586</v>
      </c>
    </row>
    <row r="9" spans="1:22">
      <c r="A9" s="112">
        <v>1989</v>
      </c>
      <c r="B9" s="120" t="s">
        <v>4</v>
      </c>
      <c r="C9" s="837">
        <v>86.2</v>
      </c>
      <c r="D9" s="833">
        <v>1618.2</v>
      </c>
      <c r="E9" s="833">
        <v>139.9</v>
      </c>
      <c r="F9" s="833">
        <v>92.8</v>
      </c>
      <c r="G9" s="834">
        <v>28205</v>
      </c>
      <c r="H9" s="833">
        <v>99.494</v>
      </c>
      <c r="I9" s="834">
        <v>15268951</v>
      </c>
      <c r="J9" s="836">
        <v>5.3840000000000003</v>
      </c>
      <c r="K9" s="898">
        <v>100.70399999999999</v>
      </c>
      <c r="M9" s="837">
        <v>86.2</v>
      </c>
      <c r="N9" s="833">
        <v>1605.2</v>
      </c>
      <c r="O9" s="833">
        <v>139.9</v>
      </c>
      <c r="P9" s="833">
        <v>93.8</v>
      </c>
      <c r="Q9" s="834">
        <v>29295</v>
      </c>
      <c r="R9" s="833">
        <v>99.494</v>
      </c>
      <c r="S9" s="834">
        <v>18478</v>
      </c>
      <c r="T9" s="836">
        <v>5.3840000000000003</v>
      </c>
      <c r="U9" s="898">
        <v>100.70399999999999</v>
      </c>
    </row>
    <row r="10" spans="1:22">
      <c r="A10" s="112"/>
      <c r="B10" s="120" t="s">
        <v>5</v>
      </c>
      <c r="C10" s="837">
        <v>85</v>
      </c>
      <c r="D10" s="833">
        <v>1538.5</v>
      </c>
      <c r="E10" s="833">
        <v>145.19999999999999</v>
      </c>
      <c r="F10" s="833">
        <v>93.1</v>
      </c>
      <c r="G10" s="834">
        <v>26958</v>
      </c>
      <c r="H10" s="833">
        <v>91.183999999999997</v>
      </c>
      <c r="I10" s="834">
        <v>4712568</v>
      </c>
      <c r="J10" s="836">
        <v>5.4240000000000004</v>
      </c>
      <c r="K10" s="898">
        <v>101.053</v>
      </c>
      <c r="M10" s="837">
        <v>85</v>
      </c>
      <c r="N10" s="833">
        <v>1576.2</v>
      </c>
      <c r="O10" s="833">
        <v>145.19999999999999</v>
      </c>
      <c r="P10" s="833">
        <v>94.3</v>
      </c>
      <c r="Q10" s="834">
        <v>28818</v>
      </c>
      <c r="R10" s="833">
        <v>91.183999999999997</v>
      </c>
      <c r="S10" s="834">
        <v>17520</v>
      </c>
      <c r="T10" s="836">
        <v>5.4240000000000004</v>
      </c>
      <c r="U10" s="898">
        <v>101.053</v>
      </c>
    </row>
    <row r="11" spans="1:22">
      <c r="A11" s="112"/>
      <c r="B11" s="120" t="s">
        <v>6</v>
      </c>
      <c r="C11" s="837">
        <v>86.2</v>
      </c>
      <c r="D11" s="833">
        <v>1597.6</v>
      </c>
      <c r="E11" s="833">
        <v>144.5</v>
      </c>
      <c r="F11" s="833">
        <v>96.3</v>
      </c>
      <c r="G11" s="834">
        <v>26155</v>
      </c>
      <c r="H11" s="833">
        <v>101.571</v>
      </c>
      <c r="I11" s="834">
        <v>8035358</v>
      </c>
      <c r="J11" s="836">
        <v>5.4279999999999999</v>
      </c>
      <c r="K11" s="898">
        <v>102.331</v>
      </c>
      <c r="M11" s="837">
        <v>86.2</v>
      </c>
      <c r="N11" s="833">
        <v>1594.3</v>
      </c>
      <c r="O11" s="833">
        <v>144.5</v>
      </c>
      <c r="P11" s="833">
        <v>95.2</v>
      </c>
      <c r="Q11" s="834">
        <v>28973</v>
      </c>
      <c r="R11" s="833">
        <v>101.571</v>
      </c>
      <c r="S11" s="834">
        <v>16676</v>
      </c>
      <c r="T11" s="836">
        <v>5.4279999999999999</v>
      </c>
      <c r="U11" s="898">
        <v>102.331</v>
      </c>
    </row>
    <row r="12" spans="1:22">
      <c r="A12" s="112"/>
      <c r="B12" s="120" t="s">
        <v>7</v>
      </c>
      <c r="C12" s="837">
        <v>87.5</v>
      </c>
      <c r="D12" s="833">
        <v>1621.9</v>
      </c>
      <c r="E12" s="833">
        <v>143</v>
      </c>
      <c r="F12" s="833">
        <v>96</v>
      </c>
      <c r="G12" s="834">
        <v>27291</v>
      </c>
      <c r="H12" s="833">
        <v>92.343999999999994</v>
      </c>
      <c r="I12" s="834">
        <v>100473073</v>
      </c>
      <c r="J12" s="836">
        <v>5.4720000000000004</v>
      </c>
      <c r="K12" s="898">
        <v>102.791</v>
      </c>
      <c r="M12" s="837">
        <v>87.5</v>
      </c>
      <c r="N12" s="833">
        <v>1596.3</v>
      </c>
      <c r="O12" s="833">
        <v>143</v>
      </c>
      <c r="P12" s="833">
        <v>95.1</v>
      </c>
      <c r="Q12" s="834">
        <v>27477</v>
      </c>
      <c r="R12" s="833">
        <v>92.343999999999994</v>
      </c>
      <c r="S12" s="834">
        <v>22675</v>
      </c>
      <c r="T12" s="836">
        <v>5.4720000000000004</v>
      </c>
      <c r="U12" s="898">
        <v>102.791</v>
      </c>
      <c r="V12" s="327" t="s">
        <v>271</v>
      </c>
    </row>
    <row r="13" spans="1:22">
      <c r="A13" s="112"/>
      <c r="B13" s="120" t="s">
        <v>8</v>
      </c>
      <c r="C13" s="837">
        <v>87.7</v>
      </c>
      <c r="D13" s="833">
        <v>1657</v>
      </c>
      <c r="E13" s="833">
        <v>151.6</v>
      </c>
      <c r="F13" s="833">
        <v>96</v>
      </c>
      <c r="G13" s="834">
        <v>28513</v>
      </c>
      <c r="H13" s="833">
        <v>105.35599999999999</v>
      </c>
      <c r="I13" s="834">
        <v>6896353</v>
      </c>
      <c r="J13" s="836">
        <v>5.5270000000000001</v>
      </c>
      <c r="K13" s="898">
        <v>102.67400000000001</v>
      </c>
      <c r="M13" s="837">
        <v>87.7</v>
      </c>
      <c r="N13" s="833">
        <v>1625.5</v>
      </c>
      <c r="O13" s="833">
        <v>151.6</v>
      </c>
      <c r="P13" s="833">
        <v>95.2</v>
      </c>
      <c r="Q13" s="834">
        <v>28081</v>
      </c>
      <c r="R13" s="833">
        <v>105.35599999999999</v>
      </c>
      <c r="S13" s="834">
        <v>16403</v>
      </c>
      <c r="T13" s="836">
        <v>5.5270000000000001</v>
      </c>
      <c r="U13" s="898">
        <v>102.67400000000001</v>
      </c>
    </row>
    <row r="14" spans="1:22">
      <c r="A14" s="112"/>
      <c r="B14" s="120" t="s">
        <v>9</v>
      </c>
      <c r="C14" s="837">
        <v>89.2</v>
      </c>
      <c r="D14" s="833">
        <v>1610.9</v>
      </c>
      <c r="E14" s="833">
        <v>146.4</v>
      </c>
      <c r="F14" s="833">
        <v>95.9</v>
      </c>
      <c r="G14" s="834">
        <v>28986</v>
      </c>
      <c r="H14" s="833">
        <v>95.430999999999997</v>
      </c>
      <c r="I14" s="834">
        <v>6230171</v>
      </c>
      <c r="J14" s="836">
        <v>5.6189999999999998</v>
      </c>
      <c r="K14" s="898">
        <v>102.56100000000001</v>
      </c>
      <c r="M14" s="837">
        <v>89.2</v>
      </c>
      <c r="N14" s="833">
        <v>1612.6</v>
      </c>
      <c r="O14" s="833">
        <v>146.4</v>
      </c>
      <c r="P14" s="833">
        <v>95.3</v>
      </c>
      <c r="Q14" s="834">
        <v>27993</v>
      </c>
      <c r="R14" s="833">
        <v>95.430999999999997</v>
      </c>
      <c r="S14" s="834">
        <v>18222</v>
      </c>
      <c r="T14" s="836">
        <v>5.6189999999999998</v>
      </c>
      <c r="U14" s="898">
        <v>102.56100000000001</v>
      </c>
    </row>
    <row r="15" spans="1:22">
      <c r="A15" s="112"/>
      <c r="B15" s="120" t="s">
        <v>10</v>
      </c>
      <c r="C15" s="837">
        <v>89.3</v>
      </c>
      <c r="D15" s="833">
        <v>1592.3</v>
      </c>
      <c r="E15" s="833">
        <v>154.4</v>
      </c>
      <c r="F15" s="833">
        <v>95.6</v>
      </c>
      <c r="G15" s="834">
        <v>30363</v>
      </c>
      <c r="H15" s="833">
        <v>91.528999999999996</v>
      </c>
      <c r="I15" s="834">
        <v>12503708</v>
      </c>
      <c r="J15" s="836">
        <v>5.742</v>
      </c>
      <c r="K15" s="898">
        <v>102.55800000000001</v>
      </c>
      <c r="M15" s="837">
        <v>89.3</v>
      </c>
      <c r="N15" s="833">
        <v>1556.9</v>
      </c>
      <c r="O15" s="833">
        <v>154.4</v>
      </c>
      <c r="P15" s="833">
        <v>95.4</v>
      </c>
      <c r="Q15" s="834">
        <v>27789</v>
      </c>
      <c r="R15" s="833">
        <v>91.528999999999996</v>
      </c>
      <c r="S15" s="834">
        <v>18747</v>
      </c>
      <c r="T15" s="836">
        <v>5.742</v>
      </c>
      <c r="U15" s="898">
        <v>102.55800000000001</v>
      </c>
    </row>
    <row r="16" spans="1:22">
      <c r="A16" s="112"/>
      <c r="B16" s="120" t="s">
        <v>11</v>
      </c>
      <c r="C16" s="837">
        <v>88.7</v>
      </c>
      <c r="D16" s="833">
        <v>1604.2</v>
      </c>
      <c r="E16" s="833">
        <v>152.19999999999999</v>
      </c>
      <c r="F16" s="833">
        <v>95.5</v>
      </c>
      <c r="G16" s="834">
        <v>29097</v>
      </c>
      <c r="H16" s="833">
        <v>79.031999999999996</v>
      </c>
      <c r="I16" s="834">
        <v>5303007</v>
      </c>
      <c r="J16" s="836">
        <v>5.8109999999999999</v>
      </c>
      <c r="K16" s="898">
        <v>103.006</v>
      </c>
      <c r="M16" s="837">
        <v>88.7</v>
      </c>
      <c r="N16" s="833">
        <v>1600.5</v>
      </c>
      <c r="O16" s="833">
        <v>152.19999999999999</v>
      </c>
      <c r="P16" s="833">
        <v>95.6</v>
      </c>
      <c r="Q16" s="834">
        <v>27771</v>
      </c>
      <c r="R16" s="833">
        <v>79.031999999999996</v>
      </c>
      <c r="S16" s="834">
        <v>19386</v>
      </c>
      <c r="T16" s="836">
        <v>5.8109999999999999</v>
      </c>
      <c r="U16" s="898">
        <v>103.006</v>
      </c>
    </row>
    <row r="17" spans="1:21">
      <c r="A17" s="112"/>
      <c r="B17" s="120" t="s">
        <v>12</v>
      </c>
      <c r="C17" s="837">
        <v>88.3</v>
      </c>
      <c r="D17" s="833">
        <v>1705.6</v>
      </c>
      <c r="E17" s="833">
        <v>141.69999999999999</v>
      </c>
      <c r="F17" s="833">
        <v>95.6</v>
      </c>
      <c r="G17" s="834">
        <v>28972</v>
      </c>
      <c r="H17" s="833">
        <v>95.364999999999995</v>
      </c>
      <c r="I17" s="834">
        <v>8517845</v>
      </c>
      <c r="J17" s="836">
        <v>5.8739999999999997</v>
      </c>
      <c r="K17" s="898">
        <v>103.337</v>
      </c>
      <c r="M17" s="837">
        <v>88.3</v>
      </c>
      <c r="N17" s="833">
        <v>1678.7</v>
      </c>
      <c r="O17" s="833">
        <v>141.69999999999999</v>
      </c>
      <c r="P17" s="833">
        <v>95.7</v>
      </c>
      <c r="Q17" s="834">
        <v>27613</v>
      </c>
      <c r="R17" s="833">
        <v>95.364999999999995</v>
      </c>
      <c r="S17" s="834">
        <v>19387</v>
      </c>
      <c r="T17" s="836">
        <v>5.8739999999999997</v>
      </c>
      <c r="U17" s="898">
        <v>103.337</v>
      </c>
    </row>
    <row r="18" spans="1:21">
      <c r="A18" s="112"/>
      <c r="B18" s="120" t="s">
        <v>13</v>
      </c>
      <c r="C18" s="837">
        <v>89.1</v>
      </c>
      <c r="D18" s="833">
        <v>1726.5</v>
      </c>
      <c r="E18" s="833">
        <v>147.6</v>
      </c>
      <c r="F18" s="833">
        <v>95.8</v>
      </c>
      <c r="G18" s="834">
        <v>28164</v>
      </c>
      <c r="H18" s="833">
        <v>93.933000000000007</v>
      </c>
      <c r="I18" s="834">
        <v>70043599</v>
      </c>
      <c r="J18" s="836">
        <v>5.97</v>
      </c>
      <c r="K18" s="898">
        <v>102.54300000000001</v>
      </c>
      <c r="M18" s="837">
        <v>89.1</v>
      </c>
      <c r="N18" s="833">
        <v>1777.3</v>
      </c>
      <c r="O18" s="833">
        <v>147.6</v>
      </c>
      <c r="P18" s="833">
        <v>95.8</v>
      </c>
      <c r="Q18" s="834">
        <v>27651</v>
      </c>
      <c r="R18" s="833">
        <v>93.933000000000007</v>
      </c>
      <c r="S18" s="834">
        <v>21269</v>
      </c>
      <c r="T18" s="836">
        <v>5.97</v>
      </c>
      <c r="U18" s="898">
        <v>102.54300000000001</v>
      </c>
    </row>
    <row r="19" spans="1:21">
      <c r="A19" s="113"/>
      <c r="B19" s="121" t="s">
        <v>14</v>
      </c>
      <c r="C19" s="842">
        <v>89.5</v>
      </c>
      <c r="D19" s="838">
        <v>1714.3</v>
      </c>
      <c r="E19" s="838">
        <v>150.5</v>
      </c>
      <c r="F19" s="838">
        <v>95.8</v>
      </c>
      <c r="G19" s="839">
        <v>26735</v>
      </c>
      <c r="H19" s="838">
        <v>108.79600000000001</v>
      </c>
      <c r="I19" s="839">
        <v>5575274</v>
      </c>
      <c r="J19" s="841">
        <v>6.149</v>
      </c>
      <c r="K19" s="899">
        <v>102.78100000000001</v>
      </c>
      <c r="M19" s="842">
        <v>89.5</v>
      </c>
      <c r="N19" s="838">
        <v>1749.2</v>
      </c>
      <c r="O19" s="838">
        <v>150.5</v>
      </c>
      <c r="P19" s="838">
        <v>96.1</v>
      </c>
      <c r="Q19" s="839">
        <v>27702</v>
      </c>
      <c r="R19" s="838">
        <v>108.79600000000001</v>
      </c>
      <c r="S19" s="839">
        <v>20428</v>
      </c>
      <c r="T19" s="841">
        <v>6.149</v>
      </c>
      <c r="U19" s="899">
        <v>102.78100000000001</v>
      </c>
    </row>
    <row r="20" spans="1:21">
      <c r="A20" s="112" t="s">
        <v>19</v>
      </c>
      <c r="B20" s="120" t="s">
        <v>3</v>
      </c>
      <c r="C20" s="847">
        <v>89.5</v>
      </c>
      <c r="D20" s="843">
        <v>1678.9</v>
      </c>
      <c r="E20" s="843">
        <v>143.80000000000001</v>
      </c>
      <c r="F20" s="843">
        <v>95.3</v>
      </c>
      <c r="G20" s="844">
        <v>26732</v>
      </c>
      <c r="H20" s="843">
        <v>103.246</v>
      </c>
      <c r="I20" s="844">
        <v>6951731</v>
      </c>
      <c r="J20" s="846">
        <v>6.3819999999999997</v>
      </c>
      <c r="K20" s="900">
        <v>104.196</v>
      </c>
      <c r="M20" s="847">
        <v>89.5</v>
      </c>
      <c r="N20" s="843">
        <v>1695.7</v>
      </c>
      <c r="O20" s="843">
        <v>143.80000000000001</v>
      </c>
      <c r="P20" s="843">
        <v>96.1</v>
      </c>
      <c r="Q20" s="844">
        <v>27023</v>
      </c>
      <c r="R20" s="843">
        <v>103.246</v>
      </c>
      <c r="S20" s="844">
        <v>20985</v>
      </c>
      <c r="T20" s="846">
        <v>6.3819999999999997</v>
      </c>
      <c r="U20" s="900">
        <v>104.196</v>
      </c>
    </row>
    <row r="21" spans="1:21">
      <c r="A21" s="112">
        <v>1990</v>
      </c>
      <c r="B21" s="120" t="s">
        <v>4</v>
      </c>
      <c r="C21" s="847">
        <v>87.2</v>
      </c>
      <c r="D21" s="843">
        <v>1713.5</v>
      </c>
      <c r="E21" s="843">
        <v>151.9</v>
      </c>
      <c r="F21" s="843">
        <v>95.1</v>
      </c>
      <c r="G21" s="844">
        <v>25749</v>
      </c>
      <c r="H21" s="843">
        <v>107.399</v>
      </c>
      <c r="I21" s="844">
        <v>16278200</v>
      </c>
      <c r="J21" s="846">
        <v>6.6120000000000001</v>
      </c>
      <c r="K21" s="900">
        <v>104.312</v>
      </c>
      <c r="M21" s="847">
        <v>87.2</v>
      </c>
      <c r="N21" s="843">
        <v>1701.4</v>
      </c>
      <c r="O21" s="843">
        <v>151.9</v>
      </c>
      <c r="P21" s="843">
        <v>96.1</v>
      </c>
      <c r="Q21" s="844">
        <v>26751</v>
      </c>
      <c r="R21" s="843">
        <v>107.399</v>
      </c>
      <c r="S21" s="844">
        <v>20267</v>
      </c>
      <c r="T21" s="846">
        <v>6.6120000000000001</v>
      </c>
      <c r="U21" s="900">
        <v>104.312</v>
      </c>
    </row>
    <row r="22" spans="1:21">
      <c r="A22" s="112"/>
      <c r="B22" s="120" t="s">
        <v>5</v>
      </c>
      <c r="C22" s="847">
        <v>89.4</v>
      </c>
      <c r="D22" s="843">
        <v>1673.2</v>
      </c>
      <c r="E22" s="843">
        <v>151.1</v>
      </c>
      <c r="F22" s="843">
        <v>94.9</v>
      </c>
      <c r="G22" s="844">
        <v>24646</v>
      </c>
      <c r="H22" s="843">
        <v>102.809</v>
      </c>
      <c r="I22" s="844">
        <v>4666935</v>
      </c>
      <c r="J22" s="846">
        <v>6.9009999999999998</v>
      </c>
      <c r="K22" s="900">
        <v>104.167</v>
      </c>
      <c r="M22" s="847">
        <v>89.4</v>
      </c>
      <c r="N22" s="843">
        <v>1707.9</v>
      </c>
      <c r="O22" s="843">
        <v>151.1</v>
      </c>
      <c r="P22" s="843">
        <v>96.2</v>
      </c>
      <c r="Q22" s="844">
        <v>26667</v>
      </c>
      <c r="R22" s="843">
        <v>102.809</v>
      </c>
      <c r="S22" s="844">
        <v>17778</v>
      </c>
      <c r="T22" s="846">
        <v>6.9009999999999998</v>
      </c>
      <c r="U22" s="900">
        <v>104.167</v>
      </c>
    </row>
    <row r="23" spans="1:21">
      <c r="A23" s="112"/>
      <c r="B23" s="120" t="s">
        <v>6</v>
      </c>
      <c r="C23" s="847">
        <v>88.6</v>
      </c>
      <c r="D23" s="843">
        <v>1764.9</v>
      </c>
      <c r="E23" s="843">
        <v>153.6</v>
      </c>
      <c r="F23" s="843">
        <v>97.3</v>
      </c>
      <c r="G23" s="844">
        <v>24092</v>
      </c>
      <c r="H23" s="843">
        <v>96.968000000000004</v>
      </c>
      <c r="I23" s="844">
        <v>10106997</v>
      </c>
      <c r="J23" s="846">
        <v>7.1130000000000004</v>
      </c>
      <c r="K23" s="900">
        <v>103.18899999999999</v>
      </c>
      <c r="M23" s="847">
        <v>88.6</v>
      </c>
      <c r="N23" s="843">
        <v>1760.4</v>
      </c>
      <c r="O23" s="843">
        <v>153.6</v>
      </c>
      <c r="P23" s="843">
        <v>96.2</v>
      </c>
      <c r="Q23" s="844">
        <v>26431</v>
      </c>
      <c r="R23" s="843">
        <v>96.968000000000004</v>
      </c>
      <c r="S23" s="844">
        <v>20577</v>
      </c>
      <c r="T23" s="846">
        <v>7.1130000000000004</v>
      </c>
      <c r="U23" s="900">
        <v>103.18899999999999</v>
      </c>
    </row>
    <row r="24" spans="1:21">
      <c r="A24" s="112"/>
      <c r="B24" s="120" t="s">
        <v>7</v>
      </c>
      <c r="C24" s="847">
        <v>88.3</v>
      </c>
      <c r="D24" s="843">
        <v>1881.8</v>
      </c>
      <c r="E24" s="843">
        <v>181.7</v>
      </c>
      <c r="F24" s="843">
        <v>96.9</v>
      </c>
      <c r="G24" s="844">
        <v>26662</v>
      </c>
      <c r="H24" s="843">
        <v>98.978999999999999</v>
      </c>
      <c r="I24" s="844">
        <v>84100634</v>
      </c>
      <c r="J24" s="846">
        <v>7.3239999999999998</v>
      </c>
      <c r="K24" s="900">
        <v>102.941</v>
      </c>
      <c r="M24" s="847">
        <v>88.3</v>
      </c>
      <c r="N24" s="843">
        <v>1864.9</v>
      </c>
      <c r="O24" s="843">
        <v>181.7</v>
      </c>
      <c r="P24" s="843">
        <v>95.9</v>
      </c>
      <c r="Q24" s="844">
        <v>26716</v>
      </c>
      <c r="R24" s="843">
        <v>98.978999999999999</v>
      </c>
      <c r="S24" s="844">
        <v>19410</v>
      </c>
      <c r="T24" s="846">
        <v>7.3239999999999998</v>
      </c>
      <c r="U24" s="900">
        <v>102.941</v>
      </c>
    </row>
    <row r="25" spans="1:21">
      <c r="A25" s="112"/>
      <c r="B25" s="120" t="s">
        <v>8</v>
      </c>
      <c r="C25" s="847">
        <v>88.3</v>
      </c>
      <c r="D25" s="843">
        <v>1850.5</v>
      </c>
      <c r="E25" s="843">
        <v>157.5</v>
      </c>
      <c r="F25" s="843">
        <v>96.9</v>
      </c>
      <c r="G25" s="844">
        <v>26570</v>
      </c>
      <c r="H25" s="843">
        <v>91.271000000000001</v>
      </c>
      <c r="I25" s="844">
        <v>15827526</v>
      </c>
      <c r="J25" s="846">
        <v>7.3490000000000002</v>
      </c>
      <c r="K25" s="900">
        <v>102.492</v>
      </c>
      <c r="M25" s="847">
        <v>88.3</v>
      </c>
      <c r="N25" s="843">
        <v>1818.2</v>
      </c>
      <c r="O25" s="843">
        <v>157.5</v>
      </c>
      <c r="P25" s="843">
        <v>96.1</v>
      </c>
      <c r="Q25" s="844">
        <v>26593</v>
      </c>
      <c r="R25" s="843">
        <v>91.271000000000001</v>
      </c>
      <c r="S25" s="844">
        <v>33615</v>
      </c>
      <c r="T25" s="846">
        <v>7.3490000000000002</v>
      </c>
      <c r="U25" s="900">
        <v>102.492</v>
      </c>
    </row>
    <row r="26" spans="1:21">
      <c r="A26" s="112"/>
      <c r="B26" s="120" t="s">
        <v>9</v>
      </c>
      <c r="C26" s="847">
        <v>87.7</v>
      </c>
      <c r="D26" s="843">
        <v>1698.5</v>
      </c>
      <c r="E26" s="843">
        <v>168</v>
      </c>
      <c r="F26" s="843">
        <v>97</v>
      </c>
      <c r="G26" s="844">
        <v>28057</v>
      </c>
      <c r="H26" s="843">
        <v>98.444000000000003</v>
      </c>
      <c r="I26" s="844">
        <v>7568048</v>
      </c>
      <c r="J26" s="846">
        <v>7.3739999999999997</v>
      </c>
      <c r="K26" s="900">
        <v>102.724</v>
      </c>
      <c r="M26" s="847">
        <v>87.7</v>
      </c>
      <c r="N26" s="843">
        <v>1697.1</v>
      </c>
      <c r="O26" s="843">
        <v>168</v>
      </c>
      <c r="P26" s="843">
        <v>96.4</v>
      </c>
      <c r="Q26" s="844">
        <v>26698</v>
      </c>
      <c r="R26" s="843">
        <v>98.444000000000003</v>
      </c>
      <c r="S26" s="844">
        <v>21241</v>
      </c>
      <c r="T26" s="846">
        <v>7.3739999999999997</v>
      </c>
      <c r="U26" s="900">
        <v>102.724</v>
      </c>
    </row>
    <row r="27" spans="1:21">
      <c r="A27" s="112"/>
      <c r="B27" s="120" t="s">
        <v>10</v>
      </c>
      <c r="C27" s="847">
        <v>87.8</v>
      </c>
      <c r="D27" s="843">
        <v>1796.8</v>
      </c>
      <c r="E27" s="843">
        <v>164</v>
      </c>
      <c r="F27" s="843">
        <v>96.5</v>
      </c>
      <c r="G27" s="844">
        <v>28530</v>
      </c>
      <c r="H27" s="843">
        <v>89.209000000000003</v>
      </c>
      <c r="I27" s="844">
        <v>13599925</v>
      </c>
      <c r="J27" s="846">
        <v>7.4480000000000004</v>
      </c>
      <c r="K27" s="900">
        <v>103.06100000000001</v>
      </c>
      <c r="M27" s="847">
        <v>87.8</v>
      </c>
      <c r="N27" s="843">
        <v>1756.2</v>
      </c>
      <c r="O27" s="843">
        <v>164</v>
      </c>
      <c r="P27" s="843">
        <v>96.4</v>
      </c>
      <c r="Q27" s="844">
        <v>26353</v>
      </c>
      <c r="R27" s="843">
        <v>89.209000000000003</v>
      </c>
      <c r="S27" s="844">
        <v>20157</v>
      </c>
      <c r="T27" s="846">
        <v>7.4480000000000004</v>
      </c>
      <c r="U27" s="900">
        <v>103.06100000000001</v>
      </c>
    </row>
    <row r="28" spans="1:21">
      <c r="A28" s="112"/>
      <c r="B28" s="120" t="s">
        <v>11</v>
      </c>
      <c r="C28" s="847">
        <v>87.6</v>
      </c>
      <c r="D28" s="843">
        <v>1744.3</v>
      </c>
      <c r="E28" s="843">
        <v>152.9</v>
      </c>
      <c r="F28" s="843">
        <v>96.2</v>
      </c>
      <c r="G28" s="844">
        <v>27671</v>
      </c>
      <c r="H28" s="843">
        <v>99.956999999999994</v>
      </c>
      <c r="I28" s="844">
        <v>5430433</v>
      </c>
      <c r="J28" s="846">
        <v>7.665</v>
      </c>
      <c r="K28" s="900">
        <v>102.91800000000001</v>
      </c>
      <c r="M28" s="847">
        <v>87.6</v>
      </c>
      <c r="N28" s="843">
        <v>1736.8</v>
      </c>
      <c r="O28" s="843">
        <v>152.9</v>
      </c>
      <c r="P28" s="843">
        <v>96.3</v>
      </c>
      <c r="Q28" s="844">
        <v>26652</v>
      </c>
      <c r="R28" s="843">
        <v>99.956999999999994</v>
      </c>
      <c r="S28" s="844">
        <v>19648</v>
      </c>
      <c r="T28" s="846">
        <v>7.665</v>
      </c>
      <c r="U28" s="900">
        <v>102.91800000000001</v>
      </c>
    </row>
    <row r="29" spans="1:21">
      <c r="A29" s="112"/>
      <c r="B29" s="120" t="s">
        <v>12</v>
      </c>
      <c r="C29" s="847">
        <v>87.8</v>
      </c>
      <c r="D29" s="843">
        <v>1780.4</v>
      </c>
      <c r="E29" s="843">
        <v>167.2</v>
      </c>
      <c r="F29" s="843">
        <v>96.4</v>
      </c>
      <c r="G29" s="844">
        <v>28060</v>
      </c>
      <c r="H29" s="843">
        <v>90.436999999999998</v>
      </c>
      <c r="I29" s="844">
        <v>9747550</v>
      </c>
      <c r="J29" s="846">
        <v>8.0359999999999996</v>
      </c>
      <c r="K29" s="900">
        <v>103.452</v>
      </c>
      <c r="M29" s="847">
        <v>87.8</v>
      </c>
      <c r="N29" s="843">
        <v>1751</v>
      </c>
      <c r="O29" s="843">
        <v>167.2</v>
      </c>
      <c r="P29" s="843">
        <v>96.6</v>
      </c>
      <c r="Q29" s="844">
        <v>26343</v>
      </c>
      <c r="R29" s="843">
        <v>90.436999999999998</v>
      </c>
      <c r="S29" s="844">
        <v>21378</v>
      </c>
      <c r="T29" s="846">
        <v>8.0359999999999996</v>
      </c>
      <c r="U29" s="900">
        <v>103.452</v>
      </c>
    </row>
    <row r="30" spans="1:21">
      <c r="A30" s="112"/>
      <c r="B30" s="120" t="s">
        <v>13</v>
      </c>
      <c r="C30" s="847">
        <v>87.6</v>
      </c>
      <c r="D30" s="843">
        <v>1718.5</v>
      </c>
      <c r="E30" s="843">
        <v>168.7</v>
      </c>
      <c r="F30" s="843">
        <v>96.3</v>
      </c>
      <c r="G30" s="844">
        <v>26991</v>
      </c>
      <c r="H30" s="843">
        <v>86.525000000000006</v>
      </c>
      <c r="I30" s="844">
        <v>65000006</v>
      </c>
      <c r="J30" s="846">
        <v>8.1739999999999995</v>
      </c>
      <c r="K30" s="900">
        <v>104.17100000000001</v>
      </c>
      <c r="M30" s="847">
        <v>87.6</v>
      </c>
      <c r="N30" s="843">
        <v>1769</v>
      </c>
      <c r="O30" s="843">
        <v>168.7</v>
      </c>
      <c r="P30" s="843">
        <v>96.4</v>
      </c>
      <c r="Q30" s="844">
        <v>26631</v>
      </c>
      <c r="R30" s="843">
        <v>86.525000000000006</v>
      </c>
      <c r="S30" s="844">
        <v>19831</v>
      </c>
      <c r="T30" s="846">
        <v>8.1739999999999995</v>
      </c>
      <c r="U30" s="900">
        <v>104.17100000000001</v>
      </c>
    </row>
    <row r="31" spans="1:21">
      <c r="A31" s="113"/>
      <c r="B31" s="121" t="s">
        <v>14</v>
      </c>
      <c r="C31" s="852">
        <v>87.7</v>
      </c>
      <c r="D31" s="848">
        <v>1708</v>
      </c>
      <c r="E31" s="848">
        <v>161.80000000000001</v>
      </c>
      <c r="F31" s="848">
        <v>96.3</v>
      </c>
      <c r="G31" s="849">
        <v>26168</v>
      </c>
      <c r="H31" s="848">
        <v>104.95099999999999</v>
      </c>
      <c r="I31" s="849">
        <v>5761682</v>
      </c>
      <c r="J31" s="851">
        <v>8.2970000000000006</v>
      </c>
      <c r="K31" s="901">
        <v>103.72</v>
      </c>
      <c r="M31" s="852">
        <v>87.7</v>
      </c>
      <c r="N31" s="848">
        <v>1744</v>
      </c>
      <c r="O31" s="848">
        <v>161.80000000000001</v>
      </c>
      <c r="P31" s="848">
        <v>96.6</v>
      </c>
      <c r="Q31" s="849">
        <v>26973</v>
      </c>
      <c r="R31" s="848">
        <v>104.95099999999999</v>
      </c>
      <c r="S31" s="849">
        <v>20770</v>
      </c>
      <c r="T31" s="851">
        <v>8.2970000000000006</v>
      </c>
      <c r="U31" s="901">
        <v>103.72</v>
      </c>
    </row>
    <row r="32" spans="1:21">
      <c r="A32" s="111" t="s">
        <v>20</v>
      </c>
      <c r="B32" s="119" t="s">
        <v>3</v>
      </c>
      <c r="C32" s="857">
        <v>88.3</v>
      </c>
      <c r="D32" s="853">
        <v>1740.7</v>
      </c>
      <c r="E32" s="853">
        <v>167.1</v>
      </c>
      <c r="F32" s="853">
        <v>96.6</v>
      </c>
      <c r="G32" s="854">
        <v>26430</v>
      </c>
      <c r="H32" s="853">
        <v>116.289</v>
      </c>
      <c r="I32" s="854">
        <v>6698160</v>
      </c>
      <c r="J32" s="856">
        <v>8.3059999999999992</v>
      </c>
      <c r="K32" s="902">
        <v>103.691</v>
      </c>
      <c r="M32" s="857">
        <v>88.3</v>
      </c>
      <c r="N32" s="853">
        <v>1756.1</v>
      </c>
      <c r="O32" s="853">
        <v>167.1</v>
      </c>
      <c r="P32" s="853">
        <v>97.4</v>
      </c>
      <c r="Q32" s="854">
        <v>26630</v>
      </c>
      <c r="R32" s="853">
        <v>116.289</v>
      </c>
      <c r="S32" s="854">
        <v>20500</v>
      </c>
      <c r="T32" s="856">
        <v>8.3059999999999992</v>
      </c>
      <c r="U32" s="902">
        <v>103.691</v>
      </c>
    </row>
    <row r="33" spans="1:21">
      <c r="A33" s="112">
        <v>1991</v>
      </c>
      <c r="B33" s="120" t="s">
        <v>4</v>
      </c>
      <c r="C33" s="847">
        <v>89.8</v>
      </c>
      <c r="D33" s="843">
        <v>1774.4</v>
      </c>
      <c r="E33" s="843">
        <v>160.30000000000001</v>
      </c>
      <c r="F33" s="843">
        <v>96.9</v>
      </c>
      <c r="G33" s="844">
        <v>25799</v>
      </c>
      <c r="H33" s="843">
        <v>109.97799999999999</v>
      </c>
      <c r="I33" s="844">
        <v>15893912</v>
      </c>
      <c r="J33" s="846">
        <v>8.2710000000000008</v>
      </c>
      <c r="K33" s="900">
        <v>103.24</v>
      </c>
      <c r="M33" s="847">
        <v>89.8</v>
      </c>
      <c r="N33" s="843">
        <v>1762.5</v>
      </c>
      <c r="O33" s="843">
        <v>160.30000000000001</v>
      </c>
      <c r="P33" s="843">
        <v>97.9</v>
      </c>
      <c r="Q33" s="844">
        <v>26859</v>
      </c>
      <c r="R33" s="843">
        <v>109.97799999999999</v>
      </c>
      <c r="S33" s="844">
        <v>20672</v>
      </c>
      <c r="T33" s="846">
        <v>8.2710000000000008</v>
      </c>
      <c r="U33" s="900">
        <v>103.24</v>
      </c>
    </row>
    <row r="34" spans="1:21">
      <c r="A34" s="112"/>
      <c r="B34" s="120" t="s">
        <v>5</v>
      </c>
      <c r="C34" s="847">
        <v>90.6</v>
      </c>
      <c r="D34" s="843">
        <v>1762.5</v>
      </c>
      <c r="E34" s="843">
        <v>156.1</v>
      </c>
      <c r="F34" s="843">
        <v>96.8</v>
      </c>
      <c r="G34" s="844">
        <v>24319</v>
      </c>
      <c r="H34" s="843">
        <v>106.51900000000001</v>
      </c>
      <c r="I34" s="844">
        <v>5434707</v>
      </c>
      <c r="J34" s="846">
        <v>8.2710000000000008</v>
      </c>
      <c r="K34" s="900">
        <v>103.111</v>
      </c>
      <c r="M34" s="847">
        <v>90.6</v>
      </c>
      <c r="N34" s="843">
        <v>1789.3</v>
      </c>
      <c r="O34" s="843">
        <v>156.1</v>
      </c>
      <c r="P34" s="843">
        <v>98.1</v>
      </c>
      <c r="Q34" s="844">
        <v>26779</v>
      </c>
      <c r="R34" s="843">
        <v>106.51900000000001</v>
      </c>
      <c r="S34" s="844">
        <v>20991</v>
      </c>
      <c r="T34" s="846">
        <v>8.2710000000000008</v>
      </c>
      <c r="U34" s="900">
        <v>103.111</v>
      </c>
    </row>
    <row r="35" spans="1:21">
      <c r="A35" s="112"/>
      <c r="B35" s="120" t="s">
        <v>6</v>
      </c>
      <c r="C35" s="847">
        <v>92.6</v>
      </c>
      <c r="D35" s="843">
        <v>1770.6</v>
      </c>
      <c r="E35" s="843">
        <v>157.30000000000001</v>
      </c>
      <c r="F35" s="843">
        <v>99.7</v>
      </c>
      <c r="G35" s="844">
        <v>24425</v>
      </c>
      <c r="H35" s="843">
        <v>109.47199999999999</v>
      </c>
      <c r="I35" s="844">
        <v>10864201</v>
      </c>
      <c r="J35" s="846">
        <v>8.2270000000000003</v>
      </c>
      <c r="K35" s="900">
        <v>102.98</v>
      </c>
      <c r="M35" s="847">
        <v>92.6</v>
      </c>
      <c r="N35" s="843">
        <v>1768.2</v>
      </c>
      <c r="O35" s="843">
        <v>157.30000000000001</v>
      </c>
      <c r="P35" s="843">
        <v>98.5</v>
      </c>
      <c r="Q35" s="844">
        <v>26380</v>
      </c>
      <c r="R35" s="843">
        <v>109.47199999999999</v>
      </c>
      <c r="S35" s="844">
        <v>21923</v>
      </c>
      <c r="T35" s="846">
        <v>8.2270000000000003</v>
      </c>
      <c r="U35" s="900">
        <v>102.98</v>
      </c>
    </row>
    <row r="36" spans="1:21">
      <c r="A36" s="112"/>
      <c r="B36" s="120" t="s">
        <v>7</v>
      </c>
      <c r="C36" s="847">
        <v>93.1</v>
      </c>
      <c r="D36" s="843">
        <v>1760.5</v>
      </c>
      <c r="E36" s="843">
        <v>151</v>
      </c>
      <c r="F36" s="843">
        <v>99.8</v>
      </c>
      <c r="G36" s="844">
        <v>26354</v>
      </c>
      <c r="H36" s="843">
        <v>107.29600000000001</v>
      </c>
      <c r="I36" s="844">
        <v>93257922</v>
      </c>
      <c r="J36" s="846">
        <v>8.2420000000000009</v>
      </c>
      <c r="K36" s="900">
        <v>103.077</v>
      </c>
      <c r="M36" s="847">
        <v>93.1</v>
      </c>
      <c r="N36" s="843">
        <v>1754.5</v>
      </c>
      <c r="O36" s="843">
        <v>151</v>
      </c>
      <c r="P36" s="843">
        <v>98.8</v>
      </c>
      <c r="Q36" s="844">
        <v>26542</v>
      </c>
      <c r="R36" s="843">
        <v>107.29600000000001</v>
      </c>
      <c r="S36" s="844">
        <v>21599</v>
      </c>
      <c r="T36" s="846">
        <v>8.2420000000000009</v>
      </c>
      <c r="U36" s="900">
        <v>103.077</v>
      </c>
    </row>
    <row r="37" spans="1:21">
      <c r="A37" s="112"/>
      <c r="B37" s="120" t="s">
        <v>8</v>
      </c>
      <c r="C37" s="847">
        <v>95</v>
      </c>
      <c r="D37" s="843">
        <v>1785.1</v>
      </c>
      <c r="E37" s="843">
        <v>148.6</v>
      </c>
      <c r="F37" s="843">
        <v>99.6</v>
      </c>
      <c r="G37" s="844">
        <v>26370</v>
      </c>
      <c r="H37" s="843">
        <v>112.23099999999999</v>
      </c>
      <c r="I37" s="844">
        <v>13479131</v>
      </c>
      <c r="J37" s="846">
        <v>8.2469999999999999</v>
      </c>
      <c r="K37" s="900">
        <v>103.20399999999999</v>
      </c>
      <c r="M37" s="847">
        <v>95</v>
      </c>
      <c r="N37" s="843">
        <v>1759.8</v>
      </c>
      <c r="O37" s="843">
        <v>148.6</v>
      </c>
      <c r="P37" s="843">
        <v>98.7</v>
      </c>
      <c r="Q37" s="844">
        <v>26603</v>
      </c>
      <c r="R37" s="843">
        <v>112.23099999999999</v>
      </c>
      <c r="S37" s="844">
        <v>25960</v>
      </c>
      <c r="T37" s="846">
        <v>8.2469999999999999</v>
      </c>
      <c r="U37" s="900">
        <v>103.20399999999999</v>
      </c>
    </row>
    <row r="38" spans="1:21">
      <c r="A38" s="112"/>
      <c r="B38" s="120" t="s">
        <v>9</v>
      </c>
      <c r="C38" s="847">
        <v>96.2</v>
      </c>
      <c r="D38" s="843">
        <v>1774.8</v>
      </c>
      <c r="E38" s="843">
        <v>145.19999999999999</v>
      </c>
      <c r="F38" s="843">
        <v>99.6</v>
      </c>
      <c r="G38" s="844">
        <v>28510</v>
      </c>
      <c r="H38" s="843">
        <v>100.72</v>
      </c>
      <c r="I38" s="844">
        <v>7539827</v>
      </c>
      <c r="J38" s="846">
        <v>8.2569999999999997</v>
      </c>
      <c r="K38" s="900">
        <v>103.425</v>
      </c>
      <c r="M38" s="847">
        <v>96.2</v>
      </c>
      <c r="N38" s="843">
        <v>1772.1</v>
      </c>
      <c r="O38" s="843">
        <v>145.19999999999999</v>
      </c>
      <c r="P38" s="843">
        <v>99</v>
      </c>
      <c r="Q38" s="844">
        <v>26698</v>
      </c>
      <c r="R38" s="843">
        <v>100.72</v>
      </c>
      <c r="S38" s="844">
        <v>20509</v>
      </c>
      <c r="T38" s="846">
        <v>8.2569999999999997</v>
      </c>
      <c r="U38" s="900">
        <v>103.425</v>
      </c>
    </row>
    <row r="39" spans="1:21">
      <c r="A39" s="112"/>
      <c r="B39" s="120" t="s">
        <v>10</v>
      </c>
      <c r="C39" s="847">
        <v>98</v>
      </c>
      <c r="D39" s="843">
        <v>2572.5</v>
      </c>
      <c r="E39" s="843">
        <v>143.6</v>
      </c>
      <c r="F39" s="843">
        <v>99.4</v>
      </c>
      <c r="G39" s="844">
        <v>28418</v>
      </c>
      <c r="H39" s="843">
        <v>126.76600000000001</v>
      </c>
      <c r="I39" s="844">
        <v>14245236</v>
      </c>
      <c r="J39" s="846">
        <v>8.2469999999999999</v>
      </c>
      <c r="K39" s="900">
        <v>102.97</v>
      </c>
      <c r="M39" s="847">
        <v>98</v>
      </c>
      <c r="N39" s="843">
        <v>2512.6999999999998</v>
      </c>
      <c r="O39" s="843">
        <v>143.6</v>
      </c>
      <c r="P39" s="843">
        <v>99.3</v>
      </c>
      <c r="Q39" s="844">
        <v>26540</v>
      </c>
      <c r="R39" s="843">
        <v>126.76600000000001</v>
      </c>
      <c r="S39" s="844">
        <v>20576</v>
      </c>
      <c r="T39" s="846">
        <v>8.2469999999999999</v>
      </c>
      <c r="U39" s="900">
        <v>102.97</v>
      </c>
    </row>
    <row r="40" spans="1:21">
      <c r="A40" s="112"/>
      <c r="B40" s="120" t="s">
        <v>11</v>
      </c>
      <c r="C40" s="847">
        <v>98.9</v>
      </c>
      <c r="D40" s="843">
        <v>1797.9</v>
      </c>
      <c r="E40" s="843">
        <v>162.9</v>
      </c>
      <c r="F40" s="843">
        <v>99.5</v>
      </c>
      <c r="G40" s="844">
        <v>28343</v>
      </c>
      <c r="H40" s="843">
        <v>108.639</v>
      </c>
      <c r="I40" s="844">
        <v>6064650</v>
      </c>
      <c r="J40" s="846">
        <v>8.17</v>
      </c>
      <c r="K40" s="900">
        <v>102.399</v>
      </c>
      <c r="M40" s="847">
        <v>98.9</v>
      </c>
      <c r="N40" s="843">
        <v>1784</v>
      </c>
      <c r="O40" s="843">
        <v>162.9</v>
      </c>
      <c r="P40" s="843">
        <v>99.6</v>
      </c>
      <c r="Q40" s="844">
        <v>27000</v>
      </c>
      <c r="R40" s="843">
        <v>108.639</v>
      </c>
      <c r="S40" s="844">
        <v>21595</v>
      </c>
      <c r="T40" s="846">
        <v>8.17</v>
      </c>
      <c r="U40" s="900">
        <v>102.399</v>
      </c>
    </row>
    <row r="41" spans="1:21">
      <c r="A41" s="112"/>
      <c r="B41" s="120" t="s">
        <v>12</v>
      </c>
      <c r="C41" s="847">
        <v>101.4</v>
      </c>
      <c r="D41" s="843">
        <v>1787.6</v>
      </c>
      <c r="E41" s="843">
        <v>136.80000000000001</v>
      </c>
      <c r="F41" s="843">
        <v>99.4</v>
      </c>
      <c r="G41" s="844">
        <v>28791</v>
      </c>
      <c r="H41" s="843">
        <v>132.53399999999999</v>
      </c>
      <c r="I41" s="844">
        <v>9495834</v>
      </c>
      <c r="J41" s="846">
        <v>8.048</v>
      </c>
      <c r="K41" s="900">
        <v>102.045</v>
      </c>
      <c r="M41" s="847">
        <v>101.4</v>
      </c>
      <c r="N41" s="843">
        <v>1761.5</v>
      </c>
      <c r="O41" s="843">
        <v>136.80000000000001</v>
      </c>
      <c r="P41" s="843">
        <v>99.6</v>
      </c>
      <c r="Q41" s="844">
        <v>26972</v>
      </c>
      <c r="R41" s="843">
        <v>132.53399999999999</v>
      </c>
      <c r="S41" s="844">
        <v>20659</v>
      </c>
      <c r="T41" s="846">
        <v>8.048</v>
      </c>
      <c r="U41" s="900">
        <v>102.045</v>
      </c>
    </row>
    <row r="42" spans="1:21">
      <c r="A42" s="112"/>
      <c r="B42" s="120" t="s">
        <v>13</v>
      </c>
      <c r="C42" s="847">
        <v>101.1</v>
      </c>
      <c r="D42" s="843">
        <v>1706.6</v>
      </c>
      <c r="E42" s="843">
        <v>131.1</v>
      </c>
      <c r="F42" s="843">
        <v>99.6</v>
      </c>
      <c r="G42" s="844">
        <v>26764</v>
      </c>
      <c r="H42" s="843">
        <v>113.13500000000001</v>
      </c>
      <c r="I42" s="844">
        <v>66470810</v>
      </c>
      <c r="J42" s="846">
        <v>7.8730000000000002</v>
      </c>
      <c r="K42" s="900">
        <v>103.03</v>
      </c>
      <c r="M42" s="847">
        <v>101.1</v>
      </c>
      <c r="N42" s="843">
        <v>1753.4</v>
      </c>
      <c r="O42" s="843">
        <v>131.1</v>
      </c>
      <c r="P42" s="843">
        <v>99.8</v>
      </c>
      <c r="Q42" s="844">
        <v>26835</v>
      </c>
      <c r="R42" s="843">
        <v>113.13500000000001</v>
      </c>
      <c r="S42" s="844">
        <v>20523</v>
      </c>
      <c r="T42" s="846">
        <v>7.8730000000000002</v>
      </c>
      <c r="U42" s="900">
        <v>103.03</v>
      </c>
    </row>
    <row r="43" spans="1:21">
      <c r="A43" s="113"/>
      <c r="B43" s="121" t="s">
        <v>14</v>
      </c>
      <c r="C43" s="852">
        <v>102.1</v>
      </c>
      <c r="D43" s="848">
        <v>1696.7</v>
      </c>
      <c r="E43" s="848">
        <v>128.80000000000001</v>
      </c>
      <c r="F43" s="848">
        <v>99.6</v>
      </c>
      <c r="G43" s="849">
        <v>26777</v>
      </c>
      <c r="H43" s="848">
        <v>100.63</v>
      </c>
      <c r="I43" s="849">
        <v>5094927</v>
      </c>
      <c r="J43" s="851">
        <v>7.5620000000000003</v>
      </c>
      <c r="K43" s="901">
        <v>103.04300000000001</v>
      </c>
      <c r="M43" s="852">
        <v>102.1</v>
      </c>
      <c r="N43" s="848">
        <v>1735.7</v>
      </c>
      <c r="O43" s="848">
        <v>128.80000000000001</v>
      </c>
      <c r="P43" s="848">
        <v>99.9</v>
      </c>
      <c r="Q43" s="849">
        <v>27197</v>
      </c>
      <c r="R43" s="848">
        <v>100.63</v>
      </c>
      <c r="S43" s="849">
        <v>18252</v>
      </c>
      <c r="T43" s="851">
        <v>7.5620000000000003</v>
      </c>
      <c r="U43" s="901">
        <v>103.04300000000001</v>
      </c>
    </row>
    <row r="44" spans="1:21">
      <c r="A44" s="112" t="s">
        <v>21</v>
      </c>
      <c r="B44" s="120" t="s">
        <v>3</v>
      </c>
      <c r="C44" s="847">
        <v>100.7</v>
      </c>
      <c r="D44" s="843">
        <v>1790.5</v>
      </c>
      <c r="E44" s="843">
        <v>132.1</v>
      </c>
      <c r="F44" s="843">
        <v>99.2</v>
      </c>
      <c r="G44" s="844">
        <v>26992</v>
      </c>
      <c r="H44" s="843">
        <v>89.456000000000003</v>
      </c>
      <c r="I44" s="844">
        <v>6935500</v>
      </c>
      <c r="J44" s="846">
        <v>7.3529999999999998</v>
      </c>
      <c r="K44" s="900">
        <v>101.726</v>
      </c>
      <c r="M44" s="847">
        <v>100.7</v>
      </c>
      <c r="N44" s="843">
        <v>1803.9</v>
      </c>
      <c r="O44" s="843">
        <v>132.1</v>
      </c>
      <c r="P44" s="843">
        <v>100</v>
      </c>
      <c r="Q44" s="844">
        <v>27500</v>
      </c>
      <c r="R44" s="843">
        <v>89.456000000000003</v>
      </c>
      <c r="S44" s="844">
        <v>21577</v>
      </c>
      <c r="T44" s="846">
        <v>7.3529999999999998</v>
      </c>
      <c r="U44" s="900">
        <v>101.726</v>
      </c>
    </row>
    <row r="45" spans="1:21">
      <c r="A45" s="112">
        <v>1992</v>
      </c>
      <c r="B45" s="120" t="s">
        <v>4</v>
      </c>
      <c r="C45" s="847">
        <v>100.6</v>
      </c>
      <c r="D45" s="843">
        <v>1779.3</v>
      </c>
      <c r="E45" s="843">
        <v>128.69999999999999</v>
      </c>
      <c r="F45" s="843">
        <v>98.9</v>
      </c>
      <c r="G45" s="844">
        <v>26610</v>
      </c>
      <c r="H45" s="843">
        <v>102.065</v>
      </c>
      <c r="I45" s="844">
        <v>14006517</v>
      </c>
      <c r="J45" s="846">
        <v>7.173</v>
      </c>
      <c r="K45" s="900">
        <v>102.381</v>
      </c>
      <c r="M45" s="847">
        <v>100.6</v>
      </c>
      <c r="N45" s="843">
        <v>1781.5</v>
      </c>
      <c r="O45" s="843">
        <v>128.69999999999999</v>
      </c>
      <c r="P45" s="843">
        <v>99.9</v>
      </c>
      <c r="Q45" s="844">
        <v>28039</v>
      </c>
      <c r="R45" s="843">
        <v>102.065</v>
      </c>
      <c r="S45" s="844">
        <v>19168</v>
      </c>
      <c r="T45" s="846">
        <v>7.173</v>
      </c>
      <c r="U45" s="900">
        <v>102.381</v>
      </c>
    </row>
    <row r="46" spans="1:21">
      <c r="A46" s="112"/>
      <c r="B46" s="120" t="s">
        <v>5</v>
      </c>
      <c r="C46" s="847">
        <v>100.1</v>
      </c>
      <c r="D46" s="843">
        <v>1752.2</v>
      </c>
      <c r="E46" s="843">
        <v>147</v>
      </c>
      <c r="F46" s="843">
        <v>98.5</v>
      </c>
      <c r="G46" s="844">
        <v>25849</v>
      </c>
      <c r="H46" s="843">
        <v>104.47</v>
      </c>
      <c r="I46" s="844">
        <v>5053414</v>
      </c>
      <c r="J46" s="846">
        <v>6.9619999999999997</v>
      </c>
      <c r="K46" s="900">
        <v>102.26300000000001</v>
      </c>
      <c r="M46" s="847">
        <v>100.1</v>
      </c>
      <c r="N46" s="843">
        <v>1764.6</v>
      </c>
      <c r="O46" s="843">
        <v>147</v>
      </c>
      <c r="P46" s="843">
        <v>99.8</v>
      </c>
      <c r="Q46" s="844">
        <v>27836</v>
      </c>
      <c r="R46" s="843">
        <v>104.47</v>
      </c>
      <c r="S46" s="844">
        <v>19561</v>
      </c>
      <c r="T46" s="846">
        <v>6.9619999999999997</v>
      </c>
      <c r="U46" s="900">
        <v>102.26300000000001</v>
      </c>
    </row>
    <row r="47" spans="1:21">
      <c r="A47" s="112"/>
      <c r="B47" s="120" t="s">
        <v>6</v>
      </c>
      <c r="C47" s="847">
        <v>98.8</v>
      </c>
      <c r="D47" s="843">
        <v>1782.5</v>
      </c>
      <c r="E47" s="843">
        <v>121.9</v>
      </c>
      <c r="F47" s="843">
        <v>101.4</v>
      </c>
      <c r="G47" s="844">
        <v>25759</v>
      </c>
      <c r="H47" s="843">
        <v>119.13500000000001</v>
      </c>
      <c r="I47" s="844">
        <v>9821402</v>
      </c>
      <c r="J47" s="846">
        <v>6.8529999999999998</v>
      </c>
      <c r="K47" s="900">
        <v>103.001</v>
      </c>
      <c r="M47" s="847">
        <v>98.8</v>
      </c>
      <c r="N47" s="843">
        <v>1788.6</v>
      </c>
      <c r="O47" s="843">
        <v>121.9</v>
      </c>
      <c r="P47" s="843">
        <v>100.2</v>
      </c>
      <c r="Q47" s="844">
        <v>27832</v>
      </c>
      <c r="R47" s="843">
        <v>119.13500000000001</v>
      </c>
      <c r="S47" s="844">
        <v>19942</v>
      </c>
      <c r="T47" s="846">
        <v>6.8529999999999998</v>
      </c>
      <c r="U47" s="900">
        <v>103.001</v>
      </c>
    </row>
    <row r="48" spans="1:21">
      <c r="A48" s="112"/>
      <c r="B48" s="120" t="s">
        <v>7</v>
      </c>
      <c r="C48" s="847">
        <v>98.8</v>
      </c>
      <c r="D48" s="843">
        <v>1764.2</v>
      </c>
      <c r="E48" s="843">
        <v>123.5</v>
      </c>
      <c r="F48" s="843">
        <v>101.5</v>
      </c>
      <c r="G48" s="844">
        <v>27619</v>
      </c>
      <c r="H48" s="843">
        <v>97.382000000000005</v>
      </c>
      <c r="I48" s="844">
        <v>78432189</v>
      </c>
      <c r="J48" s="846">
        <v>6.7380000000000004</v>
      </c>
      <c r="K48" s="900">
        <v>102.239</v>
      </c>
      <c r="M48" s="847">
        <v>98.8</v>
      </c>
      <c r="N48" s="843">
        <v>1767</v>
      </c>
      <c r="O48" s="843">
        <v>123.5</v>
      </c>
      <c r="P48" s="843">
        <v>100.5</v>
      </c>
      <c r="Q48" s="844">
        <v>28601</v>
      </c>
      <c r="R48" s="843">
        <v>97.382000000000005</v>
      </c>
      <c r="S48" s="844">
        <v>18137</v>
      </c>
      <c r="T48" s="846">
        <v>6.7380000000000004</v>
      </c>
      <c r="U48" s="900">
        <v>102.239</v>
      </c>
    </row>
    <row r="49" spans="1:21">
      <c r="A49" s="112"/>
      <c r="B49" s="120" t="s">
        <v>8</v>
      </c>
      <c r="C49" s="847">
        <v>97.6</v>
      </c>
      <c r="D49" s="843">
        <v>1769.7</v>
      </c>
      <c r="E49" s="843">
        <v>126.2</v>
      </c>
      <c r="F49" s="843">
        <v>101.7</v>
      </c>
      <c r="G49" s="844">
        <v>29378</v>
      </c>
      <c r="H49" s="843">
        <v>90.932000000000002</v>
      </c>
      <c r="I49" s="844">
        <v>10099147</v>
      </c>
      <c r="J49" s="846">
        <v>6.6219999999999999</v>
      </c>
      <c r="K49" s="900">
        <v>102.67700000000001</v>
      </c>
      <c r="M49" s="847">
        <v>97.6</v>
      </c>
      <c r="N49" s="843">
        <v>1753.7</v>
      </c>
      <c r="O49" s="843">
        <v>126.2</v>
      </c>
      <c r="P49" s="843">
        <v>100.8</v>
      </c>
      <c r="Q49" s="844">
        <v>28628</v>
      </c>
      <c r="R49" s="843">
        <v>90.932000000000002</v>
      </c>
      <c r="S49" s="844">
        <v>17829</v>
      </c>
      <c r="T49" s="846">
        <v>6.6219999999999999</v>
      </c>
      <c r="U49" s="900">
        <v>102.67700000000001</v>
      </c>
    </row>
    <row r="50" spans="1:21">
      <c r="A50" s="112"/>
      <c r="B50" s="120" t="s">
        <v>9</v>
      </c>
      <c r="C50" s="847">
        <v>97.5</v>
      </c>
      <c r="D50" s="843">
        <v>1804.8</v>
      </c>
      <c r="E50" s="843">
        <v>123.8</v>
      </c>
      <c r="F50" s="843">
        <v>101.4</v>
      </c>
      <c r="G50" s="844">
        <v>30956</v>
      </c>
      <c r="H50" s="843">
        <v>114.812</v>
      </c>
      <c r="I50" s="844">
        <v>6996237</v>
      </c>
      <c r="J50" s="846">
        <v>6.5650000000000004</v>
      </c>
      <c r="K50" s="900">
        <v>101.709</v>
      </c>
      <c r="M50" s="847">
        <v>97.5</v>
      </c>
      <c r="N50" s="843">
        <v>1800.4</v>
      </c>
      <c r="O50" s="843">
        <v>123.8</v>
      </c>
      <c r="P50" s="843">
        <v>100.8</v>
      </c>
      <c r="Q50" s="844">
        <v>29082</v>
      </c>
      <c r="R50" s="843">
        <v>114.812</v>
      </c>
      <c r="S50" s="844">
        <v>18554</v>
      </c>
      <c r="T50" s="846">
        <v>6.5650000000000004</v>
      </c>
      <c r="U50" s="900">
        <v>101.709</v>
      </c>
    </row>
    <row r="51" spans="1:21">
      <c r="A51" s="112"/>
      <c r="B51" s="120" t="s">
        <v>10</v>
      </c>
      <c r="C51" s="847">
        <v>96.2</v>
      </c>
      <c r="D51" s="843">
        <v>1860.1</v>
      </c>
      <c r="E51" s="843">
        <v>123.7</v>
      </c>
      <c r="F51" s="843">
        <v>100.7</v>
      </c>
      <c r="G51" s="844">
        <v>31663</v>
      </c>
      <c r="H51" s="843">
        <v>90.457999999999998</v>
      </c>
      <c r="I51" s="844">
        <v>12616412</v>
      </c>
      <c r="J51" s="846">
        <v>6.5060000000000002</v>
      </c>
      <c r="K51" s="900">
        <v>102.137</v>
      </c>
      <c r="M51" s="847">
        <v>96.2</v>
      </c>
      <c r="N51" s="843">
        <v>1814.4</v>
      </c>
      <c r="O51" s="843">
        <v>123.7</v>
      </c>
      <c r="P51" s="843">
        <v>100.7</v>
      </c>
      <c r="Q51" s="844">
        <v>29889</v>
      </c>
      <c r="R51" s="843">
        <v>90.457999999999998</v>
      </c>
      <c r="S51" s="844">
        <v>17555</v>
      </c>
      <c r="T51" s="846">
        <v>6.5060000000000002</v>
      </c>
      <c r="U51" s="900">
        <v>102.137</v>
      </c>
    </row>
    <row r="52" spans="1:21">
      <c r="A52" s="112"/>
      <c r="B52" s="120" t="s">
        <v>11</v>
      </c>
      <c r="C52" s="847">
        <v>96.5</v>
      </c>
      <c r="D52" s="843">
        <v>1867.9</v>
      </c>
      <c r="E52" s="843">
        <v>128.69999999999999</v>
      </c>
      <c r="F52" s="843">
        <v>100.7</v>
      </c>
      <c r="G52" s="844">
        <v>32257</v>
      </c>
      <c r="H52" s="843">
        <v>80.372</v>
      </c>
      <c r="I52" s="844">
        <v>4924335</v>
      </c>
      <c r="J52" s="846">
        <v>6.39</v>
      </c>
      <c r="K52" s="900">
        <v>101.917</v>
      </c>
      <c r="M52" s="847">
        <v>96.5</v>
      </c>
      <c r="N52" s="843">
        <v>1843.9</v>
      </c>
      <c r="O52" s="843">
        <v>128.69999999999999</v>
      </c>
      <c r="P52" s="843">
        <v>100.8</v>
      </c>
      <c r="Q52" s="844">
        <v>30234</v>
      </c>
      <c r="R52" s="843">
        <v>80.372</v>
      </c>
      <c r="S52" s="844">
        <v>17393</v>
      </c>
      <c r="T52" s="846">
        <v>6.39</v>
      </c>
      <c r="U52" s="900">
        <v>101.917</v>
      </c>
    </row>
    <row r="53" spans="1:21">
      <c r="A53" s="112"/>
      <c r="B53" s="120" t="s">
        <v>12</v>
      </c>
      <c r="C53" s="847">
        <v>95.7</v>
      </c>
      <c r="D53" s="843">
        <v>1854.6</v>
      </c>
      <c r="E53" s="843">
        <v>125.5</v>
      </c>
      <c r="F53" s="843">
        <v>100.6</v>
      </c>
      <c r="G53" s="844">
        <v>31830</v>
      </c>
      <c r="H53" s="843">
        <v>77.66</v>
      </c>
      <c r="I53" s="844">
        <v>7802928</v>
      </c>
      <c r="J53" s="846">
        <v>6.319</v>
      </c>
      <c r="K53" s="900">
        <v>100.949</v>
      </c>
      <c r="M53" s="847">
        <v>95.7</v>
      </c>
      <c r="N53" s="843">
        <v>1830.3</v>
      </c>
      <c r="O53" s="843">
        <v>125.5</v>
      </c>
      <c r="P53" s="843">
        <v>100.8</v>
      </c>
      <c r="Q53" s="844">
        <v>30474</v>
      </c>
      <c r="R53" s="843">
        <v>77.66</v>
      </c>
      <c r="S53" s="844">
        <v>16943</v>
      </c>
      <c r="T53" s="846">
        <v>6.319</v>
      </c>
      <c r="U53" s="900">
        <v>100.949</v>
      </c>
    </row>
    <row r="54" spans="1:21">
      <c r="A54" s="112"/>
      <c r="B54" s="120" t="s">
        <v>13</v>
      </c>
      <c r="C54" s="847">
        <v>96.2</v>
      </c>
      <c r="D54" s="843">
        <v>1759.1</v>
      </c>
      <c r="E54" s="843">
        <v>123.1</v>
      </c>
      <c r="F54" s="843">
        <v>100.6</v>
      </c>
      <c r="G54" s="844">
        <v>30869</v>
      </c>
      <c r="H54" s="843">
        <v>103.985</v>
      </c>
      <c r="I54" s="844">
        <v>52922641</v>
      </c>
      <c r="J54" s="846">
        <v>6.2089999999999996</v>
      </c>
      <c r="K54" s="900">
        <v>100.42</v>
      </c>
      <c r="M54" s="847">
        <v>96.2</v>
      </c>
      <c r="N54" s="843">
        <v>1803.3</v>
      </c>
      <c r="O54" s="843">
        <v>123.1</v>
      </c>
      <c r="P54" s="843">
        <v>100.8</v>
      </c>
      <c r="Q54" s="844">
        <v>30931</v>
      </c>
      <c r="R54" s="843">
        <v>103.985</v>
      </c>
      <c r="S54" s="844">
        <v>16631</v>
      </c>
      <c r="T54" s="846">
        <v>6.2089999999999996</v>
      </c>
      <c r="U54" s="900">
        <v>100.42</v>
      </c>
    </row>
    <row r="55" spans="1:21">
      <c r="A55" s="112"/>
      <c r="B55" s="120" t="s">
        <v>14</v>
      </c>
      <c r="C55" s="847">
        <v>95.9</v>
      </c>
      <c r="D55" s="843">
        <v>1784.5</v>
      </c>
      <c r="E55" s="843">
        <v>126</v>
      </c>
      <c r="F55" s="843">
        <v>100.6</v>
      </c>
      <c r="G55" s="844">
        <v>31205</v>
      </c>
      <c r="H55" s="843">
        <v>97.286000000000001</v>
      </c>
      <c r="I55" s="844">
        <v>4780075</v>
      </c>
      <c r="J55" s="846">
        <v>6.05</v>
      </c>
      <c r="K55" s="900">
        <v>100.84399999999999</v>
      </c>
      <c r="M55" s="847">
        <v>95.9</v>
      </c>
      <c r="N55" s="843">
        <v>1831.4</v>
      </c>
      <c r="O55" s="843">
        <v>126</v>
      </c>
      <c r="P55" s="843">
        <v>100.8</v>
      </c>
      <c r="Q55" s="844">
        <v>31144</v>
      </c>
      <c r="R55" s="843">
        <v>97.286000000000001</v>
      </c>
      <c r="S55" s="844">
        <v>16800</v>
      </c>
      <c r="T55" s="846">
        <v>6.05</v>
      </c>
      <c r="U55" s="900">
        <v>100.84399999999999</v>
      </c>
    </row>
    <row r="56" spans="1:21">
      <c r="A56" s="111" t="s">
        <v>22</v>
      </c>
      <c r="B56" s="119" t="s">
        <v>3</v>
      </c>
      <c r="C56" s="857">
        <v>99.4</v>
      </c>
      <c r="D56" s="853">
        <v>1801.4</v>
      </c>
      <c r="E56" s="853">
        <v>128.6</v>
      </c>
      <c r="F56" s="853">
        <v>99.7</v>
      </c>
      <c r="G56" s="854">
        <v>30225</v>
      </c>
      <c r="H56" s="853">
        <v>105.279</v>
      </c>
      <c r="I56" s="854">
        <v>4858345</v>
      </c>
      <c r="J56" s="856">
        <v>5.9690000000000003</v>
      </c>
      <c r="K56" s="902">
        <v>101.166</v>
      </c>
      <c r="M56" s="857">
        <v>99.4</v>
      </c>
      <c r="N56" s="853">
        <v>1811.4</v>
      </c>
      <c r="O56" s="853">
        <v>128.6</v>
      </c>
      <c r="P56" s="853">
        <v>100.4</v>
      </c>
      <c r="Q56" s="854">
        <v>31892</v>
      </c>
      <c r="R56" s="853">
        <v>105.279</v>
      </c>
      <c r="S56" s="854">
        <v>15799</v>
      </c>
      <c r="T56" s="856">
        <v>5.9690000000000003</v>
      </c>
      <c r="U56" s="902">
        <v>101.166</v>
      </c>
    </row>
    <row r="57" spans="1:21">
      <c r="A57" s="112">
        <v>1993</v>
      </c>
      <c r="B57" s="120" t="s">
        <v>4</v>
      </c>
      <c r="C57" s="847">
        <v>98</v>
      </c>
      <c r="D57" s="843">
        <v>1842.2</v>
      </c>
      <c r="E57" s="843">
        <v>130.19999999999999</v>
      </c>
      <c r="F57" s="843">
        <v>99.2</v>
      </c>
      <c r="G57" s="844">
        <v>30652</v>
      </c>
      <c r="H57" s="843">
        <v>88.093000000000004</v>
      </c>
      <c r="I57" s="844">
        <v>12437393</v>
      </c>
      <c r="J57" s="846">
        <v>5.87</v>
      </c>
      <c r="K57" s="900">
        <v>101.268</v>
      </c>
      <c r="M57" s="847">
        <v>98</v>
      </c>
      <c r="N57" s="843">
        <v>1828</v>
      </c>
      <c r="O57" s="843">
        <v>130.19999999999999</v>
      </c>
      <c r="P57" s="843">
        <v>100.2</v>
      </c>
      <c r="Q57" s="844">
        <v>32140</v>
      </c>
      <c r="R57" s="843">
        <v>88.093000000000004</v>
      </c>
      <c r="S57" s="844">
        <v>17774</v>
      </c>
      <c r="T57" s="846">
        <v>5.87</v>
      </c>
      <c r="U57" s="900">
        <v>101.268</v>
      </c>
    </row>
    <row r="58" spans="1:21">
      <c r="A58" s="112"/>
      <c r="B58" s="120" t="s">
        <v>5</v>
      </c>
      <c r="C58" s="847">
        <v>97.3</v>
      </c>
      <c r="D58" s="843">
        <v>1838.4</v>
      </c>
      <c r="E58" s="843">
        <v>126.8</v>
      </c>
      <c r="F58" s="843">
        <v>99.3</v>
      </c>
      <c r="G58" s="844">
        <v>31122</v>
      </c>
      <c r="H58" s="843">
        <v>98.218000000000004</v>
      </c>
      <c r="I58" s="844">
        <v>4134388</v>
      </c>
      <c r="J58" s="846">
        <v>5.6760000000000002</v>
      </c>
      <c r="K58" s="900">
        <v>101.054</v>
      </c>
      <c r="M58" s="847">
        <v>97.3</v>
      </c>
      <c r="N58" s="843">
        <v>1843.7</v>
      </c>
      <c r="O58" s="843">
        <v>126.8</v>
      </c>
      <c r="P58" s="843">
        <v>100.5</v>
      </c>
      <c r="Q58" s="844">
        <v>32988</v>
      </c>
      <c r="R58" s="843">
        <v>98.218000000000004</v>
      </c>
      <c r="S58" s="844">
        <v>16104</v>
      </c>
      <c r="T58" s="846">
        <v>5.6760000000000002</v>
      </c>
      <c r="U58" s="900">
        <v>101.054</v>
      </c>
    </row>
    <row r="59" spans="1:21">
      <c r="A59" s="112"/>
      <c r="B59" s="120" t="s">
        <v>6</v>
      </c>
      <c r="C59" s="847">
        <v>95.3</v>
      </c>
      <c r="D59" s="843">
        <v>1817</v>
      </c>
      <c r="E59" s="843">
        <v>129.30000000000001</v>
      </c>
      <c r="F59" s="843">
        <v>101.7</v>
      </c>
      <c r="G59" s="844">
        <v>30316</v>
      </c>
      <c r="H59" s="843">
        <v>88.114000000000004</v>
      </c>
      <c r="I59" s="844">
        <v>7191026</v>
      </c>
      <c r="J59" s="846">
        <v>5.5910000000000002</v>
      </c>
      <c r="K59" s="900">
        <v>100.416</v>
      </c>
      <c r="M59" s="847">
        <v>95.3</v>
      </c>
      <c r="N59" s="843">
        <v>1834</v>
      </c>
      <c r="O59" s="843">
        <v>129.30000000000001</v>
      </c>
      <c r="P59" s="843">
        <v>100.6</v>
      </c>
      <c r="Q59" s="844">
        <v>32975</v>
      </c>
      <c r="R59" s="843">
        <v>88.114000000000004</v>
      </c>
      <c r="S59" s="844">
        <v>15328</v>
      </c>
      <c r="T59" s="846">
        <v>5.5910000000000002</v>
      </c>
      <c r="U59" s="900">
        <v>100.416</v>
      </c>
    </row>
    <row r="60" spans="1:21">
      <c r="A60" s="112"/>
      <c r="B60" s="120" t="s">
        <v>7</v>
      </c>
      <c r="C60" s="847">
        <v>93.9</v>
      </c>
      <c r="D60" s="843">
        <v>1813</v>
      </c>
      <c r="E60" s="843">
        <v>128.80000000000001</v>
      </c>
      <c r="F60" s="843">
        <v>101.6</v>
      </c>
      <c r="G60" s="844">
        <v>32263</v>
      </c>
      <c r="H60" s="843">
        <v>110.163</v>
      </c>
      <c r="I60" s="844">
        <v>70673008</v>
      </c>
      <c r="J60" s="846">
        <v>5.5469999999999997</v>
      </c>
      <c r="K60" s="900">
        <v>100.834</v>
      </c>
      <c r="M60" s="847">
        <v>93.9</v>
      </c>
      <c r="N60" s="843">
        <v>1818.7</v>
      </c>
      <c r="O60" s="843">
        <v>128.80000000000001</v>
      </c>
      <c r="P60" s="843">
        <v>100.6</v>
      </c>
      <c r="Q60" s="844">
        <v>33060</v>
      </c>
      <c r="R60" s="843">
        <v>110.163</v>
      </c>
      <c r="S60" s="844">
        <v>16172</v>
      </c>
      <c r="T60" s="846">
        <v>5.5469999999999997</v>
      </c>
      <c r="U60" s="900">
        <v>100.834</v>
      </c>
    </row>
    <row r="61" spans="1:21">
      <c r="A61" s="112"/>
      <c r="B61" s="120" t="s">
        <v>8</v>
      </c>
      <c r="C61" s="847">
        <v>92.5</v>
      </c>
      <c r="D61" s="843">
        <v>1783</v>
      </c>
      <c r="E61" s="843">
        <v>129.1</v>
      </c>
      <c r="F61" s="843">
        <v>101.3</v>
      </c>
      <c r="G61" s="844">
        <v>34935</v>
      </c>
      <c r="H61" s="843">
        <v>111.53</v>
      </c>
      <c r="I61" s="844">
        <v>9258947</v>
      </c>
      <c r="J61" s="846">
        <v>5.5069999999999997</v>
      </c>
      <c r="K61" s="900">
        <v>100.73</v>
      </c>
      <c r="M61" s="847">
        <v>92.5</v>
      </c>
      <c r="N61" s="843">
        <v>1770.2</v>
      </c>
      <c r="O61" s="843">
        <v>129.1</v>
      </c>
      <c r="P61" s="843">
        <v>100.4</v>
      </c>
      <c r="Q61" s="844">
        <v>33873</v>
      </c>
      <c r="R61" s="843">
        <v>111.53</v>
      </c>
      <c r="S61" s="844">
        <v>15167</v>
      </c>
      <c r="T61" s="846">
        <v>5.5069999999999997</v>
      </c>
      <c r="U61" s="900">
        <v>100.73</v>
      </c>
    </row>
    <row r="62" spans="1:21">
      <c r="A62" s="112"/>
      <c r="B62" s="120" t="s">
        <v>9</v>
      </c>
      <c r="C62" s="847">
        <v>93.9</v>
      </c>
      <c r="D62" s="843">
        <v>1751</v>
      </c>
      <c r="E62" s="843">
        <v>129</v>
      </c>
      <c r="F62" s="843">
        <v>100.6</v>
      </c>
      <c r="G62" s="844">
        <v>35656</v>
      </c>
      <c r="H62" s="843">
        <v>99.304000000000002</v>
      </c>
      <c r="I62" s="844">
        <v>5593662</v>
      </c>
      <c r="J62" s="846">
        <v>5.4850000000000003</v>
      </c>
      <c r="K62" s="900">
        <v>101.786</v>
      </c>
      <c r="M62" s="847">
        <v>93.9</v>
      </c>
      <c r="N62" s="843">
        <v>1742.2</v>
      </c>
      <c r="O62" s="843">
        <v>129</v>
      </c>
      <c r="P62" s="843">
        <v>100.1</v>
      </c>
      <c r="Q62" s="844">
        <v>33834</v>
      </c>
      <c r="R62" s="843">
        <v>99.304000000000002</v>
      </c>
      <c r="S62" s="844">
        <v>14880</v>
      </c>
      <c r="T62" s="846">
        <v>5.4850000000000003</v>
      </c>
      <c r="U62" s="900">
        <v>101.786</v>
      </c>
    </row>
    <row r="63" spans="1:21">
      <c r="A63" s="112"/>
      <c r="B63" s="120" t="s">
        <v>10</v>
      </c>
      <c r="C63" s="847">
        <v>93.9</v>
      </c>
      <c r="D63" s="843">
        <v>1821</v>
      </c>
      <c r="E63" s="843">
        <v>120.4</v>
      </c>
      <c r="F63" s="843">
        <v>99.8</v>
      </c>
      <c r="G63" s="844">
        <v>36961</v>
      </c>
      <c r="H63" s="843">
        <v>104.05500000000001</v>
      </c>
      <c r="I63" s="844">
        <v>10950907</v>
      </c>
      <c r="J63" s="846">
        <v>5.4619999999999997</v>
      </c>
      <c r="K63" s="900">
        <v>101.67400000000001</v>
      </c>
      <c r="M63" s="847">
        <v>93.9</v>
      </c>
      <c r="N63" s="843">
        <v>1774.5</v>
      </c>
      <c r="O63" s="843">
        <v>120.4</v>
      </c>
      <c r="P63" s="843">
        <v>99.8</v>
      </c>
      <c r="Q63" s="844">
        <v>34285</v>
      </c>
      <c r="R63" s="843">
        <v>104.05500000000001</v>
      </c>
      <c r="S63" s="844">
        <v>14658</v>
      </c>
      <c r="T63" s="846">
        <v>5.4619999999999997</v>
      </c>
      <c r="U63" s="900">
        <v>101.67400000000001</v>
      </c>
    </row>
    <row r="64" spans="1:21">
      <c r="A64" s="112"/>
      <c r="B64" s="120" t="s">
        <v>11</v>
      </c>
      <c r="C64" s="847">
        <v>92.7</v>
      </c>
      <c r="D64" s="843">
        <v>1820</v>
      </c>
      <c r="E64" s="843">
        <v>122.4</v>
      </c>
      <c r="F64" s="843">
        <v>99.6</v>
      </c>
      <c r="G64" s="844">
        <v>36301</v>
      </c>
      <c r="H64" s="843">
        <v>132.63399999999999</v>
      </c>
      <c r="I64" s="844">
        <v>3839268</v>
      </c>
      <c r="J64" s="846">
        <v>5.36</v>
      </c>
      <c r="K64" s="900">
        <v>101.56699999999999</v>
      </c>
      <c r="M64" s="847">
        <v>92.7</v>
      </c>
      <c r="N64" s="843">
        <v>1789.7</v>
      </c>
      <c r="O64" s="843">
        <v>122.4</v>
      </c>
      <c r="P64" s="843">
        <v>99.7</v>
      </c>
      <c r="Q64" s="844">
        <v>34097</v>
      </c>
      <c r="R64" s="843">
        <v>132.63399999999999</v>
      </c>
      <c r="S64" s="844">
        <v>13781</v>
      </c>
      <c r="T64" s="846">
        <v>5.36</v>
      </c>
      <c r="U64" s="900">
        <v>101.56699999999999</v>
      </c>
    </row>
    <row r="65" spans="1:21">
      <c r="A65" s="112"/>
      <c r="B65" s="120" t="s">
        <v>12</v>
      </c>
      <c r="C65" s="847">
        <v>92.4</v>
      </c>
      <c r="D65" s="843">
        <v>1831</v>
      </c>
      <c r="E65" s="843">
        <v>122.2</v>
      </c>
      <c r="F65" s="843">
        <v>99.4</v>
      </c>
      <c r="G65" s="844">
        <v>35644</v>
      </c>
      <c r="H65" s="843">
        <v>117.804</v>
      </c>
      <c r="I65" s="844">
        <v>6159909</v>
      </c>
      <c r="J65" s="846">
        <v>5.2359999999999998</v>
      </c>
      <c r="K65" s="900">
        <v>101.56699999999999</v>
      </c>
      <c r="M65" s="847">
        <v>92.4</v>
      </c>
      <c r="N65" s="843">
        <v>1808.9</v>
      </c>
      <c r="O65" s="843">
        <v>122.2</v>
      </c>
      <c r="P65" s="843">
        <v>99.6</v>
      </c>
      <c r="Q65" s="844">
        <v>34802</v>
      </c>
      <c r="R65" s="843">
        <v>117.804</v>
      </c>
      <c r="S65" s="844">
        <v>13654</v>
      </c>
      <c r="T65" s="846">
        <v>5.2359999999999998</v>
      </c>
      <c r="U65" s="900">
        <v>101.56699999999999</v>
      </c>
    </row>
    <row r="66" spans="1:21">
      <c r="A66" s="112"/>
      <c r="B66" s="120" t="s">
        <v>13</v>
      </c>
      <c r="C66" s="847">
        <v>93.4</v>
      </c>
      <c r="D66" s="843">
        <v>1786</v>
      </c>
      <c r="E66" s="843">
        <v>119.5</v>
      </c>
      <c r="F66" s="843">
        <v>98.8</v>
      </c>
      <c r="G66" s="844">
        <v>35847</v>
      </c>
      <c r="H66" s="843">
        <v>94.460999999999999</v>
      </c>
      <c r="I66" s="844">
        <v>43254254</v>
      </c>
      <c r="J66" s="846">
        <v>5.1159999999999997</v>
      </c>
      <c r="K66" s="900">
        <v>100.837</v>
      </c>
      <c r="M66" s="847">
        <v>93.4</v>
      </c>
      <c r="N66" s="843">
        <v>1828.2</v>
      </c>
      <c r="O66" s="843">
        <v>119.5</v>
      </c>
      <c r="P66" s="843">
        <v>98.9</v>
      </c>
      <c r="Q66" s="844">
        <v>35319</v>
      </c>
      <c r="R66" s="843">
        <v>94.460999999999999</v>
      </c>
      <c r="S66" s="844">
        <v>13661</v>
      </c>
      <c r="T66" s="846">
        <v>5.1159999999999997</v>
      </c>
      <c r="U66" s="900">
        <v>100.837</v>
      </c>
    </row>
    <row r="67" spans="1:21">
      <c r="A67" s="113"/>
      <c r="B67" s="121" t="s">
        <v>14</v>
      </c>
      <c r="C67" s="852">
        <v>93.3</v>
      </c>
      <c r="D67" s="848">
        <v>1780</v>
      </c>
      <c r="E67" s="848">
        <v>120.4</v>
      </c>
      <c r="F67" s="848">
        <v>98.3</v>
      </c>
      <c r="G67" s="849">
        <v>35528</v>
      </c>
      <c r="H67" s="848">
        <v>100.694</v>
      </c>
      <c r="I67" s="849">
        <v>3771895</v>
      </c>
      <c r="J67" s="851">
        <v>4.891</v>
      </c>
      <c r="K67" s="901">
        <v>101.04600000000001</v>
      </c>
      <c r="M67" s="852">
        <v>93.3</v>
      </c>
      <c r="N67" s="848">
        <v>1833.3</v>
      </c>
      <c r="O67" s="848">
        <v>120.4</v>
      </c>
      <c r="P67" s="848">
        <v>98.5</v>
      </c>
      <c r="Q67" s="849">
        <v>35791</v>
      </c>
      <c r="R67" s="848">
        <v>100.694</v>
      </c>
      <c r="S67" s="849">
        <v>12991</v>
      </c>
      <c r="T67" s="851">
        <v>4.891</v>
      </c>
      <c r="U67" s="901">
        <v>101.04600000000001</v>
      </c>
    </row>
    <row r="68" spans="1:21">
      <c r="A68" s="112" t="s">
        <v>23</v>
      </c>
      <c r="B68" s="120" t="s">
        <v>3</v>
      </c>
      <c r="C68" s="847">
        <v>99.4</v>
      </c>
      <c r="D68" s="843">
        <v>1850</v>
      </c>
      <c r="E68" s="843">
        <v>114.1</v>
      </c>
      <c r="F68" s="843">
        <v>97.7</v>
      </c>
      <c r="G68" s="844">
        <v>35210</v>
      </c>
      <c r="H68" s="843">
        <v>99.35</v>
      </c>
      <c r="I68" s="844">
        <v>4280160</v>
      </c>
      <c r="J68" s="846">
        <v>4.76</v>
      </c>
      <c r="K68" s="900">
        <v>101.258</v>
      </c>
      <c r="M68" s="847">
        <v>99.4</v>
      </c>
      <c r="N68" s="843">
        <v>1861.6</v>
      </c>
      <c r="O68" s="843">
        <v>114.1</v>
      </c>
      <c r="P68" s="843">
        <v>98.3</v>
      </c>
      <c r="Q68" s="844">
        <v>37167</v>
      </c>
      <c r="R68" s="843">
        <v>99.35</v>
      </c>
      <c r="S68" s="844">
        <v>14587</v>
      </c>
      <c r="T68" s="846">
        <v>4.76</v>
      </c>
      <c r="U68" s="900">
        <v>101.258</v>
      </c>
    </row>
    <row r="69" spans="1:21">
      <c r="A69" s="112">
        <v>1994</v>
      </c>
      <c r="B69" s="120" t="s">
        <v>4</v>
      </c>
      <c r="C69" s="847">
        <v>98.2</v>
      </c>
      <c r="D69" s="843">
        <v>1862</v>
      </c>
      <c r="E69" s="843">
        <v>121.5</v>
      </c>
      <c r="F69" s="843">
        <v>97.1</v>
      </c>
      <c r="G69" s="844">
        <v>35637</v>
      </c>
      <c r="H69" s="843">
        <v>105.03700000000001</v>
      </c>
      <c r="I69" s="844">
        <v>8433038</v>
      </c>
      <c r="J69" s="846">
        <v>4.6909999999999998</v>
      </c>
      <c r="K69" s="900">
        <v>100.93899999999999</v>
      </c>
      <c r="M69" s="847">
        <v>98.2</v>
      </c>
      <c r="N69" s="843">
        <v>1850.4</v>
      </c>
      <c r="O69" s="843">
        <v>121.5</v>
      </c>
      <c r="P69" s="843">
        <v>98</v>
      </c>
      <c r="Q69" s="844">
        <v>37495</v>
      </c>
      <c r="R69" s="843">
        <v>105.03700000000001</v>
      </c>
      <c r="S69" s="844">
        <v>12626</v>
      </c>
      <c r="T69" s="846">
        <v>4.6909999999999998</v>
      </c>
      <c r="U69" s="900">
        <v>100.93899999999999</v>
      </c>
    </row>
    <row r="70" spans="1:21">
      <c r="A70" s="112"/>
      <c r="B70" s="120" t="s">
        <v>5</v>
      </c>
      <c r="C70" s="847">
        <v>95.8</v>
      </c>
      <c r="D70" s="843">
        <v>1868</v>
      </c>
      <c r="E70" s="843">
        <v>122.2</v>
      </c>
      <c r="F70" s="843">
        <v>96.9</v>
      </c>
      <c r="G70" s="844">
        <v>35753</v>
      </c>
      <c r="H70" s="843">
        <v>109.605</v>
      </c>
      <c r="I70" s="844">
        <v>3456982</v>
      </c>
      <c r="J70" s="846">
        <v>4.6260000000000003</v>
      </c>
      <c r="K70" s="900">
        <v>101.04300000000001</v>
      </c>
      <c r="M70" s="847">
        <v>95.8</v>
      </c>
      <c r="N70" s="843">
        <v>1870.6</v>
      </c>
      <c r="O70" s="843">
        <v>122.2</v>
      </c>
      <c r="P70" s="843">
        <v>98</v>
      </c>
      <c r="Q70" s="844">
        <v>37776</v>
      </c>
      <c r="R70" s="843">
        <v>109.605</v>
      </c>
      <c r="S70" s="844">
        <v>13523</v>
      </c>
      <c r="T70" s="846">
        <v>4.6260000000000003</v>
      </c>
      <c r="U70" s="900">
        <v>101.04300000000001</v>
      </c>
    </row>
    <row r="71" spans="1:21">
      <c r="A71" s="112"/>
      <c r="B71" s="120" t="s">
        <v>6</v>
      </c>
      <c r="C71" s="847">
        <v>93.5</v>
      </c>
      <c r="D71" s="843">
        <v>1789</v>
      </c>
      <c r="E71" s="843">
        <v>122.5</v>
      </c>
      <c r="F71" s="843">
        <v>98.6</v>
      </c>
      <c r="G71" s="844">
        <v>35543</v>
      </c>
      <c r="H71" s="843">
        <v>84.338999999999999</v>
      </c>
      <c r="I71" s="844">
        <v>7921984</v>
      </c>
      <c r="J71" s="846">
        <v>4.5439999999999996</v>
      </c>
      <c r="K71" s="900">
        <v>100.518</v>
      </c>
      <c r="M71" s="847">
        <v>93.5</v>
      </c>
      <c r="N71" s="843">
        <v>1814.4</v>
      </c>
      <c r="O71" s="843">
        <v>122.5</v>
      </c>
      <c r="P71" s="843">
        <v>97.6</v>
      </c>
      <c r="Q71" s="844">
        <v>39276</v>
      </c>
      <c r="R71" s="843">
        <v>84.338999999999999</v>
      </c>
      <c r="S71" s="844">
        <v>17758</v>
      </c>
      <c r="T71" s="846">
        <v>4.5439999999999996</v>
      </c>
      <c r="U71" s="900">
        <v>100.518</v>
      </c>
    </row>
    <row r="72" spans="1:21">
      <c r="A72" s="112"/>
      <c r="B72" s="120" t="s">
        <v>7</v>
      </c>
      <c r="C72" s="847">
        <v>92.1</v>
      </c>
      <c r="D72" s="843">
        <v>1844</v>
      </c>
      <c r="E72" s="843">
        <v>120.6</v>
      </c>
      <c r="F72" s="843">
        <v>98.4</v>
      </c>
      <c r="G72" s="844">
        <v>36971</v>
      </c>
      <c r="H72" s="843">
        <v>93.046000000000006</v>
      </c>
      <c r="I72" s="844">
        <v>57298287</v>
      </c>
      <c r="J72" s="846">
        <v>4.532</v>
      </c>
      <c r="K72" s="900">
        <v>100.62</v>
      </c>
      <c r="M72" s="847">
        <v>92.1</v>
      </c>
      <c r="N72" s="843">
        <v>1845.6</v>
      </c>
      <c r="O72" s="843">
        <v>120.6</v>
      </c>
      <c r="P72" s="843">
        <v>97.6</v>
      </c>
      <c r="Q72" s="844">
        <v>37106</v>
      </c>
      <c r="R72" s="843">
        <v>93.046000000000006</v>
      </c>
      <c r="S72" s="844">
        <v>13021</v>
      </c>
      <c r="T72" s="846">
        <v>4.532</v>
      </c>
      <c r="U72" s="900">
        <v>100.62</v>
      </c>
    </row>
    <row r="73" spans="1:21">
      <c r="A73" s="112"/>
      <c r="B73" s="120" t="s">
        <v>8</v>
      </c>
      <c r="C73" s="847">
        <v>90.4</v>
      </c>
      <c r="D73" s="843">
        <v>1875</v>
      </c>
      <c r="E73" s="843">
        <v>131.80000000000001</v>
      </c>
      <c r="F73" s="843">
        <v>98.3</v>
      </c>
      <c r="G73" s="844">
        <v>39574</v>
      </c>
      <c r="H73" s="843">
        <v>104.20099999999999</v>
      </c>
      <c r="I73" s="844">
        <v>9243762</v>
      </c>
      <c r="J73" s="846">
        <v>4.4930000000000003</v>
      </c>
      <c r="K73" s="900">
        <v>100.518</v>
      </c>
      <c r="M73" s="847">
        <v>90.4</v>
      </c>
      <c r="N73" s="843">
        <v>1855.9</v>
      </c>
      <c r="O73" s="843">
        <v>131.80000000000001</v>
      </c>
      <c r="P73" s="843">
        <v>97.5</v>
      </c>
      <c r="Q73" s="844">
        <v>38186</v>
      </c>
      <c r="R73" s="843">
        <v>104.20099999999999</v>
      </c>
      <c r="S73" s="844">
        <v>14327</v>
      </c>
      <c r="T73" s="846">
        <v>4.4930000000000003</v>
      </c>
      <c r="U73" s="900">
        <v>100.518</v>
      </c>
    </row>
    <row r="74" spans="1:21">
      <c r="A74" s="112"/>
      <c r="B74" s="120" t="s">
        <v>9</v>
      </c>
      <c r="C74" s="847">
        <v>89</v>
      </c>
      <c r="D74" s="843">
        <v>1872</v>
      </c>
      <c r="E74" s="843">
        <v>121</v>
      </c>
      <c r="F74" s="843">
        <v>97.7</v>
      </c>
      <c r="G74" s="844">
        <v>39426</v>
      </c>
      <c r="H74" s="843">
        <v>95.43</v>
      </c>
      <c r="I74" s="844">
        <v>5135927</v>
      </c>
      <c r="J74" s="846">
        <v>4.4740000000000002</v>
      </c>
      <c r="K74" s="900">
        <v>100</v>
      </c>
      <c r="M74" s="847">
        <v>89</v>
      </c>
      <c r="N74" s="843">
        <v>1855.8</v>
      </c>
      <c r="O74" s="843">
        <v>121</v>
      </c>
      <c r="P74" s="843">
        <v>97.2</v>
      </c>
      <c r="Q74" s="844">
        <v>37997</v>
      </c>
      <c r="R74" s="843">
        <v>95.43</v>
      </c>
      <c r="S74" s="844">
        <v>13982</v>
      </c>
      <c r="T74" s="846">
        <v>4.4740000000000002</v>
      </c>
      <c r="U74" s="900">
        <v>100</v>
      </c>
    </row>
    <row r="75" spans="1:21">
      <c r="A75" s="112"/>
      <c r="B75" s="120" t="s">
        <v>10</v>
      </c>
      <c r="C75" s="847">
        <v>88.5</v>
      </c>
      <c r="D75" s="843">
        <v>1915</v>
      </c>
      <c r="E75" s="843">
        <v>127.5</v>
      </c>
      <c r="F75" s="843">
        <v>97.3</v>
      </c>
      <c r="G75" s="844">
        <v>42009</v>
      </c>
      <c r="H75" s="843">
        <v>106.6</v>
      </c>
      <c r="I75" s="844">
        <v>10384859</v>
      </c>
      <c r="J75" s="846">
        <v>4.4649999999999999</v>
      </c>
      <c r="K75" s="900">
        <v>100.10299999999999</v>
      </c>
      <c r="M75" s="847">
        <v>88.5</v>
      </c>
      <c r="N75" s="843">
        <v>1865.6</v>
      </c>
      <c r="O75" s="843">
        <v>127.5</v>
      </c>
      <c r="P75" s="843">
        <v>97.3</v>
      </c>
      <c r="Q75" s="844">
        <v>38310</v>
      </c>
      <c r="R75" s="843">
        <v>106.6</v>
      </c>
      <c r="S75" s="844">
        <v>13345</v>
      </c>
      <c r="T75" s="846">
        <v>4.4649999999999999</v>
      </c>
      <c r="U75" s="900">
        <v>100.10299999999999</v>
      </c>
    </row>
    <row r="76" spans="1:21">
      <c r="A76" s="112"/>
      <c r="B76" s="120" t="s">
        <v>11</v>
      </c>
      <c r="C76" s="847">
        <v>90.4</v>
      </c>
      <c r="D76" s="843">
        <v>1903</v>
      </c>
      <c r="E76" s="843">
        <v>122.9</v>
      </c>
      <c r="F76" s="843">
        <v>97</v>
      </c>
      <c r="G76" s="844">
        <v>39999</v>
      </c>
      <c r="H76" s="843">
        <v>92.772999999999996</v>
      </c>
      <c r="I76" s="844">
        <v>3993734</v>
      </c>
      <c r="J76" s="846">
        <v>4.4470000000000001</v>
      </c>
      <c r="K76" s="900">
        <v>100.309</v>
      </c>
      <c r="M76" s="847">
        <v>90.4</v>
      </c>
      <c r="N76" s="843">
        <v>1871.6</v>
      </c>
      <c r="O76" s="843">
        <v>122.9</v>
      </c>
      <c r="P76" s="843">
        <v>97</v>
      </c>
      <c r="Q76" s="844">
        <v>37863</v>
      </c>
      <c r="R76" s="843">
        <v>92.772999999999996</v>
      </c>
      <c r="S76" s="844">
        <v>14543</v>
      </c>
      <c r="T76" s="846">
        <v>4.4470000000000001</v>
      </c>
      <c r="U76" s="900">
        <v>100.309</v>
      </c>
    </row>
    <row r="77" spans="1:21">
      <c r="A77" s="112"/>
      <c r="B77" s="120" t="s">
        <v>12</v>
      </c>
      <c r="C77" s="847">
        <v>89.6</v>
      </c>
      <c r="D77" s="843">
        <v>1835</v>
      </c>
      <c r="E77" s="843">
        <v>130.80000000000001</v>
      </c>
      <c r="F77" s="843">
        <v>96.9</v>
      </c>
      <c r="G77" s="844">
        <v>39354</v>
      </c>
      <c r="H77" s="843">
        <v>94.52</v>
      </c>
      <c r="I77" s="844">
        <v>6300841</v>
      </c>
      <c r="J77" s="846">
        <v>4.4329999999999998</v>
      </c>
      <c r="K77" s="900">
        <v>100.82299999999999</v>
      </c>
      <c r="M77" s="847">
        <v>89.6</v>
      </c>
      <c r="N77" s="843">
        <v>1815.1</v>
      </c>
      <c r="O77" s="843">
        <v>130.80000000000001</v>
      </c>
      <c r="P77" s="843">
        <v>97</v>
      </c>
      <c r="Q77" s="844">
        <v>38294</v>
      </c>
      <c r="R77" s="843">
        <v>94.52</v>
      </c>
      <c r="S77" s="844">
        <v>14143</v>
      </c>
      <c r="T77" s="846">
        <v>4.4329999999999998</v>
      </c>
      <c r="U77" s="900">
        <v>100.82299999999999</v>
      </c>
    </row>
    <row r="78" spans="1:21">
      <c r="A78" s="112"/>
      <c r="B78" s="120" t="s">
        <v>13</v>
      </c>
      <c r="C78" s="847">
        <v>88.4</v>
      </c>
      <c r="D78" s="843">
        <v>1829</v>
      </c>
      <c r="E78" s="843">
        <v>132.5</v>
      </c>
      <c r="F78" s="843">
        <v>96.8</v>
      </c>
      <c r="G78" s="844">
        <v>38861</v>
      </c>
      <c r="H78" s="843">
        <v>127.124</v>
      </c>
      <c r="I78" s="844">
        <v>41190963</v>
      </c>
      <c r="J78" s="846">
        <v>4.4260000000000002</v>
      </c>
      <c r="K78" s="900">
        <v>101.452</v>
      </c>
      <c r="M78" s="847">
        <v>88.4</v>
      </c>
      <c r="N78" s="843">
        <v>1873</v>
      </c>
      <c r="O78" s="843">
        <v>132.5</v>
      </c>
      <c r="P78" s="843">
        <v>96.9</v>
      </c>
      <c r="Q78" s="844">
        <v>38284</v>
      </c>
      <c r="R78" s="843">
        <v>127.124</v>
      </c>
      <c r="S78" s="844">
        <v>13182</v>
      </c>
      <c r="T78" s="846">
        <v>4.4260000000000002</v>
      </c>
      <c r="U78" s="900">
        <v>101.452</v>
      </c>
    </row>
    <row r="79" spans="1:21">
      <c r="A79" s="112"/>
      <c r="B79" s="120" t="s">
        <v>14</v>
      </c>
      <c r="C79" s="847">
        <v>90.6</v>
      </c>
      <c r="D79" s="843">
        <v>1794</v>
      </c>
      <c r="E79" s="843">
        <v>125.9</v>
      </c>
      <c r="F79" s="843">
        <v>96.8</v>
      </c>
      <c r="G79" s="844">
        <v>37337</v>
      </c>
      <c r="H79" s="843">
        <v>115.57299999999999</v>
      </c>
      <c r="I79" s="844">
        <v>4135628</v>
      </c>
      <c r="J79" s="846">
        <v>4.4370000000000003</v>
      </c>
      <c r="K79" s="900">
        <v>100.932</v>
      </c>
      <c r="M79" s="847">
        <v>90.6</v>
      </c>
      <c r="N79" s="843">
        <v>1854.3</v>
      </c>
      <c r="O79" s="843">
        <v>125.9</v>
      </c>
      <c r="P79" s="843">
        <v>96.9</v>
      </c>
      <c r="Q79" s="844">
        <v>38161</v>
      </c>
      <c r="R79" s="843">
        <v>115.57299999999999</v>
      </c>
      <c r="S79" s="844">
        <v>13787</v>
      </c>
      <c r="T79" s="846">
        <v>4.4370000000000003</v>
      </c>
      <c r="U79" s="900">
        <v>100.932</v>
      </c>
    </row>
    <row r="80" spans="1:21">
      <c r="A80" s="111" t="s">
        <v>2</v>
      </c>
      <c r="B80" s="119" t="s">
        <v>3</v>
      </c>
      <c r="C80" s="857">
        <v>89.7</v>
      </c>
      <c r="D80" s="853">
        <v>1784</v>
      </c>
      <c r="E80" s="853">
        <v>149.5</v>
      </c>
      <c r="F80" s="853">
        <v>96.5</v>
      </c>
      <c r="G80" s="854">
        <v>35179</v>
      </c>
      <c r="H80" s="853">
        <v>87.314999999999998</v>
      </c>
      <c r="I80" s="854">
        <v>3381856</v>
      </c>
      <c r="J80" s="856">
        <v>4.43</v>
      </c>
      <c r="K80" s="902">
        <v>100.621</v>
      </c>
      <c r="M80" s="857">
        <v>89.7</v>
      </c>
      <c r="N80" s="853">
        <v>1797.8</v>
      </c>
      <c r="O80" s="853">
        <v>149.5</v>
      </c>
      <c r="P80" s="853">
        <v>97</v>
      </c>
      <c r="Q80" s="854">
        <v>36769</v>
      </c>
      <c r="R80" s="853">
        <v>87.314999999999998</v>
      </c>
      <c r="S80" s="854">
        <v>12303</v>
      </c>
      <c r="T80" s="856">
        <v>4.43</v>
      </c>
      <c r="U80" s="902">
        <v>100.621</v>
      </c>
    </row>
    <row r="81" spans="1:21">
      <c r="A81" s="112">
        <v>1995</v>
      </c>
      <c r="B81" s="120" t="s">
        <v>4</v>
      </c>
      <c r="C81" s="847">
        <v>88</v>
      </c>
      <c r="D81" s="843">
        <v>1630</v>
      </c>
      <c r="E81" s="843">
        <v>119.1</v>
      </c>
      <c r="F81" s="843">
        <v>94.7</v>
      </c>
      <c r="G81" s="844">
        <v>43865</v>
      </c>
      <c r="H81" s="843">
        <v>97.158000000000001</v>
      </c>
      <c r="I81" s="844">
        <v>7200070</v>
      </c>
      <c r="J81" s="846">
        <v>4.423</v>
      </c>
      <c r="K81" s="900">
        <v>99.173000000000002</v>
      </c>
      <c r="M81" s="847">
        <v>88</v>
      </c>
      <c r="N81" s="843">
        <v>1624.3</v>
      </c>
      <c r="O81" s="843">
        <v>119.1</v>
      </c>
      <c r="P81" s="843">
        <v>95.5</v>
      </c>
      <c r="Q81" s="844">
        <v>46247</v>
      </c>
      <c r="R81" s="843">
        <v>97.158000000000001</v>
      </c>
      <c r="S81" s="844">
        <v>10908</v>
      </c>
      <c r="T81" s="846">
        <v>4.423</v>
      </c>
      <c r="U81" s="900">
        <v>99.173000000000002</v>
      </c>
    </row>
    <row r="82" spans="1:21">
      <c r="A82" s="112"/>
      <c r="B82" s="120" t="s">
        <v>5</v>
      </c>
      <c r="C82" s="847">
        <v>87.8</v>
      </c>
      <c r="D82" s="843">
        <v>1508</v>
      </c>
      <c r="E82" s="843">
        <v>118.5</v>
      </c>
      <c r="F82" s="843">
        <v>94.4</v>
      </c>
      <c r="G82" s="844">
        <v>56316</v>
      </c>
      <c r="H82" s="843">
        <v>126.553</v>
      </c>
      <c r="I82" s="844">
        <v>1117983</v>
      </c>
      <c r="J82" s="846">
        <v>4.375</v>
      </c>
      <c r="K82" s="900">
        <v>98.555000000000007</v>
      </c>
      <c r="M82" s="847">
        <v>87.8</v>
      </c>
      <c r="N82" s="843">
        <v>1510.6</v>
      </c>
      <c r="O82" s="843">
        <v>118.5</v>
      </c>
      <c r="P82" s="843">
        <v>95.5</v>
      </c>
      <c r="Q82" s="844">
        <v>60042</v>
      </c>
      <c r="R82" s="843">
        <v>126.553</v>
      </c>
      <c r="S82" s="844">
        <v>4404</v>
      </c>
      <c r="T82" s="846">
        <v>4.375</v>
      </c>
      <c r="U82" s="900">
        <v>98.555000000000007</v>
      </c>
    </row>
    <row r="83" spans="1:21">
      <c r="A83" s="112"/>
      <c r="B83" s="120" t="s">
        <v>6</v>
      </c>
      <c r="C83" s="847">
        <v>89.6</v>
      </c>
      <c r="D83" s="843">
        <v>1475</v>
      </c>
      <c r="E83" s="843">
        <v>131.80000000000001</v>
      </c>
      <c r="F83" s="843">
        <v>96.3</v>
      </c>
      <c r="G83" s="844">
        <v>61473</v>
      </c>
      <c r="H83" s="843">
        <v>142.209</v>
      </c>
      <c r="I83" s="844">
        <v>4773405</v>
      </c>
      <c r="J83" s="846">
        <v>4.2939999999999996</v>
      </c>
      <c r="K83" s="900">
        <v>98.66</v>
      </c>
      <c r="M83" s="847">
        <v>89.6</v>
      </c>
      <c r="N83" s="843">
        <v>1498.9</v>
      </c>
      <c r="O83" s="843">
        <v>131.80000000000001</v>
      </c>
      <c r="P83" s="843">
        <v>95.4</v>
      </c>
      <c r="Q83" s="844">
        <v>68617</v>
      </c>
      <c r="R83" s="843">
        <v>142.209</v>
      </c>
      <c r="S83" s="844">
        <v>11161</v>
      </c>
      <c r="T83" s="846">
        <v>4.2939999999999996</v>
      </c>
      <c r="U83" s="900">
        <v>98.66</v>
      </c>
    </row>
    <row r="84" spans="1:21">
      <c r="A84" s="112"/>
      <c r="B84" s="120" t="s">
        <v>7</v>
      </c>
      <c r="C84" s="847">
        <v>90.2</v>
      </c>
      <c r="D84" s="843">
        <v>1539</v>
      </c>
      <c r="E84" s="843">
        <v>133.6</v>
      </c>
      <c r="F84" s="843">
        <v>95.9</v>
      </c>
      <c r="G84" s="844">
        <v>62470</v>
      </c>
      <c r="H84" s="843">
        <v>112.886</v>
      </c>
      <c r="I84" s="844">
        <v>55476509</v>
      </c>
      <c r="J84" s="846">
        <v>4.1020000000000003</v>
      </c>
      <c r="K84" s="900">
        <v>99.177999999999997</v>
      </c>
      <c r="M84" s="847">
        <v>90.2</v>
      </c>
      <c r="N84" s="843">
        <v>1531.5</v>
      </c>
      <c r="O84" s="843">
        <v>133.6</v>
      </c>
      <c r="P84" s="843">
        <v>95.2</v>
      </c>
      <c r="Q84" s="844">
        <v>61341</v>
      </c>
      <c r="R84" s="843">
        <v>112.886</v>
      </c>
      <c r="S84" s="844">
        <v>12419</v>
      </c>
      <c r="T84" s="846">
        <v>4.1020000000000003</v>
      </c>
      <c r="U84" s="900">
        <v>99.177999999999997</v>
      </c>
    </row>
    <row r="85" spans="1:21">
      <c r="A85" s="112"/>
      <c r="B85" s="120" t="s">
        <v>8</v>
      </c>
      <c r="C85" s="847">
        <v>90.8</v>
      </c>
      <c r="D85" s="843">
        <v>1586</v>
      </c>
      <c r="E85" s="843">
        <v>129.69999999999999</v>
      </c>
      <c r="F85" s="843">
        <v>95.1</v>
      </c>
      <c r="G85" s="844">
        <v>59591</v>
      </c>
      <c r="H85" s="843">
        <v>124.83</v>
      </c>
      <c r="I85" s="844">
        <v>8543841</v>
      </c>
      <c r="J85" s="846">
        <v>3.9740000000000002</v>
      </c>
      <c r="K85" s="900">
        <v>100.206</v>
      </c>
      <c r="M85" s="847">
        <v>90.8</v>
      </c>
      <c r="N85" s="843">
        <v>1559.1</v>
      </c>
      <c r="O85" s="843">
        <v>129.69999999999999</v>
      </c>
      <c r="P85" s="843">
        <v>94.4</v>
      </c>
      <c r="Q85" s="844">
        <v>57670</v>
      </c>
      <c r="R85" s="843">
        <v>124.83</v>
      </c>
      <c r="S85" s="844">
        <v>12851</v>
      </c>
      <c r="T85" s="846">
        <v>3.9740000000000002</v>
      </c>
      <c r="U85" s="900">
        <v>100.206</v>
      </c>
    </row>
    <row r="86" spans="1:21">
      <c r="A86" s="112"/>
      <c r="B86" s="120" t="s">
        <v>9</v>
      </c>
      <c r="C86" s="847">
        <v>89.8</v>
      </c>
      <c r="D86" s="843">
        <v>1610.8</v>
      </c>
      <c r="E86" s="843">
        <v>133.1</v>
      </c>
      <c r="F86" s="843">
        <v>95.2</v>
      </c>
      <c r="G86" s="844">
        <v>55818</v>
      </c>
      <c r="H86" s="843">
        <v>119.38</v>
      </c>
      <c r="I86" s="844">
        <v>4621204</v>
      </c>
      <c r="J86" s="846">
        <v>3.82</v>
      </c>
      <c r="K86" s="900">
        <v>99.69</v>
      </c>
      <c r="M86" s="847">
        <v>89.8</v>
      </c>
      <c r="N86" s="843">
        <v>1591.2</v>
      </c>
      <c r="O86" s="843">
        <v>133.1</v>
      </c>
      <c r="P86" s="843">
        <v>94.7</v>
      </c>
      <c r="Q86" s="844">
        <v>53384</v>
      </c>
      <c r="R86" s="843">
        <v>119.38</v>
      </c>
      <c r="S86" s="844">
        <v>13398</v>
      </c>
      <c r="T86" s="846">
        <v>3.82</v>
      </c>
      <c r="U86" s="900">
        <v>99.69</v>
      </c>
    </row>
    <row r="87" spans="1:21">
      <c r="A87" s="112"/>
      <c r="B87" s="120" t="s">
        <v>10</v>
      </c>
      <c r="C87" s="847">
        <v>89.7</v>
      </c>
      <c r="D87" s="843">
        <v>1628.5</v>
      </c>
      <c r="E87" s="843">
        <v>129.69999999999999</v>
      </c>
      <c r="F87" s="843">
        <v>94.5</v>
      </c>
      <c r="G87" s="844">
        <v>53877</v>
      </c>
      <c r="H87" s="843">
        <v>109.913</v>
      </c>
      <c r="I87" s="844">
        <v>10505382</v>
      </c>
      <c r="J87" s="846">
        <v>3.677</v>
      </c>
      <c r="K87" s="900">
        <v>99.691999999999993</v>
      </c>
      <c r="M87" s="847">
        <v>89.7</v>
      </c>
      <c r="N87" s="843">
        <v>1587</v>
      </c>
      <c r="O87" s="843">
        <v>129.69999999999999</v>
      </c>
      <c r="P87" s="843">
        <v>94.5</v>
      </c>
      <c r="Q87" s="844">
        <v>48936</v>
      </c>
      <c r="R87" s="843">
        <v>109.913</v>
      </c>
      <c r="S87" s="844">
        <v>13312</v>
      </c>
      <c r="T87" s="846">
        <v>3.677</v>
      </c>
      <c r="U87" s="900">
        <v>99.691999999999993</v>
      </c>
    </row>
    <row r="88" spans="1:21">
      <c r="A88" s="112"/>
      <c r="B88" s="120" t="s">
        <v>11</v>
      </c>
      <c r="C88" s="847">
        <v>87</v>
      </c>
      <c r="D88" s="843">
        <v>1602</v>
      </c>
      <c r="E88" s="843">
        <v>115.1</v>
      </c>
      <c r="F88" s="843">
        <v>94.4</v>
      </c>
      <c r="G88" s="844">
        <v>49811</v>
      </c>
      <c r="H88" s="843">
        <v>117.184</v>
      </c>
      <c r="I88" s="844">
        <v>2977479</v>
      </c>
      <c r="J88" s="846">
        <v>3.5550000000000002</v>
      </c>
      <c r="K88" s="900">
        <v>100.30800000000001</v>
      </c>
      <c r="M88" s="847">
        <v>87</v>
      </c>
      <c r="N88" s="843">
        <v>1578.6</v>
      </c>
      <c r="O88" s="843">
        <v>115.1</v>
      </c>
      <c r="P88" s="843">
        <v>94.4</v>
      </c>
      <c r="Q88" s="844">
        <v>47944</v>
      </c>
      <c r="R88" s="843">
        <v>117.184</v>
      </c>
      <c r="S88" s="844">
        <v>11081</v>
      </c>
      <c r="T88" s="846">
        <v>3.5550000000000002</v>
      </c>
      <c r="U88" s="900">
        <v>100.30800000000001</v>
      </c>
    </row>
    <row r="89" spans="1:21">
      <c r="A89" s="112"/>
      <c r="B89" s="120" t="s">
        <v>12</v>
      </c>
      <c r="C89" s="847">
        <v>85.7</v>
      </c>
      <c r="D89" s="843">
        <v>1611.9</v>
      </c>
      <c r="E89" s="843">
        <v>121.9</v>
      </c>
      <c r="F89" s="843">
        <v>94.1</v>
      </c>
      <c r="G89" s="844">
        <v>47886</v>
      </c>
      <c r="H89" s="843">
        <v>93.253</v>
      </c>
      <c r="I89" s="844">
        <v>4932938</v>
      </c>
      <c r="J89" s="846">
        <v>3.4580000000000002</v>
      </c>
      <c r="K89" s="900">
        <v>99.796000000000006</v>
      </c>
      <c r="M89" s="847">
        <v>85.7</v>
      </c>
      <c r="N89" s="843">
        <v>1600.6</v>
      </c>
      <c r="O89" s="843">
        <v>121.9</v>
      </c>
      <c r="P89" s="843">
        <v>94.2</v>
      </c>
      <c r="Q89" s="844">
        <v>46040</v>
      </c>
      <c r="R89" s="843">
        <v>93.253</v>
      </c>
      <c r="S89" s="844">
        <v>11482</v>
      </c>
      <c r="T89" s="846">
        <v>3.4580000000000002</v>
      </c>
      <c r="U89" s="900">
        <v>99.796000000000006</v>
      </c>
    </row>
    <row r="90" spans="1:21">
      <c r="A90" s="112"/>
      <c r="B90" s="120" t="s">
        <v>13</v>
      </c>
      <c r="C90" s="847">
        <v>88</v>
      </c>
      <c r="D90" s="843">
        <v>1546.6</v>
      </c>
      <c r="E90" s="843">
        <v>137.6</v>
      </c>
      <c r="F90" s="843">
        <v>94</v>
      </c>
      <c r="G90" s="844">
        <v>44204</v>
      </c>
      <c r="H90" s="843">
        <v>93.603999999999999</v>
      </c>
      <c r="I90" s="844">
        <v>37845209</v>
      </c>
      <c r="J90" s="846">
        <v>3.3849999999999998</v>
      </c>
      <c r="K90" s="900">
        <v>99.692999999999998</v>
      </c>
      <c r="M90" s="847">
        <v>88</v>
      </c>
      <c r="N90" s="843">
        <v>1586.3</v>
      </c>
      <c r="O90" s="843">
        <v>137.6</v>
      </c>
      <c r="P90" s="843">
        <v>94.1</v>
      </c>
      <c r="Q90" s="844">
        <v>43489</v>
      </c>
      <c r="R90" s="843">
        <v>93.603999999999999</v>
      </c>
      <c r="S90" s="844">
        <v>12153</v>
      </c>
      <c r="T90" s="846">
        <v>3.3849999999999998</v>
      </c>
      <c r="U90" s="900">
        <v>99.692999999999998</v>
      </c>
    </row>
    <row r="91" spans="1:21">
      <c r="A91" s="113"/>
      <c r="B91" s="121" t="s">
        <v>14</v>
      </c>
      <c r="C91" s="852">
        <v>82.9</v>
      </c>
      <c r="D91" s="848">
        <v>1550</v>
      </c>
      <c r="E91" s="848">
        <v>134.5</v>
      </c>
      <c r="F91" s="848">
        <v>94.2</v>
      </c>
      <c r="G91" s="849">
        <v>40680</v>
      </c>
      <c r="H91" s="848">
        <v>87.471000000000004</v>
      </c>
      <c r="I91" s="849">
        <v>3454054</v>
      </c>
      <c r="J91" s="851">
        <v>3.194</v>
      </c>
      <c r="K91" s="901">
        <v>99.897000000000006</v>
      </c>
      <c r="M91" s="852">
        <v>82.9</v>
      </c>
      <c r="N91" s="848">
        <v>1609.8</v>
      </c>
      <c r="O91" s="848">
        <v>134.5</v>
      </c>
      <c r="P91" s="848">
        <v>94.3</v>
      </c>
      <c r="Q91" s="849">
        <v>42425</v>
      </c>
      <c r="R91" s="848">
        <v>87.471000000000004</v>
      </c>
      <c r="S91" s="849">
        <v>11543</v>
      </c>
      <c r="T91" s="851">
        <v>3.194</v>
      </c>
      <c r="U91" s="901">
        <v>99.897000000000006</v>
      </c>
    </row>
    <row r="92" spans="1:21">
      <c r="A92" s="112" t="s">
        <v>15</v>
      </c>
      <c r="B92" s="120" t="s">
        <v>3</v>
      </c>
      <c r="C92" s="847">
        <v>77.5</v>
      </c>
      <c r="D92" s="843">
        <v>1627</v>
      </c>
      <c r="E92" s="843">
        <v>123.1</v>
      </c>
      <c r="F92" s="843">
        <v>93.3</v>
      </c>
      <c r="G92" s="844">
        <v>39497</v>
      </c>
      <c r="H92" s="843">
        <v>119.44199999999999</v>
      </c>
      <c r="I92" s="844">
        <v>4004813</v>
      </c>
      <c r="J92" s="846">
        <v>3.093</v>
      </c>
      <c r="K92" s="900">
        <v>101.13200000000001</v>
      </c>
      <c r="M92" s="847">
        <v>77.5</v>
      </c>
      <c r="N92" s="843">
        <v>1643.7</v>
      </c>
      <c r="O92" s="843">
        <v>123.1</v>
      </c>
      <c r="P92" s="843">
        <v>93.7</v>
      </c>
      <c r="Q92" s="844">
        <v>40812</v>
      </c>
      <c r="R92" s="843">
        <v>119.44199999999999</v>
      </c>
      <c r="S92" s="844">
        <v>15149</v>
      </c>
      <c r="T92" s="846">
        <v>3.093</v>
      </c>
      <c r="U92" s="900">
        <v>101.13200000000001</v>
      </c>
    </row>
    <row r="93" spans="1:21">
      <c r="A93" s="112">
        <v>1996</v>
      </c>
      <c r="B93" s="120" t="s">
        <v>4</v>
      </c>
      <c r="C93" s="847">
        <v>82.7</v>
      </c>
      <c r="D93" s="843">
        <v>1634</v>
      </c>
      <c r="E93" s="843">
        <v>135.30000000000001</v>
      </c>
      <c r="F93" s="843">
        <v>92.5</v>
      </c>
      <c r="G93" s="844">
        <v>38173</v>
      </c>
      <c r="H93" s="843">
        <v>127.355</v>
      </c>
      <c r="I93" s="844">
        <v>11026611</v>
      </c>
      <c r="J93" s="846">
        <v>3.0859999999999999</v>
      </c>
      <c r="K93" s="900">
        <v>102.398</v>
      </c>
      <c r="M93" s="847">
        <v>82.7</v>
      </c>
      <c r="N93" s="843">
        <v>1647.4</v>
      </c>
      <c r="O93" s="843">
        <v>135.30000000000001</v>
      </c>
      <c r="P93" s="843">
        <v>93.3</v>
      </c>
      <c r="Q93" s="844">
        <v>39995</v>
      </c>
      <c r="R93" s="843">
        <v>127.355</v>
      </c>
      <c r="S93" s="844">
        <v>16261</v>
      </c>
      <c r="T93" s="846">
        <v>3.0859999999999999</v>
      </c>
      <c r="U93" s="900">
        <v>102.398</v>
      </c>
    </row>
    <row r="94" spans="1:21">
      <c r="A94" s="112"/>
      <c r="B94" s="120" t="s">
        <v>5</v>
      </c>
      <c r="C94" s="847">
        <v>82.8</v>
      </c>
      <c r="D94" s="843">
        <v>1659</v>
      </c>
      <c r="E94" s="843">
        <v>143.5</v>
      </c>
      <c r="F94" s="843">
        <v>91.8</v>
      </c>
      <c r="G94" s="844">
        <v>35514</v>
      </c>
      <c r="H94" s="843">
        <v>79.072000000000003</v>
      </c>
      <c r="I94" s="844">
        <v>282734</v>
      </c>
      <c r="J94" s="846">
        <v>3.016</v>
      </c>
      <c r="K94" s="900">
        <v>103.03700000000001</v>
      </c>
      <c r="M94" s="847">
        <v>82.8</v>
      </c>
      <c r="N94" s="843">
        <v>1661.5</v>
      </c>
      <c r="O94" s="843">
        <v>143.5</v>
      </c>
      <c r="P94" s="843">
        <v>92.8</v>
      </c>
      <c r="Q94" s="844">
        <v>39075</v>
      </c>
      <c r="R94" s="843">
        <v>79.072000000000003</v>
      </c>
      <c r="S94" s="844">
        <v>1112</v>
      </c>
      <c r="T94" s="846">
        <v>3.016</v>
      </c>
      <c r="U94" s="900">
        <v>103.03700000000001</v>
      </c>
    </row>
    <row r="95" spans="1:21">
      <c r="A95" s="112"/>
      <c r="B95" s="120" t="s">
        <v>6</v>
      </c>
      <c r="C95" s="847">
        <v>84.9</v>
      </c>
      <c r="D95" s="843">
        <v>1651</v>
      </c>
      <c r="E95" s="843">
        <v>137.80000000000001</v>
      </c>
      <c r="F95" s="843">
        <v>92.9</v>
      </c>
      <c r="G95" s="844">
        <v>36047</v>
      </c>
      <c r="H95" s="843">
        <v>84.692999999999998</v>
      </c>
      <c r="I95" s="844">
        <v>6656382</v>
      </c>
      <c r="J95" s="846">
        <v>2.9969999999999999</v>
      </c>
      <c r="K95" s="900">
        <v>103.657</v>
      </c>
      <c r="M95" s="847">
        <v>84.9</v>
      </c>
      <c r="N95" s="843">
        <v>1674.7</v>
      </c>
      <c r="O95" s="843">
        <v>137.80000000000001</v>
      </c>
      <c r="P95" s="843">
        <v>92.2</v>
      </c>
      <c r="Q95" s="844">
        <v>39000</v>
      </c>
      <c r="R95" s="843">
        <v>84.692999999999998</v>
      </c>
      <c r="S95" s="844">
        <v>15425</v>
      </c>
      <c r="T95" s="846">
        <v>2.9969999999999999</v>
      </c>
      <c r="U95" s="900">
        <v>103.657</v>
      </c>
    </row>
    <row r="96" spans="1:21">
      <c r="A96" s="112"/>
      <c r="B96" s="120" t="s">
        <v>7</v>
      </c>
      <c r="C96" s="847">
        <v>83.1</v>
      </c>
      <c r="D96" s="843">
        <v>1741</v>
      </c>
      <c r="E96" s="843">
        <v>130.9</v>
      </c>
      <c r="F96" s="843">
        <v>92.8</v>
      </c>
      <c r="G96" s="844">
        <v>39869</v>
      </c>
      <c r="H96" s="843">
        <v>95.248999999999995</v>
      </c>
      <c r="I96" s="844">
        <v>80709907</v>
      </c>
      <c r="J96" s="846">
        <v>3.0089999999999999</v>
      </c>
      <c r="K96" s="900">
        <v>103.005</v>
      </c>
      <c r="M96" s="847">
        <v>83.1</v>
      </c>
      <c r="N96" s="843">
        <v>1720.5</v>
      </c>
      <c r="O96" s="843">
        <v>130.9</v>
      </c>
      <c r="P96" s="843">
        <v>92.2</v>
      </c>
      <c r="Q96" s="844">
        <v>39163</v>
      </c>
      <c r="R96" s="843">
        <v>95.248999999999995</v>
      </c>
      <c r="S96" s="844">
        <v>18012</v>
      </c>
      <c r="T96" s="846">
        <v>3.0089999999999999</v>
      </c>
      <c r="U96" s="900">
        <v>103.005</v>
      </c>
    </row>
    <row r="97" spans="1:21">
      <c r="A97" s="112"/>
      <c r="B97" s="120" t="s">
        <v>8</v>
      </c>
      <c r="C97" s="847">
        <v>83.2</v>
      </c>
      <c r="D97" s="843">
        <v>1767</v>
      </c>
      <c r="E97" s="843">
        <v>127.8</v>
      </c>
      <c r="F97" s="843">
        <v>93.1</v>
      </c>
      <c r="G97" s="844">
        <v>39391</v>
      </c>
      <c r="H97" s="843">
        <v>88.561999999999998</v>
      </c>
      <c r="I97" s="844">
        <v>9957750</v>
      </c>
      <c r="J97" s="846">
        <v>3.0230000000000001</v>
      </c>
      <c r="K97" s="900">
        <v>101.85</v>
      </c>
      <c r="M97" s="847">
        <v>83.2</v>
      </c>
      <c r="N97" s="843">
        <v>1725.2</v>
      </c>
      <c r="O97" s="843">
        <v>127.8</v>
      </c>
      <c r="P97" s="843">
        <v>92.5</v>
      </c>
      <c r="Q97" s="844">
        <v>39028</v>
      </c>
      <c r="R97" s="843">
        <v>88.561999999999998</v>
      </c>
      <c r="S97" s="844">
        <v>14610</v>
      </c>
      <c r="T97" s="846">
        <v>3.0230000000000001</v>
      </c>
      <c r="U97" s="900">
        <v>101.85</v>
      </c>
    </row>
    <row r="98" spans="1:21">
      <c r="A98" s="112"/>
      <c r="B98" s="120" t="s">
        <v>9</v>
      </c>
      <c r="C98" s="847">
        <v>82.8</v>
      </c>
      <c r="D98" s="843">
        <v>1736.6</v>
      </c>
      <c r="E98" s="843">
        <v>131.5</v>
      </c>
      <c r="F98" s="843">
        <v>93.2</v>
      </c>
      <c r="G98" s="844">
        <v>42417</v>
      </c>
      <c r="H98" s="843">
        <v>91.183999999999997</v>
      </c>
      <c r="I98" s="844">
        <v>4720517</v>
      </c>
      <c r="J98" s="846">
        <v>3.1080000000000001</v>
      </c>
      <c r="K98" s="900">
        <v>102.58799999999999</v>
      </c>
      <c r="M98" s="847">
        <v>82.8</v>
      </c>
      <c r="N98" s="843">
        <v>1709.3</v>
      </c>
      <c r="O98" s="843">
        <v>131.5</v>
      </c>
      <c r="P98" s="843">
        <v>92.8</v>
      </c>
      <c r="Q98" s="844">
        <v>39284</v>
      </c>
      <c r="R98" s="843">
        <v>91.183999999999997</v>
      </c>
      <c r="S98" s="844">
        <v>14973</v>
      </c>
      <c r="T98" s="846">
        <v>3.1080000000000001</v>
      </c>
      <c r="U98" s="900">
        <v>102.58799999999999</v>
      </c>
    </row>
    <row r="99" spans="1:21">
      <c r="A99" s="112"/>
      <c r="B99" s="120" t="s">
        <v>10</v>
      </c>
      <c r="C99" s="847">
        <v>82.3</v>
      </c>
      <c r="D99" s="843">
        <v>1750.8</v>
      </c>
      <c r="E99" s="843">
        <v>135.5</v>
      </c>
      <c r="F99" s="843">
        <v>92.4</v>
      </c>
      <c r="G99" s="844">
        <v>41603</v>
      </c>
      <c r="H99" s="843">
        <v>109.35299999999999</v>
      </c>
      <c r="I99" s="844">
        <v>13928128</v>
      </c>
      <c r="J99" s="846">
        <v>3.089</v>
      </c>
      <c r="K99" s="900">
        <v>102.268</v>
      </c>
      <c r="M99" s="847">
        <v>82.3</v>
      </c>
      <c r="N99" s="843">
        <v>1705.6</v>
      </c>
      <c r="O99" s="843">
        <v>135.5</v>
      </c>
      <c r="P99" s="843">
        <v>92.4</v>
      </c>
      <c r="Q99" s="844">
        <v>38619</v>
      </c>
      <c r="R99" s="843">
        <v>109.35299999999999</v>
      </c>
      <c r="S99" s="844">
        <v>17936</v>
      </c>
      <c r="T99" s="846">
        <v>3.089</v>
      </c>
      <c r="U99" s="900">
        <v>102.268</v>
      </c>
    </row>
    <row r="100" spans="1:21">
      <c r="A100" s="112"/>
      <c r="B100" s="120" t="s">
        <v>11</v>
      </c>
      <c r="C100" s="847">
        <v>83.6</v>
      </c>
      <c r="D100" s="843">
        <v>1730.6</v>
      </c>
      <c r="E100" s="843">
        <v>145.1</v>
      </c>
      <c r="F100" s="843">
        <v>92.2</v>
      </c>
      <c r="G100" s="844">
        <v>41051</v>
      </c>
      <c r="H100" s="843">
        <v>91.224000000000004</v>
      </c>
      <c r="I100" s="844">
        <v>4393266</v>
      </c>
      <c r="J100" s="846">
        <v>3.07</v>
      </c>
      <c r="K100" s="900">
        <v>101.32899999999999</v>
      </c>
      <c r="M100" s="847">
        <v>83.6</v>
      </c>
      <c r="N100" s="843">
        <v>1710.9</v>
      </c>
      <c r="O100" s="843">
        <v>145.1</v>
      </c>
      <c r="P100" s="843">
        <v>92.2</v>
      </c>
      <c r="Q100" s="844">
        <v>39456</v>
      </c>
      <c r="R100" s="843">
        <v>91.224000000000004</v>
      </c>
      <c r="S100" s="844">
        <v>16194</v>
      </c>
      <c r="T100" s="846">
        <v>3.07</v>
      </c>
      <c r="U100" s="900">
        <v>101.32899999999999</v>
      </c>
    </row>
    <row r="101" spans="1:21">
      <c r="A101" s="112"/>
      <c r="B101" s="120" t="s">
        <v>12</v>
      </c>
      <c r="C101" s="847">
        <v>83.9</v>
      </c>
      <c r="D101" s="843">
        <v>1751.7</v>
      </c>
      <c r="E101" s="843">
        <v>141.69999999999999</v>
      </c>
      <c r="F101" s="843">
        <v>92.6</v>
      </c>
      <c r="G101" s="844">
        <v>41641</v>
      </c>
      <c r="H101" s="843">
        <v>121.919</v>
      </c>
      <c r="I101" s="844">
        <v>7015363</v>
      </c>
      <c r="J101" s="846">
        <v>3.032</v>
      </c>
      <c r="K101" s="900">
        <v>101.53400000000001</v>
      </c>
      <c r="M101" s="847">
        <v>83.9</v>
      </c>
      <c r="N101" s="843">
        <v>1749.9</v>
      </c>
      <c r="O101" s="843">
        <v>141.69999999999999</v>
      </c>
      <c r="P101" s="843">
        <v>92.7</v>
      </c>
      <c r="Q101" s="844">
        <v>39369</v>
      </c>
      <c r="R101" s="843">
        <v>121.919</v>
      </c>
      <c r="S101" s="844">
        <v>16916</v>
      </c>
      <c r="T101" s="846">
        <v>3.032</v>
      </c>
      <c r="U101" s="900">
        <v>101.53400000000001</v>
      </c>
    </row>
    <row r="102" spans="1:21">
      <c r="A102" s="112"/>
      <c r="B102" s="120" t="s">
        <v>13</v>
      </c>
      <c r="C102" s="847">
        <v>84.3</v>
      </c>
      <c r="D102" s="843">
        <v>1685.1</v>
      </c>
      <c r="E102" s="843">
        <v>133.6</v>
      </c>
      <c r="F102" s="843">
        <v>92.6</v>
      </c>
      <c r="G102" s="844">
        <v>39664</v>
      </c>
      <c r="H102" s="843">
        <v>100.09699999999999</v>
      </c>
      <c r="I102" s="844">
        <v>47977490</v>
      </c>
      <c r="J102" s="846">
        <v>2.988</v>
      </c>
      <c r="K102" s="900">
        <v>101.744</v>
      </c>
      <c r="M102" s="847">
        <v>84.3</v>
      </c>
      <c r="N102" s="843">
        <v>1736.8</v>
      </c>
      <c r="O102" s="843">
        <v>133.6</v>
      </c>
      <c r="P102" s="843">
        <v>92.6</v>
      </c>
      <c r="Q102" s="844">
        <v>39834</v>
      </c>
      <c r="R102" s="843">
        <v>100.09699999999999</v>
      </c>
      <c r="S102" s="844">
        <v>15319</v>
      </c>
      <c r="T102" s="846">
        <v>2.988</v>
      </c>
      <c r="U102" s="900">
        <v>101.744</v>
      </c>
    </row>
    <row r="103" spans="1:21">
      <c r="A103" s="112"/>
      <c r="B103" s="120" t="s">
        <v>14</v>
      </c>
      <c r="C103" s="847">
        <v>84.4</v>
      </c>
      <c r="D103" s="843">
        <v>1620.1</v>
      </c>
      <c r="E103" s="843">
        <v>145.4</v>
      </c>
      <c r="F103" s="843">
        <v>92.4</v>
      </c>
      <c r="G103" s="844">
        <v>39687</v>
      </c>
      <c r="H103" s="843">
        <v>117.57899999999999</v>
      </c>
      <c r="I103" s="844">
        <v>5605921</v>
      </c>
      <c r="J103" s="846">
        <v>2.944</v>
      </c>
      <c r="K103" s="900">
        <v>102.053</v>
      </c>
      <c r="M103" s="847">
        <v>84.4</v>
      </c>
      <c r="N103" s="843">
        <v>1691.7</v>
      </c>
      <c r="O103" s="843">
        <v>145.4</v>
      </c>
      <c r="P103" s="843">
        <v>92.4</v>
      </c>
      <c r="Q103" s="844">
        <v>40674</v>
      </c>
      <c r="R103" s="843">
        <v>117.57899999999999</v>
      </c>
      <c r="S103" s="844">
        <v>19097</v>
      </c>
      <c r="T103" s="846">
        <v>2.944</v>
      </c>
      <c r="U103" s="900">
        <v>102.053</v>
      </c>
    </row>
    <row r="104" spans="1:21">
      <c r="A104" s="111" t="s">
        <v>16</v>
      </c>
      <c r="B104" s="119" t="s">
        <v>3</v>
      </c>
      <c r="C104" s="857">
        <v>85.3</v>
      </c>
      <c r="D104" s="853">
        <v>1662</v>
      </c>
      <c r="E104" s="853">
        <v>194.1</v>
      </c>
      <c r="F104" s="853">
        <v>92</v>
      </c>
      <c r="G104" s="854">
        <v>38827</v>
      </c>
      <c r="H104" s="853">
        <v>110.98099999999999</v>
      </c>
      <c r="I104" s="854">
        <v>4621843</v>
      </c>
      <c r="J104" s="856">
        <v>2.93</v>
      </c>
      <c r="K104" s="902">
        <v>101.119</v>
      </c>
      <c r="M104" s="857">
        <v>85.3</v>
      </c>
      <c r="N104" s="853">
        <v>1680</v>
      </c>
      <c r="O104" s="853">
        <v>194.1</v>
      </c>
      <c r="P104" s="853">
        <v>92.4</v>
      </c>
      <c r="Q104" s="854">
        <v>40336</v>
      </c>
      <c r="R104" s="853">
        <v>110.98099999999999</v>
      </c>
      <c r="S104" s="854">
        <v>17682</v>
      </c>
      <c r="T104" s="856">
        <v>2.93</v>
      </c>
      <c r="U104" s="902">
        <v>101.119</v>
      </c>
    </row>
    <row r="105" spans="1:21">
      <c r="A105" s="112">
        <v>1997</v>
      </c>
      <c r="B105" s="120" t="s">
        <v>4</v>
      </c>
      <c r="C105" s="847">
        <v>85</v>
      </c>
      <c r="D105" s="843">
        <v>1717</v>
      </c>
      <c r="E105" s="843">
        <v>150.1</v>
      </c>
      <c r="F105" s="843">
        <v>91.7</v>
      </c>
      <c r="G105" s="844">
        <v>38768</v>
      </c>
      <c r="H105" s="843">
        <v>102.166</v>
      </c>
      <c r="I105" s="844">
        <v>11853613</v>
      </c>
      <c r="J105" s="846">
        <v>2.9140000000000001</v>
      </c>
      <c r="K105" s="900">
        <v>100.71299999999999</v>
      </c>
      <c r="M105" s="847">
        <v>85</v>
      </c>
      <c r="N105" s="843">
        <v>1717.1</v>
      </c>
      <c r="O105" s="843">
        <v>150.1</v>
      </c>
      <c r="P105" s="843">
        <v>92.4</v>
      </c>
      <c r="Q105" s="844">
        <v>40876</v>
      </c>
      <c r="R105" s="843">
        <v>102.166</v>
      </c>
      <c r="S105" s="844">
        <v>16886</v>
      </c>
      <c r="T105" s="846">
        <v>2.9140000000000001</v>
      </c>
      <c r="U105" s="900">
        <v>100.71299999999999</v>
      </c>
    </row>
    <row r="106" spans="1:21">
      <c r="A106" s="112"/>
      <c r="B106" s="120" t="s">
        <v>5</v>
      </c>
      <c r="C106" s="847">
        <v>79.5</v>
      </c>
      <c r="D106" s="843">
        <v>1727.1</v>
      </c>
      <c r="E106" s="843">
        <v>140.4</v>
      </c>
      <c r="F106" s="843">
        <v>91.3</v>
      </c>
      <c r="G106" s="844">
        <v>37457</v>
      </c>
      <c r="H106" s="843">
        <v>116.133</v>
      </c>
      <c r="I106" s="844">
        <v>4070031</v>
      </c>
      <c r="J106" s="846">
        <v>2.9009999999999998</v>
      </c>
      <c r="K106" s="900">
        <v>100.91500000000001</v>
      </c>
      <c r="M106" s="847">
        <v>79.5</v>
      </c>
      <c r="N106" s="843">
        <v>1728.1</v>
      </c>
      <c r="O106" s="843">
        <v>140.4</v>
      </c>
      <c r="P106" s="843">
        <v>92.3</v>
      </c>
      <c r="Q106" s="844">
        <v>41035</v>
      </c>
      <c r="R106" s="843">
        <v>116.133</v>
      </c>
      <c r="S106" s="844">
        <v>16041</v>
      </c>
      <c r="T106" s="846">
        <v>2.9009999999999998</v>
      </c>
      <c r="U106" s="900">
        <v>100.91500000000001</v>
      </c>
    </row>
    <row r="107" spans="1:21">
      <c r="A107" s="95"/>
      <c r="B107" s="120" t="s">
        <v>6</v>
      </c>
      <c r="C107" s="847">
        <v>84.5</v>
      </c>
      <c r="D107" s="843">
        <v>1731.6</v>
      </c>
      <c r="E107" s="843">
        <v>130.80000000000001</v>
      </c>
      <c r="F107" s="843">
        <v>92.7</v>
      </c>
      <c r="G107" s="844">
        <v>37562</v>
      </c>
      <c r="H107" s="843">
        <v>100.193</v>
      </c>
      <c r="I107" s="844">
        <v>7092571</v>
      </c>
      <c r="J107" s="846">
        <v>2.8820000000000001</v>
      </c>
      <c r="K107" s="900">
        <v>101.714</v>
      </c>
      <c r="M107" s="847">
        <v>84.5</v>
      </c>
      <c r="N107" s="843">
        <v>1747.9</v>
      </c>
      <c r="O107" s="843">
        <v>130.80000000000001</v>
      </c>
      <c r="P107" s="843">
        <v>92.1</v>
      </c>
      <c r="Q107" s="844">
        <v>40517</v>
      </c>
      <c r="R107" s="843">
        <v>100.193</v>
      </c>
      <c r="S107" s="844">
        <v>15894</v>
      </c>
      <c r="T107" s="846">
        <v>2.8820000000000001</v>
      </c>
      <c r="U107" s="900">
        <v>101.714</v>
      </c>
    </row>
    <row r="108" spans="1:21">
      <c r="A108" s="112"/>
      <c r="B108" s="120" t="s">
        <v>7</v>
      </c>
      <c r="C108" s="847">
        <v>85.6</v>
      </c>
      <c r="D108" s="843">
        <v>1803.3</v>
      </c>
      <c r="E108" s="843">
        <v>152.30000000000001</v>
      </c>
      <c r="F108" s="843">
        <v>92.2</v>
      </c>
      <c r="G108" s="844">
        <v>41809</v>
      </c>
      <c r="H108" s="843">
        <v>93.617999999999995</v>
      </c>
      <c r="I108" s="844">
        <v>69496297</v>
      </c>
      <c r="J108" s="846">
        <v>2.879</v>
      </c>
      <c r="K108" s="900">
        <v>101.71</v>
      </c>
      <c r="M108" s="847">
        <v>85.6</v>
      </c>
      <c r="N108" s="843">
        <v>1767.3</v>
      </c>
      <c r="O108" s="843">
        <v>152.30000000000001</v>
      </c>
      <c r="P108" s="843">
        <v>91.7</v>
      </c>
      <c r="Q108" s="844">
        <v>41490</v>
      </c>
      <c r="R108" s="843">
        <v>93.617999999999995</v>
      </c>
      <c r="S108" s="844">
        <v>15642</v>
      </c>
      <c r="T108" s="846">
        <v>2.879</v>
      </c>
      <c r="U108" s="900">
        <v>101.71</v>
      </c>
    </row>
    <row r="109" spans="1:21">
      <c r="A109" s="112"/>
      <c r="B109" s="120" t="s">
        <v>8</v>
      </c>
      <c r="C109" s="847">
        <v>86.5</v>
      </c>
      <c r="D109" s="843">
        <v>1864.8</v>
      </c>
      <c r="E109" s="843">
        <v>143.6</v>
      </c>
      <c r="F109" s="843">
        <v>92</v>
      </c>
      <c r="G109" s="844">
        <v>42178</v>
      </c>
      <c r="H109" s="843">
        <v>124.43899999999999</v>
      </c>
      <c r="I109" s="844">
        <v>8226807</v>
      </c>
      <c r="J109" s="846">
        <v>2.8879999999999999</v>
      </c>
      <c r="K109" s="900">
        <v>101.917</v>
      </c>
      <c r="M109" s="847">
        <v>86.5</v>
      </c>
      <c r="N109" s="843">
        <v>1812.6</v>
      </c>
      <c r="O109" s="843">
        <v>143.6</v>
      </c>
      <c r="P109" s="843">
        <v>91.4</v>
      </c>
      <c r="Q109" s="844">
        <v>41274</v>
      </c>
      <c r="R109" s="843">
        <v>124.43899999999999</v>
      </c>
      <c r="S109" s="844">
        <v>11536</v>
      </c>
      <c r="T109" s="846">
        <v>2.8879999999999999</v>
      </c>
      <c r="U109" s="900">
        <v>101.917</v>
      </c>
    </row>
    <row r="110" spans="1:21">
      <c r="A110" s="112"/>
      <c r="B110" s="120" t="s">
        <v>9</v>
      </c>
      <c r="C110" s="847">
        <v>88.3</v>
      </c>
      <c r="D110" s="843">
        <v>1831.8</v>
      </c>
      <c r="E110" s="843">
        <v>143.19999999999999</v>
      </c>
      <c r="F110" s="843">
        <v>93.4</v>
      </c>
      <c r="G110" s="844">
        <v>44721</v>
      </c>
      <c r="H110" s="843">
        <v>89.406999999999996</v>
      </c>
      <c r="I110" s="844">
        <v>4215305</v>
      </c>
      <c r="J110" s="846">
        <v>2.8650000000000002</v>
      </c>
      <c r="K110" s="900">
        <v>101.917</v>
      </c>
      <c r="M110" s="847">
        <v>88.3</v>
      </c>
      <c r="N110" s="843">
        <v>1800.7</v>
      </c>
      <c r="O110" s="843">
        <v>143.19999999999999</v>
      </c>
      <c r="P110" s="843">
        <v>92.9</v>
      </c>
      <c r="Q110" s="844">
        <v>41254</v>
      </c>
      <c r="R110" s="843">
        <v>89.406999999999996</v>
      </c>
      <c r="S110" s="844">
        <v>14326</v>
      </c>
      <c r="T110" s="846">
        <v>2.8650000000000002</v>
      </c>
      <c r="U110" s="900">
        <v>101.917</v>
      </c>
    </row>
    <row r="111" spans="1:21">
      <c r="A111" s="112"/>
      <c r="B111" s="120" t="s">
        <v>10</v>
      </c>
      <c r="C111" s="847">
        <v>88.3</v>
      </c>
      <c r="D111" s="843">
        <v>1850.3</v>
      </c>
      <c r="E111" s="843">
        <v>156.6</v>
      </c>
      <c r="F111" s="843">
        <v>93</v>
      </c>
      <c r="G111" s="844">
        <v>44291</v>
      </c>
      <c r="H111" s="843">
        <v>82.209000000000003</v>
      </c>
      <c r="I111" s="844">
        <v>10184909</v>
      </c>
      <c r="J111" s="846">
        <v>2.839</v>
      </c>
      <c r="K111" s="900">
        <v>101.815</v>
      </c>
      <c r="M111" s="847">
        <v>88.3</v>
      </c>
      <c r="N111" s="843">
        <v>1804.5</v>
      </c>
      <c r="O111" s="843">
        <v>156.6</v>
      </c>
      <c r="P111" s="843">
        <v>93</v>
      </c>
      <c r="Q111" s="844">
        <v>41943</v>
      </c>
      <c r="R111" s="843">
        <v>82.209000000000003</v>
      </c>
      <c r="S111" s="844">
        <v>13791</v>
      </c>
      <c r="T111" s="846">
        <v>2.839</v>
      </c>
      <c r="U111" s="900">
        <v>101.815</v>
      </c>
    </row>
    <row r="112" spans="1:21">
      <c r="A112" s="112"/>
      <c r="B112" s="120" t="s">
        <v>11</v>
      </c>
      <c r="C112" s="847">
        <v>87.6</v>
      </c>
      <c r="D112" s="843">
        <v>1780.7</v>
      </c>
      <c r="E112" s="843">
        <v>198.5</v>
      </c>
      <c r="F112" s="843">
        <v>92.5</v>
      </c>
      <c r="G112" s="844">
        <v>44798</v>
      </c>
      <c r="H112" s="843">
        <v>101.045</v>
      </c>
      <c r="I112" s="844">
        <v>4200709</v>
      </c>
      <c r="J112" s="846">
        <v>2.82</v>
      </c>
      <c r="K112" s="900">
        <v>102.422</v>
      </c>
      <c r="M112" s="847">
        <v>87.6</v>
      </c>
      <c r="N112" s="843">
        <v>1765.3</v>
      </c>
      <c r="O112" s="843">
        <v>198.5</v>
      </c>
      <c r="P112" s="843">
        <v>92.5</v>
      </c>
      <c r="Q112" s="844">
        <v>42348</v>
      </c>
      <c r="R112" s="843">
        <v>101.045</v>
      </c>
      <c r="S112" s="844">
        <v>15459</v>
      </c>
      <c r="T112" s="846">
        <v>2.82</v>
      </c>
      <c r="U112" s="900">
        <v>102.422</v>
      </c>
    </row>
    <row r="113" spans="1:21">
      <c r="A113" s="112"/>
      <c r="B113" s="120" t="s">
        <v>12</v>
      </c>
      <c r="C113" s="847">
        <v>90.2</v>
      </c>
      <c r="D113" s="843">
        <v>1828.1</v>
      </c>
      <c r="E113" s="843">
        <v>165.3</v>
      </c>
      <c r="F113" s="843">
        <v>92.1</v>
      </c>
      <c r="G113" s="844">
        <v>44133</v>
      </c>
      <c r="H113" s="843">
        <v>92.822000000000003</v>
      </c>
      <c r="I113" s="844">
        <v>5789713</v>
      </c>
      <c r="J113" s="846">
        <v>2.8050000000000002</v>
      </c>
      <c r="K113" s="900">
        <v>102.417</v>
      </c>
      <c r="M113" s="847">
        <v>90.2</v>
      </c>
      <c r="N113" s="843">
        <v>1837.2</v>
      </c>
      <c r="O113" s="843">
        <v>165.3</v>
      </c>
      <c r="P113" s="843">
        <v>92.2</v>
      </c>
      <c r="Q113" s="844">
        <v>42125</v>
      </c>
      <c r="R113" s="843">
        <v>92.822000000000003</v>
      </c>
      <c r="S113" s="844">
        <v>14487</v>
      </c>
      <c r="T113" s="846">
        <v>2.8050000000000002</v>
      </c>
      <c r="U113" s="900">
        <v>102.417</v>
      </c>
    </row>
    <row r="114" spans="1:21">
      <c r="A114" s="112"/>
      <c r="B114" s="120" t="s">
        <v>13</v>
      </c>
      <c r="C114" s="847">
        <v>91.1</v>
      </c>
      <c r="D114" s="843">
        <v>1789.3</v>
      </c>
      <c r="E114" s="843">
        <v>162.80000000000001</v>
      </c>
      <c r="F114" s="843">
        <v>92</v>
      </c>
      <c r="G114" s="844">
        <v>42908</v>
      </c>
      <c r="H114" s="843">
        <v>113.60599999999999</v>
      </c>
      <c r="I114" s="844">
        <v>45952268</v>
      </c>
      <c r="J114" s="846">
        <v>2.7709999999999999</v>
      </c>
      <c r="K114" s="900">
        <v>102.01600000000001</v>
      </c>
      <c r="M114" s="847">
        <v>91.1</v>
      </c>
      <c r="N114" s="843">
        <v>1851</v>
      </c>
      <c r="O114" s="843">
        <v>162.80000000000001</v>
      </c>
      <c r="P114" s="843">
        <v>92</v>
      </c>
      <c r="Q114" s="844">
        <v>43443</v>
      </c>
      <c r="R114" s="843">
        <v>113.60599999999999</v>
      </c>
      <c r="S114" s="844">
        <v>14275</v>
      </c>
      <c r="T114" s="846">
        <v>2.7709999999999999</v>
      </c>
      <c r="U114" s="900">
        <v>102.01600000000001</v>
      </c>
    </row>
    <row r="115" spans="1:21">
      <c r="A115" s="113"/>
      <c r="B115" s="121" t="s">
        <v>14</v>
      </c>
      <c r="C115" s="852">
        <v>92</v>
      </c>
      <c r="D115" s="848">
        <v>1813.4</v>
      </c>
      <c r="E115" s="848">
        <v>146.69999999999999</v>
      </c>
      <c r="F115" s="848">
        <v>92</v>
      </c>
      <c r="G115" s="849">
        <v>43233</v>
      </c>
      <c r="H115" s="848">
        <v>97.91</v>
      </c>
      <c r="I115" s="849">
        <v>3506412</v>
      </c>
      <c r="J115" s="851">
        <v>2.7429999999999999</v>
      </c>
      <c r="K115" s="901">
        <v>101.509</v>
      </c>
      <c r="M115" s="852">
        <v>92</v>
      </c>
      <c r="N115" s="848">
        <v>1901.5</v>
      </c>
      <c r="O115" s="848">
        <v>146.69999999999999</v>
      </c>
      <c r="P115" s="848">
        <v>92</v>
      </c>
      <c r="Q115" s="849">
        <v>43753</v>
      </c>
      <c r="R115" s="848">
        <v>97.91</v>
      </c>
      <c r="S115" s="849">
        <v>12513</v>
      </c>
      <c r="T115" s="851">
        <v>2.7429999999999999</v>
      </c>
      <c r="U115" s="901">
        <v>101.509</v>
      </c>
    </row>
    <row r="116" spans="1:21">
      <c r="A116" s="112" t="s">
        <v>17</v>
      </c>
      <c r="B116" s="120" t="s">
        <v>3</v>
      </c>
      <c r="C116" s="847">
        <v>92</v>
      </c>
      <c r="D116" s="843">
        <v>1872.2</v>
      </c>
      <c r="E116" s="843">
        <v>159.19999999999999</v>
      </c>
      <c r="F116" s="843">
        <v>91.5</v>
      </c>
      <c r="G116" s="844">
        <v>42542</v>
      </c>
      <c r="H116" s="843">
        <v>102.548</v>
      </c>
      <c r="I116" s="844">
        <v>3550706</v>
      </c>
      <c r="J116" s="846">
        <v>2.7389999999999999</v>
      </c>
      <c r="K116" s="900">
        <v>101.509</v>
      </c>
      <c r="M116" s="847">
        <v>92</v>
      </c>
      <c r="N116" s="843">
        <v>1894.4</v>
      </c>
      <c r="O116" s="843">
        <v>159.19999999999999</v>
      </c>
      <c r="P116" s="843">
        <v>91.9</v>
      </c>
      <c r="Q116" s="844">
        <v>44691</v>
      </c>
      <c r="R116" s="843">
        <v>102.548</v>
      </c>
      <c r="S116" s="844">
        <v>13542</v>
      </c>
      <c r="T116" s="846">
        <v>2.7389999999999999</v>
      </c>
      <c r="U116" s="900">
        <v>101.509</v>
      </c>
    </row>
    <row r="117" spans="1:21">
      <c r="A117" s="112">
        <v>1998</v>
      </c>
      <c r="B117" s="120" t="s">
        <v>4</v>
      </c>
      <c r="C117" s="847">
        <v>91.3</v>
      </c>
      <c r="D117" s="843">
        <v>1903.6</v>
      </c>
      <c r="E117" s="843">
        <v>151.6</v>
      </c>
      <c r="F117" s="843">
        <v>91.3</v>
      </c>
      <c r="G117" s="844">
        <v>43691</v>
      </c>
      <c r="H117" s="843">
        <v>86.268000000000001</v>
      </c>
      <c r="I117" s="844">
        <v>10291870</v>
      </c>
      <c r="J117" s="846">
        <v>2.75</v>
      </c>
      <c r="K117" s="900">
        <v>102.123</v>
      </c>
      <c r="M117" s="847">
        <v>91.3</v>
      </c>
      <c r="N117" s="843">
        <v>1905</v>
      </c>
      <c r="O117" s="843">
        <v>151.6</v>
      </c>
      <c r="P117" s="843">
        <v>91.9</v>
      </c>
      <c r="Q117" s="844">
        <v>46027</v>
      </c>
      <c r="R117" s="843">
        <v>86.268000000000001</v>
      </c>
      <c r="S117" s="844">
        <v>14385</v>
      </c>
      <c r="T117" s="846">
        <v>2.75</v>
      </c>
      <c r="U117" s="900">
        <v>102.123</v>
      </c>
    </row>
    <row r="118" spans="1:21">
      <c r="A118" s="112"/>
      <c r="B118" s="120" t="s">
        <v>5</v>
      </c>
      <c r="C118" s="847">
        <v>92.1</v>
      </c>
      <c r="D118" s="843">
        <v>1900.7</v>
      </c>
      <c r="E118" s="843">
        <v>158.4</v>
      </c>
      <c r="F118" s="843">
        <v>91.1</v>
      </c>
      <c r="G118" s="844">
        <v>43901</v>
      </c>
      <c r="H118" s="843">
        <v>104.419</v>
      </c>
      <c r="I118" s="844">
        <v>3383772</v>
      </c>
      <c r="J118" s="846">
        <v>2.7389999999999999</v>
      </c>
      <c r="K118" s="900">
        <v>101.813</v>
      </c>
      <c r="M118" s="847">
        <v>92.1</v>
      </c>
      <c r="N118" s="843">
        <v>1899.4</v>
      </c>
      <c r="O118" s="843">
        <v>158.4</v>
      </c>
      <c r="P118" s="843">
        <v>92.1</v>
      </c>
      <c r="Q118" s="844">
        <v>47414</v>
      </c>
      <c r="R118" s="843">
        <v>104.419</v>
      </c>
      <c r="S118" s="844">
        <v>13298</v>
      </c>
      <c r="T118" s="846">
        <v>2.7389999999999999</v>
      </c>
      <c r="U118" s="900">
        <v>101.813</v>
      </c>
    </row>
    <row r="119" spans="1:21">
      <c r="A119" s="112"/>
      <c r="B119" s="120" t="s">
        <v>6</v>
      </c>
      <c r="C119" s="847">
        <v>92.2</v>
      </c>
      <c r="D119" s="843">
        <v>1886.8</v>
      </c>
      <c r="E119" s="843">
        <v>180.2</v>
      </c>
      <c r="F119" s="843">
        <v>92.5</v>
      </c>
      <c r="G119" s="844">
        <v>44238</v>
      </c>
      <c r="H119" s="843">
        <v>107.886</v>
      </c>
      <c r="I119" s="844">
        <v>6473533</v>
      </c>
      <c r="J119" s="846">
        <v>2.74</v>
      </c>
      <c r="K119" s="900">
        <v>100</v>
      </c>
      <c r="M119" s="847">
        <v>92.2</v>
      </c>
      <c r="N119" s="843">
        <v>1891</v>
      </c>
      <c r="O119" s="843">
        <v>180.2</v>
      </c>
      <c r="P119" s="843">
        <v>92</v>
      </c>
      <c r="Q119" s="844">
        <v>47521</v>
      </c>
      <c r="R119" s="843">
        <v>107.886</v>
      </c>
      <c r="S119" s="844">
        <v>13966</v>
      </c>
      <c r="T119" s="846">
        <v>2.74</v>
      </c>
      <c r="U119" s="900">
        <v>100</v>
      </c>
    </row>
    <row r="120" spans="1:21">
      <c r="A120" s="112"/>
      <c r="B120" s="120" t="s">
        <v>7</v>
      </c>
      <c r="C120" s="847">
        <v>91.3</v>
      </c>
      <c r="D120" s="843">
        <v>1895.5</v>
      </c>
      <c r="E120" s="843">
        <v>140.9</v>
      </c>
      <c r="F120" s="843">
        <v>92.4</v>
      </c>
      <c r="G120" s="844">
        <v>48273</v>
      </c>
      <c r="H120" s="843">
        <v>108.938</v>
      </c>
      <c r="I120" s="844">
        <v>54932822</v>
      </c>
      <c r="J120" s="846">
        <v>2.7389999999999999</v>
      </c>
      <c r="K120" s="900">
        <v>100.396</v>
      </c>
      <c r="M120" s="847">
        <v>91.3</v>
      </c>
      <c r="N120" s="843">
        <v>1845.5</v>
      </c>
      <c r="O120" s="843">
        <v>140.9</v>
      </c>
      <c r="P120" s="843">
        <v>92</v>
      </c>
      <c r="Q120" s="844">
        <v>48779</v>
      </c>
      <c r="R120" s="843">
        <v>108.938</v>
      </c>
      <c r="S120" s="844">
        <v>12648</v>
      </c>
      <c r="T120" s="846">
        <v>2.7389999999999999</v>
      </c>
      <c r="U120" s="900">
        <v>100.396</v>
      </c>
    </row>
    <row r="121" spans="1:21">
      <c r="A121" s="112"/>
      <c r="B121" s="120" t="s">
        <v>8</v>
      </c>
      <c r="C121" s="847">
        <v>91.1</v>
      </c>
      <c r="D121" s="843">
        <v>1856.8</v>
      </c>
      <c r="E121" s="843">
        <v>164.4</v>
      </c>
      <c r="F121" s="843">
        <v>92.4</v>
      </c>
      <c r="G121" s="844">
        <v>51191</v>
      </c>
      <c r="H121" s="843">
        <v>73.033000000000001</v>
      </c>
      <c r="I121" s="844">
        <v>10256502</v>
      </c>
      <c r="J121" s="846">
        <v>2.7240000000000002</v>
      </c>
      <c r="K121" s="900">
        <v>100.099</v>
      </c>
      <c r="M121" s="847">
        <v>91.1</v>
      </c>
      <c r="N121" s="843">
        <v>1800.8</v>
      </c>
      <c r="O121" s="843">
        <v>164.4</v>
      </c>
      <c r="P121" s="843">
        <v>91.9</v>
      </c>
      <c r="Q121" s="844">
        <v>49224</v>
      </c>
      <c r="R121" s="843">
        <v>73.033000000000001</v>
      </c>
      <c r="S121" s="844">
        <v>13549</v>
      </c>
      <c r="T121" s="846">
        <v>2.7240000000000002</v>
      </c>
      <c r="U121" s="900">
        <v>100.099</v>
      </c>
    </row>
    <row r="122" spans="1:21">
      <c r="A122" s="112"/>
      <c r="B122" s="120" t="s">
        <v>9</v>
      </c>
      <c r="C122" s="847">
        <v>90.2</v>
      </c>
      <c r="D122" s="843">
        <v>1811.9</v>
      </c>
      <c r="E122" s="843">
        <v>153.19999999999999</v>
      </c>
      <c r="F122" s="843">
        <v>92.2</v>
      </c>
      <c r="G122" s="844">
        <v>53432</v>
      </c>
      <c r="H122" s="843">
        <v>99.203000000000003</v>
      </c>
      <c r="I122" s="844">
        <v>3602969</v>
      </c>
      <c r="J122" s="846">
        <v>2.71</v>
      </c>
      <c r="K122" s="900">
        <v>99.703000000000003</v>
      </c>
      <c r="M122" s="847">
        <v>90.2</v>
      </c>
      <c r="N122" s="843">
        <v>1782.6</v>
      </c>
      <c r="O122" s="843">
        <v>153.19999999999999</v>
      </c>
      <c r="P122" s="843">
        <v>91.7</v>
      </c>
      <c r="Q122" s="844">
        <v>49734</v>
      </c>
      <c r="R122" s="843">
        <v>99.203000000000003</v>
      </c>
      <c r="S122" s="844">
        <v>12465</v>
      </c>
      <c r="T122" s="846">
        <v>2.71</v>
      </c>
      <c r="U122" s="900">
        <v>99.703000000000003</v>
      </c>
    </row>
    <row r="123" spans="1:21">
      <c r="A123" s="112"/>
      <c r="B123" s="120" t="s">
        <v>10</v>
      </c>
      <c r="C123" s="847">
        <v>90.2</v>
      </c>
      <c r="D123" s="843">
        <v>1802.8</v>
      </c>
      <c r="E123" s="843">
        <v>152.9</v>
      </c>
      <c r="F123" s="843">
        <v>91.5</v>
      </c>
      <c r="G123" s="844">
        <v>53977</v>
      </c>
      <c r="H123" s="843">
        <v>104.18899999999999</v>
      </c>
      <c r="I123" s="844">
        <v>8938480</v>
      </c>
      <c r="J123" s="846">
        <v>2.7130000000000001</v>
      </c>
      <c r="K123" s="900">
        <v>100.099</v>
      </c>
      <c r="M123" s="847">
        <v>90.2</v>
      </c>
      <c r="N123" s="843">
        <v>1762.4</v>
      </c>
      <c r="O123" s="843">
        <v>152.9</v>
      </c>
      <c r="P123" s="843">
        <v>91.5</v>
      </c>
      <c r="Q123" s="844">
        <v>50913</v>
      </c>
      <c r="R123" s="843">
        <v>104.18899999999999</v>
      </c>
      <c r="S123" s="844">
        <v>12536</v>
      </c>
      <c r="T123" s="846">
        <v>2.7130000000000001</v>
      </c>
      <c r="U123" s="900">
        <v>100.099</v>
      </c>
    </row>
    <row r="124" spans="1:21">
      <c r="A124" s="112"/>
      <c r="B124" s="120" t="s">
        <v>11</v>
      </c>
      <c r="C124" s="847">
        <v>90.8</v>
      </c>
      <c r="D124" s="843">
        <v>1753.2</v>
      </c>
      <c r="E124" s="843">
        <v>143.6</v>
      </c>
      <c r="F124" s="843">
        <v>91.6</v>
      </c>
      <c r="G124" s="844">
        <v>53659</v>
      </c>
      <c r="H124" s="843">
        <v>91.168999999999997</v>
      </c>
      <c r="I124" s="844">
        <v>3405914</v>
      </c>
      <c r="J124" s="846">
        <v>2.7040000000000002</v>
      </c>
      <c r="K124" s="900">
        <v>100.197</v>
      </c>
      <c r="M124" s="847">
        <v>90.8</v>
      </c>
      <c r="N124" s="843">
        <v>1742.2</v>
      </c>
      <c r="O124" s="843">
        <v>143.6</v>
      </c>
      <c r="P124" s="843">
        <v>91.6</v>
      </c>
      <c r="Q124" s="844">
        <v>50787</v>
      </c>
      <c r="R124" s="843">
        <v>91.168999999999997</v>
      </c>
      <c r="S124" s="844">
        <v>12572</v>
      </c>
      <c r="T124" s="846">
        <v>2.7040000000000002</v>
      </c>
      <c r="U124" s="900">
        <v>100.197</v>
      </c>
    </row>
    <row r="125" spans="1:21">
      <c r="A125" s="112"/>
      <c r="B125" s="120" t="s">
        <v>12</v>
      </c>
      <c r="C125" s="847">
        <v>88.7</v>
      </c>
      <c r="D125" s="843">
        <v>1660</v>
      </c>
      <c r="E125" s="843">
        <v>155.9</v>
      </c>
      <c r="F125" s="843">
        <v>91.3</v>
      </c>
      <c r="G125" s="844">
        <v>52721</v>
      </c>
      <c r="H125" s="843">
        <v>106.45</v>
      </c>
      <c r="I125" s="844">
        <v>4294817</v>
      </c>
      <c r="J125" s="846">
        <v>2.6920000000000002</v>
      </c>
      <c r="K125" s="900">
        <v>101.08199999999999</v>
      </c>
      <c r="M125" s="847">
        <v>88.7</v>
      </c>
      <c r="N125" s="843">
        <v>1675.7</v>
      </c>
      <c r="O125" s="843">
        <v>155.9</v>
      </c>
      <c r="P125" s="843">
        <v>91.3</v>
      </c>
      <c r="Q125" s="844">
        <v>50932</v>
      </c>
      <c r="R125" s="843">
        <v>106.45</v>
      </c>
      <c r="S125" s="844">
        <v>10853</v>
      </c>
      <c r="T125" s="846">
        <v>2.6920000000000002</v>
      </c>
      <c r="U125" s="900">
        <v>101.08199999999999</v>
      </c>
    </row>
    <row r="126" spans="1:21">
      <c r="A126" s="112"/>
      <c r="B126" s="120" t="s">
        <v>13</v>
      </c>
      <c r="C126" s="847">
        <v>87.7</v>
      </c>
      <c r="D126" s="843">
        <v>1595</v>
      </c>
      <c r="E126" s="843">
        <v>152.9</v>
      </c>
      <c r="F126" s="843">
        <v>91.3</v>
      </c>
      <c r="G126" s="844">
        <v>51447</v>
      </c>
      <c r="H126" s="843">
        <v>88.058999999999997</v>
      </c>
      <c r="I126" s="844">
        <v>40681761</v>
      </c>
      <c r="J126" s="846">
        <v>2.6549999999999998</v>
      </c>
      <c r="K126" s="900">
        <v>101.482</v>
      </c>
      <c r="M126" s="847">
        <v>87.7</v>
      </c>
      <c r="N126" s="843">
        <v>1653.1</v>
      </c>
      <c r="O126" s="843">
        <v>152.9</v>
      </c>
      <c r="P126" s="843">
        <v>91.2</v>
      </c>
      <c r="Q126" s="844">
        <v>51369</v>
      </c>
      <c r="R126" s="843">
        <v>88.058999999999997</v>
      </c>
      <c r="S126" s="844">
        <v>12413</v>
      </c>
      <c r="T126" s="846">
        <v>2.6549999999999998</v>
      </c>
      <c r="U126" s="900">
        <v>101.482</v>
      </c>
    </row>
    <row r="127" spans="1:21">
      <c r="A127" s="112"/>
      <c r="B127" s="120" t="s">
        <v>14</v>
      </c>
      <c r="C127" s="847">
        <v>86.8</v>
      </c>
      <c r="D127" s="843">
        <v>1574</v>
      </c>
      <c r="E127" s="843">
        <v>151.1</v>
      </c>
      <c r="F127" s="843">
        <v>90.9</v>
      </c>
      <c r="G127" s="844">
        <v>50523</v>
      </c>
      <c r="H127" s="843">
        <v>91.72</v>
      </c>
      <c r="I127" s="844">
        <v>2999486</v>
      </c>
      <c r="J127" s="846">
        <v>2.6179999999999999</v>
      </c>
      <c r="K127" s="900">
        <v>100.991</v>
      </c>
      <c r="M127" s="847">
        <v>86.8</v>
      </c>
      <c r="N127" s="843">
        <v>1652.5</v>
      </c>
      <c r="O127" s="843">
        <v>151.1</v>
      </c>
      <c r="P127" s="843">
        <v>90.8</v>
      </c>
      <c r="Q127" s="844">
        <v>51084</v>
      </c>
      <c r="R127" s="843">
        <v>91.72</v>
      </c>
      <c r="S127" s="844">
        <v>11046</v>
      </c>
      <c r="T127" s="846">
        <v>2.6179999999999999</v>
      </c>
      <c r="U127" s="900">
        <v>100.991</v>
      </c>
    </row>
    <row r="128" spans="1:21">
      <c r="A128" s="111" t="s">
        <v>18</v>
      </c>
      <c r="B128" s="119" t="s">
        <v>3</v>
      </c>
      <c r="C128" s="857">
        <v>85.5</v>
      </c>
      <c r="D128" s="853">
        <v>1649.3</v>
      </c>
      <c r="E128" s="853">
        <v>154.1</v>
      </c>
      <c r="F128" s="853">
        <v>89.7</v>
      </c>
      <c r="G128" s="854">
        <v>48933</v>
      </c>
      <c r="H128" s="853">
        <v>96.363</v>
      </c>
      <c r="I128" s="854">
        <v>2918277</v>
      </c>
      <c r="J128" s="856">
        <v>2.625</v>
      </c>
      <c r="K128" s="902">
        <v>100.79300000000001</v>
      </c>
      <c r="M128" s="857">
        <v>85.5</v>
      </c>
      <c r="N128" s="853">
        <v>1670</v>
      </c>
      <c r="O128" s="853">
        <v>154.1</v>
      </c>
      <c r="P128" s="853">
        <v>90.1</v>
      </c>
      <c r="Q128" s="854">
        <v>52224</v>
      </c>
      <c r="R128" s="853">
        <v>96.363</v>
      </c>
      <c r="S128" s="854">
        <v>11016</v>
      </c>
      <c r="T128" s="856">
        <v>2.625</v>
      </c>
      <c r="U128" s="902">
        <v>100.79300000000001</v>
      </c>
    </row>
    <row r="129" spans="1:21">
      <c r="A129" s="112">
        <v>1999</v>
      </c>
      <c r="B129" s="120" t="s">
        <v>4</v>
      </c>
      <c r="C129" s="847">
        <v>85.6</v>
      </c>
      <c r="D129" s="843">
        <v>1698.8</v>
      </c>
      <c r="E129" s="843">
        <v>138.9</v>
      </c>
      <c r="F129" s="843">
        <v>89.2</v>
      </c>
      <c r="G129" s="844">
        <v>49000</v>
      </c>
      <c r="H129" s="843">
        <v>99.244</v>
      </c>
      <c r="I129" s="844">
        <v>6810250</v>
      </c>
      <c r="J129" s="846">
        <v>2.65</v>
      </c>
      <c r="K129" s="900">
        <v>99.802000000000007</v>
      </c>
      <c r="M129" s="847">
        <v>85.6</v>
      </c>
      <c r="N129" s="843">
        <v>1700.2</v>
      </c>
      <c r="O129" s="843">
        <v>138.9</v>
      </c>
      <c r="P129" s="843">
        <v>89.7</v>
      </c>
      <c r="Q129" s="844">
        <v>51590</v>
      </c>
      <c r="R129" s="843">
        <v>99.244</v>
      </c>
      <c r="S129" s="844">
        <v>9697</v>
      </c>
      <c r="T129" s="846">
        <v>2.65</v>
      </c>
      <c r="U129" s="900">
        <v>99.802000000000007</v>
      </c>
    </row>
    <row r="130" spans="1:21">
      <c r="A130" s="112"/>
      <c r="B130" s="120" t="s">
        <v>5</v>
      </c>
      <c r="C130" s="847">
        <v>86.8</v>
      </c>
      <c r="D130" s="843">
        <v>1667.2</v>
      </c>
      <c r="E130" s="843">
        <v>139.5</v>
      </c>
      <c r="F130" s="843">
        <v>89.7</v>
      </c>
      <c r="G130" s="844">
        <v>48354</v>
      </c>
      <c r="H130" s="843">
        <v>100.02200000000001</v>
      </c>
      <c r="I130" s="844">
        <v>1723898</v>
      </c>
      <c r="J130" s="846">
        <v>2.6509999999999998</v>
      </c>
      <c r="K130" s="900">
        <v>99.603999999999999</v>
      </c>
      <c r="M130" s="847">
        <v>86.8</v>
      </c>
      <c r="N130" s="843">
        <v>1665</v>
      </c>
      <c r="O130" s="843">
        <v>139.5</v>
      </c>
      <c r="P130" s="843">
        <v>90.6</v>
      </c>
      <c r="Q130" s="844">
        <v>51535</v>
      </c>
      <c r="R130" s="843">
        <v>100.02200000000001</v>
      </c>
      <c r="S130" s="844">
        <v>6835</v>
      </c>
      <c r="T130" s="846">
        <v>2.6509999999999998</v>
      </c>
      <c r="U130" s="900">
        <v>99.603999999999999</v>
      </c>
    </row>
    <row r="131" spans="1:21">
      <c r="A131" s="112"/>
      <c r="B131" s="120" t="s">
        <v>6</v>
      </c>
      <c r="C131" s="847">
        <v>85.7</v>
      </c>
      <c r="D131" s="843">
        <v>1658.1</v>
      </c>
      <c r="E131" s="843">
        <v>138.69999999999999</v>
      </c>
      <c r="F131" s="843">
        <v>91.4</v>
      </c>
      <c r="G131" s="844">
        <v>48496</v>
      </c>
      <c r="H131" s="843">
        <v>106.94199999999999</v>
      </c>
      <c r="I131" s="844">
        <v>5124887</v>
      </c>
      <c r="J131" s="846">
        <v>2.63</v>
      </c>
      <c r="K131" s="900">
        <v>99.802000000000007</v>
      </c>
      <c r="M131" s="847">
        <v>85.7</v>
      </c>
      <c r="N131" s="843">
        <v>1650.6</v>
      </c>
      <c r="O131" s="843">
        <v>138.69999999999999</v>
      </c>
      <c r="P131" s="843">
        <v>91</v>
      </c>
      <c r="Q131" s="844">
        <v>52294</v>
      </c>
      <c r="R131" s="843">
        <v>106.94199999999999</v>
      </c>
      <c r="S131" s="844">
        <v>10813</v>
      </c>
      <c r="T131" s="846">
        <v>2.63</v>
      </c>
      <c r="U131" s="900">
        <v>99.802000000000007</v>
      </c>
    </row>
    <row r="132" spans="1:21">
      <c r="A132" s="95"/>
      <c r="B132" s="120" t="s">
        <v>7</v>
      </c>
      <c r="C132" s="847">
        <v>85.5</v>
      </c>
      <c r="D132" s="843">
        <v>1721</v>
      </c>
      <c r="E132" s="843">
        <v>142.1</v>
      </c>
      <c r="F132" s="843">
        <v>92.1</v>
      </c>
      <c r="G132" s="844">
        <v>49240</v>
      </c>
      <c r="H132" s="843">
        <v>106.063</v>
      </c>
      <c r="I132" s="844">
        <v>48322271</v>
      </c>
      <c r="J132" s="846">
        <v>2.61</v>
      </c>
      <c r="K132" s="900">
        <v>99.212000000000003</v>
      </c>
      <c r="M132" s="847">
        <v>85.5</v>
      </c>
      <c r="N132" s="843">
        <v>1669.9</v>
      </c>
      <c r="O132" s="843">
        <v>142.1</v>
      </c>
      <c r="P132" s="843">
        <v>91.8</v>
      </c>
      <c r="Q132" s="844">
        <v>49511</v>
      </c>
      <c r="R132" s="843">
        <v>106.063</v>
      </c>
      <c r="S132" s="844">
        <v>11200</v>
      </c>
      <c r="T132" s="846">
        <v>2.61</v>
      </c>
      <c r="U132" s="900">
        <v>99.212000000000003</v>
      </c>
    </row>
    <row r="133" spans="1:21">
      <c r="A133" s="112"/>
      <c r="B133" s="120" t="s">
        <v>8</v>
      </c>
      <c r="C133" s="847">
        <v>84.7</v>
      </c>
      <c r="D133" s="843">
        <v>1580.8</v>
      </c>
      <c r="E133" s="843">
        <v>138.4</v>
      </c>
      <c r="F133" s="843">
        <v>92.5</v>
      </c>
      <c r="G133" s="844">
        <v>53756</v>
      </c>
      <c r="H133" s="843">
        <v>101.158</v>
      </c>
      <c r="I133" s="844">
        <v>11326272</v>
      </c>
      <c r="J133" s="846">
        <v>2.5760000000000001</v>
      </c>
      <c r="K133" s="900">
        <v>99.209000000000003</v>
      </c>
      <c r="M133" s="847">
        <v>84.7</v>
      </c>
      <c r="N133" s="843">
        <v>1533</v>
      </c>
      <c r="O133" s="843">
        <v>138.4</v>
      </c>
      <c r="P133" s="843">
        <v>92.1</v>
      </c>
      <c r="Q133" s="844">
        <v>51705</v>
      </c>
      <c r="R133" s="843">
        <v>101.158</v>
      </c>
      <c r="S133" s="844">
        <v>14332</v>
      </c>
      <c r="T133" s="846">
        <v>2.5760000000000001</v>
      </c>
      <c r="U133" s="900">
        <v>99.209000000000003</v>
      </c>
    </row>
    <row r="134" spans="1:21">
      <c r="A134" s="112"/>
      <c r="B134" s="120" t="s">
        <v>9</v>
      </c>
      <c r="C134" s="847">
        <v>84.9</v>
      </c>
      <c r="D134" s="843">
        <v>1701.4</v>
      </c>
      <c r="E134" s="843">
        <v>151.6</v>
      </c>
      <c r="F134" s="843">
        <v>92.2</v>
      </c>
      <c r="G134" s="844">
        <v>54567</v>
      </c>
      <c r="H134" s="843">
        <v>108.42</v>
      </c>
      <c r="I134" s="844">
        <v>3153166</v>
      </c>
      <c r="J134" s="846">
        <v>2.5640000000000001</v>
      </c>
      <c r="K134" s="900">
        <v>99.503</v>
      </c>
      <c r="M134" s="847">
        <v>84.9</v>
      </c>
      <c r="N134" s="843">
        <v>1677.6</v>
      </c>
      <c r="O134" s="843">
        <v>151.6</v>
      </c>
      <c r="P134" s="843">
        <v>91.7</v>
      </c>
      <c r="Q134" s="844">
        <v>51431</v>
      </c>
      <c r="R134" s="843">
        <v>108.42</v>
      </c>
      <c r="S134" s="844">
        <v>10667</v>
      </c>
      <c r="T134" s="846">
        <v>2.5640000000000001</v>
      </c>
      <c r="U134" s="900">
        <v>99.503</v>
      </c>
    </row>
    <row r="135" spans="1:21">
      <c r="A135" s="112"/>
      <c r="B135" s="120" t="s">
        <v>10</v>
      </c>
      <c r="C135" s="847">
        <v>83.9</v>
      </c>
      <c r="D135" s="843">
        <v>1724</v>
      </c>
      <c r="E135" s="843">
        <v>152.80000000000001</v>
      </c>
      <c r="F135" s="843">
        <v>91.9</v>
      </c>
      <c r="G135" s="844">
        <v>55411</v>
      </c>
      <c r="H135" s="843">
        <v>102.628</v>
      </c>
      <c r="I135" s="844">
        <v>7355489</v>
      </c>
      <c r="J135" s="846">
        <v>2.5720000000000001</v>
      </c>
      <c r="K135" s="900">
        <v>99.504999999999995</v>
      </c>
      <c r="M135" s="847">
        <v>83.9</v>
      </c>
      <c r="N135" s="843">
        <v>1692.8</v>
      </c>
      <c r="O135" s="843">
        <v>152.80000000000001</v>
      </c>
      <c r="P135" s="843">
        <v>91.8</v>
      </c>
      <c r="Q135" s="844">
        <v>51499</v>
      </c>
      <c r="R135" s="843">
        <v>102.628</v>
      </c>
      <c r="S135" s="844">
        <v>10682</v>
      </c>
      <c r="T135" s="846">
        <v>2.5720000000000001</v>
      </c>
      <c r="U135" s="900">
        <v>99.504999999999995</v>
      </c>
    </row>
    <row r="136" spans="1:21">
      <c r="A136" s="112"/>
      <c r="B136" s="120" t="s">
        <v>11</v>
      </c>
      <c r="C136" s="847">
        <v>83.6</v>
      </c>
      <c r="D136" s="843">
        <v>1672.1</v>
      </c>
      <c r="E136" s="843">
        <v>151.9</v>
      </c>
      <c r="F136" s="843">
        <v>92</v>
      </c>
      <c r="G136" s="844">
        <v>54091</v>
      </c>
      <c r="H136" s="843">
        <v>103.887</v>
      </c>
      <c r="I136" s="844">
        <v>2663915</v>
      </c>
      <c r="J136" s="846">
        <v>2.5720000000000001</v>
      </c>
      <c r="K136" s="900">
        <v>99.41</v>
      </c>
      <c r="M136" s="847">
        <v>83.6</v>
      </c>
      <c r="N136" s="843">
        <v>1661.5</v>
      </c>
      <c r="O136" s="843">
        <v>151.9</v>
      </c>
      <c r="P136" s="843">
        <v>92</v>
      </c>
      <c r="Q136" s="844">
        <v>51205</v>
      </c>
      <c r="R136" s="843">
        <v>103.887</v>
      </c>
      <c r="S136" s="844">
        <v>10156</v>
      </c>
      <c r="T136" s="846">
        <v>2.5720000000000001</v>
      </c>
      <c r="U136" s="900">
        <v>99.41</v>
      </c>
    </row>
    <row r="137" spans="1:21">
      <c r="A137" s="112"/>
      <c r="B137" s="120" t="s">
        <v>12</v>
      </c>
      <c r="C137" s="847">
        <v>84.6</v>
      </c>
      <c r="D137" s="843">
        <v>1636.2</v>
      </c>
      <c r="E137" s="843">
        <v>142.69999999999999</v>
      </c>
      <c r="F137" s="843">
        <v>92.1</v>
      </c>
      <c r="G137" s="844">
        <v>52949</v>
      </c>
      <c r="H137" s="843">
        <v>85.572000000000003</v>
      </c>
      <c r="I137" s="844">
        <v>4359758</v>
      </c>
      <c r="J137" s="846">
        <v>2.5659999999999998</v>
      </c>
      <c r="K137" s="900">
        <v>98.248999999999995</v>
      </c>
      <c r="M137" s="847">
        <v>84.6</v>
      </c>
      <c r="N137" s="843">
        <v>1655.2</v>
      </c>
      <c r="O137" s="843">
        <v>142.69999999999999</v>
      </c>
      <c r="P137" s="843">
        <v>92.1</v>
      </c>
      <c r="Q137" s="844">
        <v>51955</v>
      </c>
      <c r="R137" s="843">
        <v>85.572000000000003</v>
      </c>
      <c r="S137" s="844">
        <v>10715</v>
      </c>
      <c r="T137" s="846">
        <v>2.5659999999999998</v>
      </c>
      <c r="U137" s="900">
        <v>98.248999999999995</v>
      </c>
    </row>
    <row r="138" spans="1:21">
      <c r="A138" s="112"/>
      <c r="B138" s="120" t="s">
        <v>13</v>
      </c>
      <c r="C138" s="847">
        <v>83.7</v>
      </c>
      <c r="D138" s="843">
        <v>1607.7</v>
      </c>
      <c r="E138" s="843">
        <v>145.80000000000001</v>
      </c>
      <c r="F138" s="843">
        <v>91.6</v>
      </c>
      <c r="G138" s="844">
        <v>55327</v>
      </c>
      <c r="H138" s="843">
        <v>96.655000000000001</v>
      </c>
      <c r="I138" s="844">
        <v>34722578</v>
      </c>
      <c r="J138" s="846">
        <v>2.5590000000000002</v>
      </c>
      <c r="K138" s="900">
        <v>97.566000000000003</v>
      </c>
      <c r="M138" s="847">
        <v>83.7</v>
      </c>
      <c r="N138" s="843">
        <v>1661.5</v>
      </c>
      <c r="O138" s="843">
        <v>145.80000000000001</v>
      </c>
      <c r="P138" s="843">
        <v>91.5</v>
      </c>
      <c r="Q138" s="844">
        <v>54218</v>
      </c>
      <c r="R138" s="843">
        <v>96.655000000000001</v>
      </c>
      <c r="S138" s="844">
        <v>10563</v>
      </c>
      <c r="T138" s="846">
        <v>2.5590000000000002</v>
      </c>
      <c r="U138" s="900">
        <v>97.566000000000003</v>
      </c>
    </row>
    <row r="139" spans="1:21">
      <c r="A139" s="113"/>
      <c r="B139" s="121" t="s">
        <v>14</v>
      </c>
      <c r="C139" s="852">
        <v>83.1</v>
      </c>
      <c r="D139" s="848">
        <v>1600.6</v>
      </c>
      <c r="E139" s="848">
        <v>147.4</v>
      </c>
      <c r="F139" s="848">
        <v>92.6</v>
      </c>
      <c r="G139" s="849">
        <v>50659</v>
      </c>
      <c r="H139" s="848">
        <v>90.524000000000001</v>
      </c>
      <c r="I139" s="849">
        <v>3043257</v>
      </c>
      <c r="J139" s="851">
        <v>2.528</v>
      </c>
      <c r="K139" s="901">
        <v>98.135000000000005</v>
      </c>
      <c r="M139" s="852">
        <v>83.1</v>
      </c>
      <c r="N139" s="848">
        <v>1677.5</v>
      </c>
      <c r="O139" s="848">
        <v>147.4</v>
      </c>
      <c r="P139" s="848">
        <v>92.5</v>
      </c>
      <c r="Q139" s="849">
        <v>51724</v>
      </c>
      <c r="R139" s="848">
        <v>90.524000000000001</v>
      </c>
      <c r="S139" s="849">
        <v>11348</v>
      </c>
      <c r="T139" s="851">
        <v>2.528</v>
      </c>
      <c r="U139" s="901">
        <v>98.135000000000005</v>
      </c>
    </row>
    <row r="140" spans="1:21">
      <c r="A140" s="112" t="s">
        <v>48</v>
      </c>
      <c r="B140" s="120" t="s">
        <v>3</v>
      </c>
      <c r="C140" s="847">
        <v>82.8</v>
      </c>
      <c r="D140" s="843">
        <v>1661.3</v>
      </c>
      <c r="E140" s="843">
        <v>138.4</v>
      </c>
      <c r="F140" s="843">
        <v>89.3</v>
      </c>
      <c r="G140" s="844">
        <v>49540</v>
      </c>
      <c r="H140" s="843">
        <v>88.587999999999994</v>
      </c>
      <c r="I140" s="844">
        <v>2852789</v>
      </c>
      <c r="J140" s="846">
        <v>2.5259999999999998</v>
      </c>
      <c r="K140" s="900">
        <v>97.64</v>
      </c>
      <c r="M140" s="847">
        <v>82.8</v>
      </c>
      <c r="N140" s="843">
        <v>1682.5</v>
      </c>
      <c r="O140" s="843">
        <v>138.4</v>
      </c>
      <c r="P140" s="843">
        <v>89.7</v>
      </c>
      <c r="Q140" s="844">
        <v>52520</v>
      </c>
      <c r="R140" s="843">
        <v>88.587999999999994</v>
      </c>
      <c r="S140" s="844">
        <v>10579</v>
      </c>
      <c r="T140" s="846">
        <v>2.5259999999999998</v>
      </c>
      <c r="U140" s="900">
        <v>97.64</v>
      </c>
    </row>
    <row r="141" spans="1:21">
      <c r="A141" s="112">
        <v>2000</v>
      </c>
      <c r="B141" s="120" t="s">
        <v>4</v>
      </c>
      <c r="C141" s="847">
        <v>81.7</v>
      </c>
      <c r="D141" s="843">
        <v>1728</v>
      </c>
      <c r="E141" s="843">
        <v>168</v>
      </c>
      <c r="F141" s="843">
        <v>89.8</v>
      </c>
      <c r="G141" s="844">
        <v>49673</v>
      </c>
      <c r="H141" s="843">
        <v>113.59399999999999</v>
      </c>
      <c r="I141" s="844">
        <v>9649050</v>
      </c>
      <c r="J141" s="846">
        <v>2.5249999999999999</v>
      </c>
      <c r="K141" s="900">
        <v>98.213999999999999</v>
      </c>
      <c r="M141" s="847">
        <v>81.7</v>
      </c>
      <c r="N141" s="843">
        <v>1747.1</v>
      </c>
      <c r="O141" s="843">
        <v>168</v>
      </c>
      <c r="P141" s="843">
        <v>90.3</v>
      </c>
      <c r="Q141" s="844">
        <v>52073</v>
      </c>
      <c r="R141" s="843">
        <v>113.59399999999999</v>
      </c>
      <c r="S141" s="844">
        <v>13832</v>
      </c>
      <c r="T141" s="846">
        <v>2.5249999999999999</v>
      </c>
      <c r="U141" s="900">
        <v>98.213999999999999</v>
      </c>
    </row>
    <row r="142" spans="1:21">
      <c r="A142" s="112"/>
      <c r="B142" s="120" t="s">
        <v>5</v>
      </c>
      <c r="C142" s="847">
        <v>81.7</v>
      </c>
      <c r="D142" s="843">
        <v>1678.1</v>
      </c>
      <c r="E142" s="843">
        <v>155.6</v>
      </c>
      <c r="F142" s="843">
        <v>90.2</v>
      </c>
      <c r="G142" s="844">
        <v>47654</v>
      </c>
      <c r="H142" s="843">
        <v>101.621</v>
      </c>
      <c r="I142" s="844">
        <v>2706886</v>
      </c>
      <c r="J142" s="846">
        <v>2.4990000000000001</v>
      </c>
      <c r="K142" s="900">
        <v>98.61</v>
      </c>
      <c r="M142" s="847">
        <v>81.7</v>
      </c>
      <c r="N142" s="843">
        <v>1679.8</v>
      </c>
      <c r="O142" s="843">
        <v>155.6</v>
      </c>
      <c r="P142" s="843">
        <v>91.1</v>
      </c>
      <c r="Q142" s="844">
        <v>51176</v>
      </c>
      <c r="R142" s="843">
        <v>101.621</v>
      </c>
      <c r="S142" s="844">
        <v>11014</v>
      </c>
      <c r="T142" s="846">
        <v>2.4990000000000001</v>
      </c>
      <c r="U142" s="900">
        <v>98.61</v>
      </c>
    </row>
    <row r="143" spans="1:21">
      <c r="A143" s="112"/>
      <c r="B143" s="120" t="s">
        <v>6</v>
      </c>
      <c r="C143" s="847">
        <v>82.2</v>
      </c>
      <c r="D143" s="843">
        <v>1676.4</v>
      </c>
      <c r="E143" s="843">
        <v>177.7</v>
      </c>
      <c r="F143" s="843">
        <v>89.8</v>
      </c>
      <c r="G143" s="844">
        <v>47087</v>
      </c>
      <c r="H143" s="843">
        <v>83.843000000000004</v>
      </c>
      <c r="I143" s="844">
        <v>4772059</v>
      </c>
      <c r="J143" s="846">
        <v>2.496</v>
      </c>
      <c r="K143" s="900">
        <v>98.311999999999998</v>
      </c>
      <c r="M143" s="847">
        <v>82.2</v>
      </c>
      <c r="N143" s="843">
        <v>1662.5</v>
      </c>
      <c r="O143" s="843">
        <v>177.7</v>
      </c>
      <c r="P143" s="843">
        <v>89.5</v>
      </c>
      <c r="Q143" s="844">
        <v>52088</v>
      </c>
      <c r="R143" s="843">
        <v>83.843000000000004</v>
      </c>
      <c r="S143" s="844">
        <v>9776</v>
      </c>
      <c r="T143" s="846">
        <v>2.496</v>
      </c>
      <c r="U143" s="900">
        <v>98.311999999999998</v>
      </c>
    </row>
    <row r="144" spans="1:21">
      <c r="A144" s="112"/>
      <c r="B144" s="120" t="s">
        <v>7</v>
      </c>
      <c r="C144" s="847">
        <v>82</v>
      </c>
      <c r="D144" s="843">
        <v>1735.5</v>
      </c>
      <c r="E144" s="843">
        <v>145.4</v>
      </c>
      <c r="F144" s="843">
        <v>89.7</v>
      </c>
      <c r="G144" s="844">
        <v>51366</v>
      </c>
      <c r="H144" s="843">
        <v>93.754000000000005</v>
      </c>
      <c r="I144" s="844">
        <v>41743810</v>
      </c>
      <c r="J144" s="846">
        <v>2.5049999999999999</v>
      </c>
      <c r="K144" s="900">
        <v>98.113</v>
      </c>
      <c r="M144" s="847">
        <v>82</v>
      </c>
      <c r="N144" s="843">
        <v>1685.4</v>
      </c>
      <c r="O144" s="843">
        <v>145.4</v>
      </c>
      <c r="P144" s="843">
        <v>89.5</v>
      </c>
      <c r="Q144" s="844">
        <v>50113</v>
      </c>
      <c r="R144" s="843">
        <v>93.754000000000005</v>
      </c>
      <c r="S144" s="844">
        <v>9779</v>
      </c>
      <c r="T144" s="846">
        <v>2.5049999999999999</v>
      </c>
      <c r="U144" s="900">
        <v>98.113</v>
      </c>
    </row>
    <row r="145" spans="1:21">
      <c r="A145" s="112"/>
      <c r="B145" s="120" t="s">
        <v>8</v>
      </c>
      <c r="C145" s="847">
        <v>81.5</v>
      </c>
      <c r="D145" s="843">
        <v>1718.2</v>
      </c>
      <c r="E145" s="843">
        <v>144.6</v>
      </c>
      <c r="F145" s="843">
        <v>89.7</v>
      </c>
      <c r="G145" s="844">
        <v>52600</v>
      </c>
      <c r="H145" s="843">
        <v>95.77</v>
      </c>
      <c r="I145" s="844">
        <v>8553473</v>
      </c>
      <c r="J145" s="846">
        <v>2.4969999999999999</v>
      </c>
      <c r="K145" s="900">
        <v>98.703999999999994</v>
      </c>
      <c r="M145" s="847">
        <v>81.5</v>
      </c>
      <c r="N145" s="843">
        <v>1668.3</v>
      </c>
      <c r="O145" s="843">
        <v>144.6</v>
      </c>
      <c r="P145" s="843">
        <v>89.3</v>
      </c>
      <c r="Q145" s="844">
        <v>50872</v>
      </c>
      <c r="R145" s="843">
        <v>95.77</v>
      </c>
      <c r="S145" s="844">
        <v>10496</v>
      </c>
      <c r="T145" s="846">
        <v>2.4969999999999999</v>
      </c>
      <c r="U145" s="900">
        <v>98.703999999999994</v>
      </c>
    </row>
    <row r="146" spans="1:21">
      <c r="A146" s="95"/>
      <c r="B146" s="120" t="s">
        <v>9</v>
      </c>
      <c r="C146" s="847">
        <v>80.5</v>
      </c>
      <c r="D146" s="843">
        <v>1690.2</v>
      </c>
      <c r="E146" s="843">
        <v>131.9</v>
      </c>
      <c r="F146" s="843">
        <v>89.9</v>
      </c>
      <c r="G146" s="844">
        <v>53469</v>
      </c>
      <c r="H146" s="843">
        <v>83.146000000000001</v>
      </c>
      <c r="I146" s="844">
        <v>3263128</v>
      </c>
      <c r="J146" s="846">
        <v>2.476</v>
      </c>
      <c r="K146" s="900">
        <v>98.602999999999994</v>
      </c>
      <c r="M146" s="847">
        <v>80.5</v>
      </c>
      <c r="N146" s="843">
        <v>1667.3</v>
      </c>
      <c r="O146" s="843">
        <v>131.9</v>
      </c>
      <c r="P146" s="843">
        <v>89.4</v>
      </c>
      <c r="Q146" s="844">
        <v>50994</v>
      </c>
      <c r="R146" s="843">
        <v>83.146000000000001</v>
      </c>
      <c r="S146" s="844">
        <v>10658</v>
      </c>
      <c r="T146" s="846">
        <v>2.476</v>
      </c>
      <c r="U146" s="900">
        <v>98.602999999999994</v>
      </c>
    </row>
    <row r="147" spans="1:21">
      <c r="A147" s="112"/>
      <c r="B147" s="120" t="s">
        <v>10</v>
      </c>
      <c r="C147" s="847">
        <v>82</v>
      </c>
      <c r="D147" s="843">
        <v>1692.8</v>
      </c>
      <c r="E147" s="843">
        <v>140.5</v>
      </c>
      <c r="F147" s="843">
        <v>89.5</v>
      </c>
      <c r="G147" s="844">
        <v>55214</v>
      </c>
      <c r="H147" s="843">
        <v>94.399000000000001</v>
      </c>
      <c r="I147" s="844">
        <v>7198384</v>
      </c>
      <c r="J147" s="846">
        <v>2.48</v>
      </c>
      <c r="K147" s="900">
        <v>98.509</v>
      </c>
      <c r="M147" s="847">
        <v>82</v>
      </c>
      <c r="N147" s="843">
        <v>1668</v>
      </c>
      <c r="O147" s="843">
        <v>140.5</v>
      </c>
      <c r="P147" s="843">
        <v>89.4</v>
      </c>
      <c r="Q147" s="844">
        <v>50274</v>
      </c>
      <c r="R147" s="843">
        <v>94.399000000000001</v>
      </c>
      <c r="S147" s="844">
        <v>10365</v>
      </c>
      <c r="T147" s="846">
        <v>2.48</v>
      </c>
      <c r="U147" s="900">
        <v>98.509</v>
      </c>
    </row>
    <row r="148" spans="1:21">
      <c r="A148" s="112"/>
      <c r="B148" s="120" t="s">
        <v>11</v>
      </c>
      <c r="C148" s="847">
        <v>82.5</v>
      </c>
      <c r="D148" s="843">
        <v>1682</v>
      </c>
      <c r="E148" s="843">
        <v>145.1</v>
      </c>
      <c r="F148" s="843">
        <v>88.8</v>
      </c>
      <c r="G148" s="844">
        <v>51872</v>
      </c>
      <c r="H148" s="843">
        <v>94.978999999999999</v>
      </c>
      <c r="I148" s="844">
        <v>2681327</v>
      </c>
      <c r="J148" s="846">
        <v>2.4969999999999999</v>
      </c>
      <c r="K148" s="900">
        <v>98.022000000000006</v>
      </c>
      <c r="M148" s="847">
        <v>82.5</v>
      </c>
      <c r="N148" s="843">
        <v>1670.1</v>
      </c>
      <c r="O148" s="843">
        <v>145.1</v>
      </c>
      <c r="P148" s="843">
        <v>88.8</v>
      </c>
      <c r="Q148" s="844">
        <v>50048</v>
      </c>
      <c r="R148" s="843">
        <v>94.978999999999999</v>
      </c>
      <c r="S148" s="844">
        <v>10455</v>
      </c>
      <c r="T148" s="846">
        <v>2.4969999999999999</v>
      </c>
      <c r="U148" s="900">
        <v>98.022000000000006</v>
      </c>
    </row>
    <row r="149" spans="1:21">
      <c r="A149" s="112"/>
      <c r="B149" s="120" t="s">
        <v>12</v>
      </c>
      <c r="C149" s="847">
        <v>82.9</v>
      </c>
      <c r="D149" s="843">
        <v>1668.2</v>
      </c>
      <c r="E149" s="843">
        <v>134.9</v>
      </c>
      <c r="F149" s="843">
        <v>89</v>
      </c>
      <c r="G149" s="844">
        <v>52936</v>
      </c>
      <c r="H149" s="843">
        <v>108.185</v>
      </c>
      <c r="I149" s="844">
        <v>4352165</v>
      </c>
      <c r="J149" s="846">
        <v>2.5169999999999999</v>
      </c>
      <c r="K149" s="900">
        <v>97.921000000000006</v>
      </c>
      <c r="M149" s="847">
        <v>82.9</v>
      </c>
      <c r="N149" s="843">
        <v>1683.7</v>
      </c>
      <c r="O149" s="843">
        <v>134.9</v>
      </c>
      <c r="P149" s="843">
        <v>89</v>
      </c>
      <c r="Q149" s="844">
        <v>50675</v>
      </c>
      <c r="R149" s="843">
        <v>108.185</v>
      </c>
      <c r="S149" s="844">
        <v>10233</v>
      </c>
      <c r="T149" s="846">
        <v>2.5169999999999999</v>
      </c>
      <c r="U149" s="900">
        <v>97.921000000000006</v>
      </c>
    </row>
    <row r="150" spans="1:21">
      <c r="A150" s="112"/>
      <c r="B150" s="120" t="s">
        <v>13</v>
      </c>
      <c r="C150" s="847">
        <v>83.8</v>
      </c>
      <c r="D150" s="843">
        <v>1659.5</v>
      </c>
      <c r="E150" s="843">
        <v>142.9</v>
      </c>
      <c r="F150" s="843">
        <v>89.2</v>
      </c>
      <c r="G150" s="844">
        <v>51639</v>
      </c>
      <c r="H150" s="843">
        <v>97.885000000000005</v>
      </c>
      <c r="I150" s="844">
        <v>32783932</v>
      </c>
      <c r="J150" s="846">
        <v>2.5139999999999998</v>
      </c>
      <c r="K150" s="900">
        <v>98.602999999999994</v>
      </c>
      <c r="M150" s="847">
        <v>83.8</v>
      </c>
      <c r="N150" s="843">
        <v>1706.7</v>
      </c>
      <c r="O150" s="843">
        <v>142.9</v>
      </c>
      <c r="P150" s="843">
        <v>89.1</v>
      </c>
      <c r="Q150" s="844">
        <v>50628</v>
      </c>
      <c r="R150" s="843">
        <v>97.885000000000005</v>
      </c>
      <c r="S150" s="844">
        <v>10085</v>
      </c>
      <c r="T150" s="846">
        <v>2.5139999999999998</v>
      </c>
      <c r="U150" s="900">
        <v>98.602999999999994</v>
      </c>
    </row>
    <row r="151" spans="1:21">
      <c r="A151" s="112"/>
      <c r="B151" s="120" t="s">
        <v>14</v>
      </c>
      <c r="C151" s="847">
        <v>84.2</v>
      </c>
      <c r="D151" s="843">
        <v>1639.6</v>
      </c>
      <c r="E151" s="843">
        <v>132.4</v>
      </c>
      <c r="F151" s="843">
        <v>89</v>
      </c>
      <c r="G151" s="844">
        <v>49434</v>
      </c>
      <c r="H151" s="843">
        <v>110.146</v>
      </c>
      <c r="I151" s="844">
        <v>2671367</v>
      </c>
      <c r="J151" s="846">
        <v>2.5179999999999998</v>
      </c>
      <c r="K151" s="900">
        <v>98.9</v>
      </c>
      <c r="M151" s="847">
        <v>84.2</v>
      </c>
      <c r="N151" s="843">
        <v>1714.6</v>
      </c>
      <c r="O151" s="843">
        <v>132.4</v>
      </c>
      <c r="P151" s="843">
        <v>88.9</v>
      </c>
      <c r="Q151" s="844">
        <v>52133</v>
      </c>
      <c r="R151" s="843">
        <v>110.146</v>
      </c>
      <c r="S151" s="844">
        <v>10101</v>
      </c>
      <c r="T151" s="846">
        <v>2.5179999999999998</v>
      </c>
      <c r="U151" s="900">
        <v>98.9</v>
      </c>
    </row>
    <row r="152" spans="1:21">
      <c r="A152" s="114" t="s">
        <v>49</v>
      </c>
      <c r="B152" s="119" t="s">
        <v>3</v>
      </c>
      <c r="C152" s="857">
        <v>84.5</v>
      </c>
      <c r="D152" s="853">
        <v>1701.1</v>
      </c>
      <c r="E152" s="853">
        <v>130</v>
      </c>
      <c r="F152" s="853">
        <v>88.5</v>
      </c>
      <c r="G152" s="854">
        <v>49202</v>
      </c>
      <c r="H152" s="853">
        <v>109.414</v>
      </c>
      <c r="I152" s="854">
        <v>2954318</v>
      </c>
      <c r="J152" s="856">
        <v>2.5129999999999999</v>
      </c>
      <c r="K152" s="902">
        <v>99.697999999999993</v>
      </c>
      <c r="M152" s="857">
        <v>84.5</v>
      </c>
      <c r="N152" s="853">
        <v>1722.2</v>
      </c>
      <c r="O152" s="853">
        <v>130</v>
      </c>
      <c r="P152" s="853">
        <v>88.8</v>
      </c>
      <c r="Q152" s="854">
        <v>50615</v>
      </c>
      <c r="R152" s="853">
        <v>109.414</v>
      </c>
      <c r="S152" s="854">
        <v>10928</v>
      </c>
      <c r="T152" s="856">
        <v>2.5129999999999999</v>
      </c>
      <c r="U152" s="902">
        <v>99.697999999999993</v>
      </c>
    </row>
    <row r="153" spans="1:21">
      <c r="A153" s="112">
        <v>2001</v>
      </c>
      <c r="B153" s="120" t="s">
        <v>4</v>
      </c>
      <c r="C153" s="847">
        <v>84.3</v>
      </c>
      <c r="D153" s="843">
        <v>1725.7</v>
      </c>
      <c r="E153" s="843">
        <v>134.69999999999999</v>
      </c>
      <c r="F153" s="843">
        <v>88.1</v>
      </c>
      <c r="G153" s="844">
        <v>48604</v>
      </c>
      <c r="H153" s="843">
        <v>97.894000000000005</v>
      </c>
      <c r="I153" s="844">
        <v>7064018</v>
      </c>
      <c r="J153" s="846">
        <v>2.5030000000000001</v>
      </c>
      <c r="K153" s="900">
        <v>99.596000000000004</v>
      </c>
      <c r="M153" s="847">
        <v>84.3</v>
      </c>
      <c r="N153" s="843">
        <v>1732.9</v>
      </c>
      <c r="O153" s="843">
        <v>134.69999999999999</v>
      </c>
      <c r="P153" s="843">
        <v>88.5</v>
      </c>
      <c r="Q153" s="844">
        <v>51507</v>
      </c>
      <c r="R153" s="843">
        <v>97.894000000000005</v>
      </c>
      <c r="S153" s="844">
        <v>10252</v>
      </c>
      <c r="T153" s="846">
        <v>2.5030000000000001</v>
      </c>
      <c r="U153" s="900">
        <v>99.596000000000004</v>
      </c>
    </row>
    <row r="154" spans="1:21">
      <c r="A154" s="112"/>
      <c r="B154" s="120" t="s">
        <v>5</v>
      </c>
      <c r="C154" s="847">
        <v>84.7</v>
      </c>
      <c r="D154" s="843">
        <v>1781.7</v>
      </c>
      <c r="E154" s="843">
        <v>137</v>
      </c>
      <c r="F154" s="843">
        <v>87.4</v>
      </c>
      <c r="G154" s="844">
        <v>47907</v>
      </c>
      <c r="H154" s="843">
        <v>81.122</v>
      </c>
      <c r="I154" s="844">
        <v>1928097</v>
      </c>
      <c r="J154" s="846">
        <v>2.4710000000000001</v>
      </c>
      <c r="K154" s="900">
        <v>99.093999999999994</v>
      </c>
      <c r="M154" s="847">
        <v>84.7</v>
      </c>
      <c r="N154" s="843">
        <v>1794.3</v>
      </c>
      <c r="O154" s="843">
        <v>137</v>
      </c>
      <c r="P154" s="843">
        <v>88.3</v>
      </c>
      <c r="Q154" s="844">
        <v>52319</v>
      </c>
      <c r="R154" s="843">
        <v>81.122</v>
      </c>
      <c r="S154" s="844">
        <v>8137</v>
      </c>
      <c r="T154" s="846">
        <v>2.4710000000000001</v>
      </c>
      <c r="U154" s="900">
        <v>99.093999999999994</v>
      </c>
    </row>
    <row r="155" spans="1:21">
      <c r="A155" s="112"/>
      <c r="B155" s="120" t="s">
        <v>6</v>
      </c>
      <c r="C155" s="847">
        <v>86.1</v>
      </c>
      <c r="D155" s="843">
        <v>1777.7</v>
      </c>
      <c r="E155" s="843">
        <v>124.6</v>
      </c>
      <c r="F155" s="843">
        <v>87.9</v>
      </c>
      <c r="G155" s="844">
        <v>48620</v>
      </c>
      <c r="H155" s="843">
        <v>97.674000000000007</v>
      </c>
      <c r="I155" s="844">
        <v>5478505</v>
      </c>
      <c r="J155" s="846">
        <v>2.4550000000000001</v>
      </c>
      <c r="K155" s="900">
        <v>98.585999999999999</v>
      </c>
      <c r="M155" s="847">
        <v>86.1</v>
      </c>
      <c r="N155" s="843">
        <v>1759.1</v>
      </c>
      <c r="O155" s="843">
        <v>124.6</v>
      </c>
      <c r="P155" s="843">
        <v>87.7</v>
      </c>
      <c r="Q155" s="844">
        <v>53353</v>
      </c>
      <c r="R155" s="843">
        <v>97.674000000000007</v>
      </c>
      <c r="S155" s="844">
        <v>10702</v>
      </c>
      <c r="T155" s="846">
        <v>2.4550000000000001</v>
      </c>
      <c r="U155" s="900">
        <v>98.585999999999999</v>
      </c>
    </row>
    <row r="156" spans="1:21">
      <c r="A156" s="112"/>
      <c r="B156" s="120" t="s">
        <v>7</v>
      </c>
      <c r="C156" s="847">
        <v>86.1</v>
      </c>
      <c r="D156" s="843">
        <v>1785.1</v>
      </c>
      <c r="E156" s="843">
        <v>131.1</v>
      </c>
      <c r="F156" s="843">
        <v>87.5</v>
      </c>
      <c r="G156" s="844">
        <v>54405</v>
      </c>
      <c r="H156" s="843">
        <v>92.653000000000006</v>
      </c>
      <c r="I156" s="844">
        <v>48569464</v>
      </c>
      <c r="J156" s="846">
        <v>2.4369999999999998</v>
      </c>
      <c r="K156" s="900">
        <v>98.784999999999997</v>
      </c>
      <c r="M156" s="847">
        <v>86.1</v>
      </c>
      <c r="N156" s="843">
        <v>1735.9</v>
      </c>
      <c r="O156" s="843">
        <v>131.1</v>
      </c>
      <c r="P156" s="843">
        <v>87.3</v>
      </c>
      <c r="Q156" s="844">
        <v>52938</v>
      </c>
      <c r="R156" s="843">
        <v>92.653000000000006</v>
      </c>
      <c r="S156" s="844">
        <v>11321</v>
      </c>
      <c r="T156" s="846">
        <v>2.4369999999999998</v>
      </c>
      <c r="U156" s="900">
        <v>98.784999999999997</v>
      </c>
    </row>
    <row r="157" spans="1:21">
      <c r="A157" s="112"/>
      <c r="B157" s="120" t="s">
        <v>8</v>
      </c>
      <c r="C157" s="847">
        <v>87.5</v>
      </c>
      <c r="D157" s="843">
        <v>1792.4</v>
      </c>
      <c r="E157" s="843">
        <v>128</v>
      </c>
      <c r="F157" s="843">
        <v>87.6</v>
      </c>
      <c r="G157" s="844">
        <v>52722</v>
      </c>
      <c r="H157" s="843">
        <v>98.277000000000001</v>
      </c>
      <c r="I157" s="844">
        <v>8400803</v>
      </c>
      <c r="J157" s="846">
        <v>2.3460000000000001</v>
      </c>
      <c r="K157" s="900">
        <v>98.182000000000002</v>
      </c>
      <c r="M157" s="847">
        <v>87.5</v>
      </c>
      <c r="N157" s="843">
        <v>1742</v>
      </c>
      <c r="O157" s="843">
        <v>128</v>
      </c>
      <c r="P157" s="843">
        <v>87.3</v>
      </c>
      <c r="Q157" s="844">
        <v>51688</v>
      </c>
      <c r="R157" s="843">
        <v>98.277000000000001</v>
      </c>
      <c r="S157" s="844">
        <v>10344</v>
      </c>
      <c r="T157" s="846">
        <v>2.3460000000000001</v>
      </c>
      <c r="U157" s="900">
        <v>98.182000000000002</v>
      </c>
    </row>
    <row r="158" spans="1:21">
      <c r="A158" s="112"/>
      <c r="B158" s="120" t="s">
        <v>9</v>
      </c>
      <c r="C158" s="847">
        <v>86.8</v>
      </c>
      <c r="D158" s="843">
        <v>1734.5</v>
      </c>
      <c r="E158" s="843">
        <v>135.9</v>
      </c>
      <c r="F158" s="843">
        <v>87.5</v>
      </c>
      <c r="G158" s="844">
        <v>55197</v>
      </c>
      <c r="H158" s="843">
        <v>121.578</v>
      </c>
      <c r="I158" s="844">
        <v>3125933</v>
      </c>
      <c r="J158" s="846">
        <v>2.3250000000000002</v>
      </c>
      <c r="K158" s="900">
        <v>98.177999999999997</v>
      </c>
      <c r="M158" s="847">
        <v>86.8</v>
      </c>
      <c r="N158" s="843">
        <v>1712.3</v>
      </c>
      <c r="O158" s="843">
        <v>135.9</v>
      </c>
      <c r="P158" s="843">
        <v>87</v>
      </c>
      <c r="Q158" s="844">
        <v>51651</v>
      </c>
      <c r="R158" s="843">
        <v>121.578</v>
      </c>
      <c r="S158" s="844">
        <v>10130</v>
      </c>
      <c r="T158" s="846">
        <v>2.3250000000000002</v>
      </c>
      <c r="U158" s="900">
        <v>98.177999999999997</v>
      </c>
    </row>
    <row r="159" spans="1:21">
      <c r="A159" s="112"/>
      <c r="B159" s="120" t="s">
        <v>10</v>
      </c>
      <c r="C159" s="847">
        <v>86.1</v>
      </c>
      <c r="D159" s="843">
        <v>1730</v>
      </c>
      <c r="E159" s="843">
        <v>113.2</v>
      </c>
      <c r="F159" s="843">
        <v>87</v>
      </c>
      <c r="G159" s="844">
        <v>55923</v>
      </c>
      <c r="H159" s="843">
        <v>93.674999999999997</v>
      </c>
      <c r="I159" s="844">
        <v>6168593</v>
      </c>
      <c r="J159" s="846">
        <v>2.3180000000000001</v>
      </c>
      <c r="K159" s="900">
        <v>98.082999999999998</v>
      </c>
      <c r="M159" s="847">
        <v>86.1</v>
      </c>
      <c r="N159" s="843">
        <v>1710.4</v>
      </c>
      <c r="O159" s="843">
        <v>113.2</v>
      </c>
      <c r="P159" s="843">
        <v>86.9</v>
      </c>
      <c r="Q159" s="844">
        <v>51132</v>
      </c>
      <c r="R159" s="843">
        <v>93.674999999999997</v>
      </c>
      <c r="S159" s="844">
        <v>8831</v>
      </c>
      <c r="T159" s="846">
        <v>2.3180000000000001</v>
      </c>
      <c r="U159" s="900">
        <v>98.082999999999998</v>
      </c>
    </row>
    <row r="160" spans="1:21">
      <c r="A160" s="112"/>
      <c r="B160" s="120" t="s">
        <v>11</v>
      </c>
      <c r="C160" s="847">
        <v>85.3</v>
      </c>
      <c r="D160" s="843">
        <v>1722.9</v>
      </c>
      <c r="E160" s="843">
        <v>110.4</v>
      </c>
      <c r="F160" s="843">
        <v>86.8</v>
      </c>
      <c r="G160" s="844">
        <v>53647</v>
      </c>
      <c r="H160" s="843">
        <v>113.345</v>
      </c>
      <c r="I160" s="844">
        <v>2478831</v>
      </c>
      <c r="J160" s="846">
        <v>2.3010000000000002</v>
      </c>
      <c r="K160" s="900">
        <v>97.78</v>
      </c>
      <c r="M160" s="847">
        <v>85.3</v>
      </c>
      <c r="N160" s="843">
        <v>1709.9</v>
      </c>
      <c r="O160" s="843">
        <v>110.4</v>
      </c>
      <c r="P160" s="843">
        <v>86.8</v>
      </c>
      <c r="Q160" s="844">
        <v>51975</v>
      </c>
      <c r="R160" s="843">
        <v>113.345</v>
      </c>
      <c r="S160" s="844">
        <v>9958</v>
      </c>
      <c r="T160" s="846">
        <v>2.3010000000000002</v>
      </c>
      <c r="U160" s="900">
        <v>97.78</v>
      </c>
    </row>
    <row r="161" spans="1:21">
      <c r="A161" s="112"/>
      <c r="B161" s="120" t="s">
        <v>12</v>
      </c>
      <c r="C161" s="847">
        <v>84.3</v>
      </c>
      <c r="D161" s="843">
        <v>1689.9</v>
      </c>
      <c r="E161" s="843">
        <v>111.9</v>
      </c>
      <c r="F161" s="843">
        <v>86.8</v>
      </c>
      <c r="G161" s="844">
        <v>55601</v>
      </c>
      <c r="H161" s="843">
        <v>95.397000000000006</v>
      </c>
      <c r="I161" s="844">
        <v>4528578</v>
      </c>
      <c r="J161" s="846">
        <v>2.2949999999999999</v>
      </c>
      <c r="K161" s="900">
        <v>97.876999999999995</v>
      </c>
      <c r="M161" s="847">
        <v>84.3</v>
      </c>
      <c r="N161" s="843">
        <v>1695.1</v>
      </c>
      <c r="O161" s="843">
        <v>111.9</v>
      </c>
      <c r="P161" s="843">
        <v>86.9</v>
      </c>
      <c r="Q161" s="844">
        <v>52219</v>
      </c>
      <c r="R161" s="843">
        <v>95.397000000000006</v>
      </c>
      <c r="S161" s="844">
        <v>10190</v>
      </c>
      <c r="T161" s="846">
        <v>2.2949999999999999</v>
      </c>
      <c r="U161" s="900">
        <v>97.876999999999995</v>
      </c>
    </row>
    <row r="162" spans="1:21">
      <c r="A162" s="112"/>
      <c r="B162" s="120" t="s">
        <v>13</v>
      </c>
      <c r="C162" s="847">
        <v>84.2</v>
      </c>
      <c r="D162" s="843">
        <v>1630.3</v>
      </c>
      <c r="E162" s="843">
        <v>109.2</v>
      </c>
      <c r="F162" s="843">
        <v>86.5</v>
      </c>
      <c r="G162" s="844">
        <v>53569</v>
      </c>
      <c r="H162" s="843">
        <v>98.866</v>
      </c>
      <c r="I162" s="844">
        <v>31085815</v>
      </c>
      <c r="J162" s="846">
        <v>2.294</v>
      </c>
      <c r="K162" s="900">
        <v>97.47</v>
      </c>
      <c r="M162" s="847">
        <v>84.2</v>
      </c>
      <c r="N162" s="843">
        <v>1663.6</v>
      </c>
      <c r="O162" s="843">
        <v>109.2</v>
      </c>
      <c r="P162" s="843">
        <v>86.4</v>
      </c>
      <c r="Q162" s="844">
        <v>53012</v>
      </c>
      <c r="R162" s="843">
        <v>98.866</v>
      </c>
      <c r="S162" s="844">
        <v>9670</v>
      </c>
      <c r="T162" s="846">
        <v>2.294</v>
      </c>
      <c r="U162" s="900">
        <v>97.47</v>
      </c>
    </row>
    <row r="163" spans="1:21">
      <c r="A163" s="100"/>
      <c r="B163" s="121" t="s">
        <v>14</v>
      </c>
      <c r="C163" s="852">
        <v>83.1</v>
      </c>
      <c r="D163" s="848">
        <v>1572.4</v>
      </c>
      <c r="E163" s="848">
        <v>113.5</v>
      </c>
      <c r="F163" s="848">
        <v>86.5</v>
      </c>
      <c r="G163" s="849">
        <v>51065</v>
      </c>
      <c r="H163" s="848">
        <v>86.531999999999996</v>
      </c>
      <c r="I163" s="849">
        <v>2388426</v>
      </c>
      <c r="J163" s="851">
        <v>2.2810000000000001</v>
      </c>
      <c r="K163" s="901">
        <v>97.168999999999997</v>
      </c>
      <c r="M163" s="852">
        <v>83.1</v>
      </c>
      <c r="N163" s="848">
        <v>1640.7</v>
      </c>
      <c r="O163" s="848">
        <v>113.5</v>
      </c>
      <c r="P163" s="848">
        <v>86.4</v>
      </c>
      <c r="Q163" s="849">
        <v>53644</v>
      </c>
      <c r="R163" s="848">
        <v>86.531999999999996</v>
      </c>
      <c r="S163" s="849">
        <v>9190</v>
      </c>
      <c r="T163" s="851">
        <v>2.2810000000000001</v>
      </c>
      <c r="U163" s="901">
        <v>97.168999999999997</v>
      </c>
    </row>
    <row r="164" spans="1:21">
      <c r="A164" s="115" t="s">
        <v>50</v>
      </c>
      <c r="B164" s="120" t="s">
        <v>3</v>
      </c>
      <c r="C164" s="847">
        <v>80.3</v>
      </c>
      <c r="D164" s="843">
        <v>1588.7</v>
      </c>
      <c r="E164" s="843">
        <v>113.2</v>
      </c>
      <c r="F164" s="843">
        <v>86.3</v>
      </c>
      <c r="G164" s="844">
        <v>51264</v>
      </c>
      <c r="H164" s="843">
        <v>91.840999999999994</v>
      </c>
      <c r="I164" s="844">
        <v>2525923</v>
      </c>
      <c r="J164" s="846">
        <v>2.286</v>
      </c>
      <c r="K164" s="900">
        <v>96.869</v>
      </c>
      <c r="M164" s="847">
        <v>80.3</v>
      </c>
      <c r="N164" s="843">
        <v>1610.5</v>
      </c>
      <c r="O164" s="843">
        <v>113.2</v>
      </c>
      <c r="P164" s="843">
        <v>86.6</v>
      </c>
      <c r="Q164" s="844">
        <v>52743</v>
      </c>
      <c r="R164" s="843">
        <v>91.840999999999994</v>
      </c>
      <c r="S164" s="844">
        <v>9447</v>
      </c>
      <c r="T164" s="846">
        <v>2.286</v>
      </c>
      <c r="U164" s="900">
        <v>96.869</v>
      </c>
    </row>
    <row r="165" spans="1:21">
      <c r="A165" s="112">
        <v>2002</v>
      </c>
      <c r="B165" s="120" t="s">
        <v>4</v>
      </c>
      <c r="C165" s="847">
        <v>82.4</v>
      </c>
      <c r="D165" s="843">
        <v>1622.5</v>
      </c>
      <c r="E165" s="843">
        <v>107.3</v>
      </c>
      <c r="F165" s="843">
        <v>86.2</v>
      </c>
      <c r="G165" s="844">
        <v>49083</v>
      </c>
      <c r="H165" s="843">
        <v>90.424999999999997</v>
      </c>
      <c r="I165" s="844">
        <v>6195875</v>
      </c>
      <c r="J165" s="846">
        <v>2.2879999999999998</v>
      </c>
      <c r="K165" s="900">
        <v>96.247</v>
      </c>
      <c r="M165" s="847">
        <v>82.4</v>
      </c>
      <c r="N165" s="843">
        <v>1635.6</v>
      </c>
      <c r="O165" s="843">
        <v>107.3</v>
      </c>
      <c r="P165" s="843">
        <v>86.5</v>
      </c>
      <c r="Q165" s="844">
        <v>52350</v>
      </c>
      <c r="R165" s="843">
        <v>90.424999999999997</v>
      </c>
      <c r="S165" s="844">
        <v>8789</v>
      </c>
      <c r="T165" s="846">
        <v>2.2879999999999998</v>
      </c>
      <c r="U165" s="900">
        <v>96.247</v>
      </c>
    </row>
    <row r="166" spans="1:21">
      <c r="A166" s="112"/>
      <c r="B166" s="120" t="s">
        <v>5</v>
      </c>
      <c r="C166" s="847">
        <v>82</v>
      </c>
      <c r="D166" s="843">
        <v>1692</v>
      </c>
      <c r="E166" s="843">
        <v>127.7</v>
      </c>
      <c r="F166" s="843">
        <v>85.4</v>
      </c>
      <c r="G166" s="844">
        <v>45410</v>
      </c>
      <c r="H166" s="843">
        <v>84.691999999999993</v>
      </c>
      <c r="I166" s="844">
        <v>1805014</v>
      </c>
      <c r="J166" s="846">
        <v>2.2570000000000001</v>
      </c>
      <c r="K166" s="900">
        <v>96.748000000000005</v>
      </c>
      <c r="M166" s="847">
        <v>82</v>
      </c>
      <c r="N166" s="843">
        <v>1716.5</v>
      </c>
      <c r="O166" s="843">
        <v>127.7</v>
      </c>
      <c r="P166" s="843">
        <v>86.2</v>
      </c>
      <c r="Q166" s="844">
        <v>50668</v>
      </c>
      <c r="R166" s="843">
        <v>84.691999999999993</v>
      </c>
      <c r="S166" s="844">
        <v>7883</v>
      </c>
      <c r="T166" s="846">
        <v>2.2570000000000001</v>
      </c>
      <c r="U166" s="900">
        <v>96.748000000000005</v>
      </c>
    </row>
    <row r="167" spans="1:21">
      <c r="A167" s="112"/>
      <c r="B167" s="120" t="s">
        <v>6</v>
      </c>
      <c r="C167" s="847">
        <v>76.900000000000006</v>
      </c>
      <c r="D167" s="843">
        <v>1649.8</v>
      </c>
      <c r="E167" s="843">
        <v>111.1</v>
      </c>
      <c r="F167" s="843">
        <v>86.6</v>
      </c>
      <c r="G167" s="844">
        <v>46571</v>
      </c>
      <c r="H167" s="843">
        <v>90.62</v>
      </c>
      <c r="I167" s="844">
        <v>4742373</v>
      </c>
      <c r="J167" s="846">
        <v>2.2639999999999998</v>
      </c>
      <c r="K167" s="900">
        <v>98.156000000000006</v>
      </c>
      <c r="M167" s="847">
        <v>76.900000000000006</v>
      </c>
      <c r="N167" s="843">
        <v>1631.8</v>
      </c>
      <c r="O167" s="843">
        <v>111.1</v>
      </c>
      <c r="P167" s="843">
        <v>86.4</v>
      </c>
      <c r="Q167" s="844">
        <v>50496</v>
      </c>
      <c r="R167" s="843">
        <v>90.62</v>
      </c>
      <c r="S167" s="844">
        <v>8890</v>
      </c>
      <c r="T167" s="846">
        <v>2.2639999999999998</v>
      </c>
      <c r="U167" s="900">
        <v>98.156000000000006</v>
      </c>
    </row>
    <row r="168" spans="1:21">
      <c r="A168" s="112"/>
      <c r="B168" s="120" t="s">
        <v>7</v>
      </c>
      <c r="C168" s="847">
        <v>75.8</v>
      </c>
      <c r="D168" s="843">
        <v>1646.7</v>
      </c>
      <c r="E168" s="843">
        <v>107.3</v>
      </c>
      <c r="F168" s="843">
        <v>86.5</v>
      </c>
      <c r="G168" s="844">
        <v>52372</v>
      </c>
      <c r="H168" s="843">
        <v>92.325999999999993</v>
      </c>
      <c r="I168" s="844">
        <v>33143282</v>
      </c>
      <c r="J168" s="846">
        <v>2.2690000000000001</v>
      </c>
      <c r="K168" s="900">
        <v>97.745999999999995</v>
      </c>
      <c r="M168" s="847">
        <v>75.8</v>
      </c>
      <c r="N168" s="843">
        <v>1605.1</v>
      </c>
      <c r="O168" s="843">
        <v>107.3</v>
      </c>
      <c r="P168" s="843">
        <v>86.3</v>
      </c>
      <c r="Q168" s="844">
        <v>51420</v>
      </c>
      <c r="R168" s="843">
        <v>92.325999999999993</v>
      </c>
      <c r="S168" s="844">
        <v>7741</v>
      </c>
      <c r="T168" s="846">
        <v>2.2690000000000001</v>
      </c>
      <c r="U168" s="900">
        <v>97.745999999999995</v>
      </c>
    </row>
    <row r="169" spans="1:21">
      <c r="A169" s="112"/>
      <c r="B169" s="120" t="s">
        <v>8</v>
      </c>
      <c r="C169" s="847">
        <v>76</v>
      </c>
      <c r="D169" s="843">
        <v>1661.2</v>
      </c>
      <c r="E169" s="843">
        <v>112.2</v>
      </c>
      <c r="F169" s="843">
        <v>86.5</v>
      </c>
      <c r="G169" s="844">
        <v>51584</v>
      </c>
      <c r="H169" s="843">
        <v>93.498000000000005</v>
      </c>
      <c r="I169" s="844">
        <v>7285298</v>
      </c>
      <c r="J169" s="846">
        <v>2.2730000000000001</v>
      </c>
      <c r="K169" s="900">
        <v>98.045000000000002</v>
      </c>
      <c r="M169" s="847">
        <v>76</v>
      </c>
      <c r="N169" s="843">
        <v>1615.3</v>
      </c>
      <c r="O169" s="843">
        <v>112.2</v>
      </c>
      <c r="P169" s="843">
        <v>86.3</v>
      </c>
      <c r="Q169" s="844">
        <v>50897</v>
      </c>
      <c r="R169" s="843">
        <v>93.498000000000005</v>
      </c>
      <c r="S169" s="844">
        <v>9219</v>
      </c>
      <c r="T169" s="846">
        <v>2.2730000000000001</v>
      </c>
      <c r="U169" s="900">
        <v>98.045000000000002</v>
      </c>
    </row>
    <row r="170" spans="1:21">
      <c r="A170" s="112"/>
      <c r="B170" s="120" t="s">
        <v>9</v>
      </c>
      <c r="C170" s="847">
        <v>76</v>
      </c>
      <c r="D170" s="843">
        <v>1621.9</v>
      </c>
      <c r="E170" s="843">
        <v>113.6</v>
      </c>
      <c r="F170" s="843">
        <v>86.7</v>
      </c>
      <c r="G170" s="844">
        <v>55320</v>
      </c>
      <c r="H170" s="843">
        <v>94.944999999999993</v>
      </c>
      <c r="I170" s="844">
        <v>2735453</v>
      </c>
      <c r="J170" s="846">
        <v>2.2690000000000001</v>
      </c>
      <c r="K170" s="900">
        <v>97.629000000000005</v>
      </c>
      <c r="M170" s="847">
        <v>76</v>
      </c>
      <c r="N170" s="843">
        <v>1600.2</v>
      </c>
      <c r="O170" s="843">
        <v>113.6</v>
      </c>
      <c r="P170" s="843">
        <v>86.3</v>
      </c>
      <c r="Q170" s="844">
        <v>50747</v>
      </c>
      <c r="R170" s="843">
        <v>94.944999999999993</v>
      </c>
      <c r="S170" s="844">
        <v>8925</v>
      </c>
      <c r="T170" s="846">
        <v>2.2690000000000001</v>
      </c>
      <c r="U170" s="900">
        <v>97.629000000000005</v>
      </c>
    </row>
    <row r="171" spans="1:21">
      <c r="A171" s="112"/>
      <c r="B171" s="120" t="s">
        <v>10</v>
      </c>
      <c r="C171" s="847">
        <v>75.8</v>
      </c>
      <c r="D171" s="843">
        <v>1571.5</v>
      </c>
      <c r="E171" s="843">
        <v>117.5</v>
      </c>
      <c r="F171" s="843">
        <v>86.1</v>
      </c>
      <c r="G171" s="844">
        <v>54514</v>
      </c>
      <c r="H171" s="843">
        <v>93.17</v>
      </c>
      <c r="I171" s="844">
        <v>6766896</v>
      </c>
      <c r="J171" s="846">
        <v>2.2629999999999999</v>
      </c>
      <c r="K171" s="900">
        <v>98.045000000000002</v>
      </c>
      <c r="M171" s="847">
        <v>75.8</v>
      </c>
      <c r="N171" s="843">
        <v>1554.4</v>
      </c>
      <c r="O171" s="843">
        <v>117.5</v>
      </c>
      <c r="P171" s="843">
        <v>86</v>
      </c>
      <c r="Q171" s="844">
        <v>50100</v>
      </c>
      <c r="R171" s="843">
        <v>93.17</v>
      </c>
      <c r="S171" s="844">
        <v>9295</v>
      </c>
      <c r="T171" s="846">
        <v>2.2629999999999999</v>
      </c>
      <c r="U171" s="900">
        <v>98.045000000000002</v>
      </c>
    </row>
    <row r="172" spans="1:21">
      <c r="A172" s="112"/>
      <c r="B172" s="120" t="s">
        <v>11</v>
      </c>
      <c r="C172" s="847">
        <v>76</v>
      </c>
      <c r="D172" s="843">
        <v>1606</v>
      </c>
      <c r="E172" s="843">
        <v>107.4</v>
      </c>
      <c r="F172" s="843">
        <v>86.1</v>
      </c>
      <c r="G172" s="844">
        <v>52583</v>
      </c>
      <c r="H172" s="843">
        <v>82.254000000000005</v>
      </c>
      <c r="I172" s="844">
        <v>2093558</v>
      </c>
      <c r="J172" s="846">
        <v>2.2370000000000001</v>
      </c>
      <c r="K172" s="900">
        <v>98.141999999999996</v>
      </c>
      <c r="M172" s="847">
        <v>76</v>
      </c>
      <c r="N172" s="843">
        <v>1593.4</v>
      </c>
      <c r="O172" s="843">
        <v>107.4</v>
      </c>
      <c r="P172" s="843">
        <v>86.1</v>
      </c>
      <c r="Q172" s="844">
        <v>50001</v>
      </c>
      <c r="R172" s="843">
        <v>82.254000000000005</v>
      </c>
      <c r="S172" s="844">
        <v>8578</v>
      </c>
      <c r="T172" s="846">
        <v>2.2370000000000001</v>
      </c>
      <c r="U172" s="900">
        <v>98.141999999999996</v>
      </c>
    </row>
    <row r="173" spans="1:21">
      <c r="A173" s="112"/>
      <c r="B173" s="120" t="s">
        <v>12</v>
      </c>
      <c r="C173" s="847">
        <v>75.2</v>
      </c>
      <c r="D173" s="843">
        <v>1570.4</v>
      </c>
      <c r="E173" s="843">
        <v>135</v>
      </c>
      <c r="F173" s="843">
        <v>85.6</v>
      </c>
      <c r="G173" s="844">
        <v>53262</v>
      </c>
      <c r="H173" s="843">
        <v>90.7</v>
      </c>
      <c r="I173" s="844">
        <v>3798320</v>
      </c>
      <c r="J173" s="846">
        <v>2.2349999999999999</v>
      </c>
      <c r="K173" s="900">
        <v>98.14</v>
      </c>
      <c r="M173" s="847">
        <v>75.2</v>
      </c>
      <c r="N173" s="843">
        <v>1563.9</v>
      </c>
      <c r="O173" s="843">
        <v>135</v>
      </c>
      <c r="P173" s="843">
        <v>85.7</v>
      </c>
      <c r="Q173" s="844">
        <v>49781</v>
      </c>
      <c r="R173" s="843">
        <v>90.7</v>
      </c>
      <c r="S173" s="844">
        <v>8343</v>
      </c>
      <c r="T173" s="846">
        <v>2.2349999999999999</v>
      </c>
      <c r="U173" s="900">
        <v>98.14</v>
      </c>
    </row>
    <row r="174" spans="1:21">
      <c r="A174" s="112"/>
      <c r="B174" s="120" t="s">
        <v>13</v>
      </c>
      <c r="C174" s="847">
        <v>74</v>
      </c>
      <c r="D174" s="843">
        <v>1552.2</v>
      </c>
      <c r="E174" s="843">
        <v>129</v>
      </c>
      <c r="F174" s="843">
        <v>85.9</v>
      </c>
      <c r="G174" s="844">
        <v>48055</v>
      </c>
      <c r="H174" s="843">
        <v>107.952</v>
      </c>
      <c r="I174" s="844">
        <v>27824263</v>
      </c>
      <c r="J174" s="846">
        <v>2.2029999999999998</v>
      </c>
      <c r="K174" s="900">
        <v>98.754000000000005</v>
      </c>
      <c r="M174" s="847">
        <v>74</v>
      </c>
      <c r="N174" s="843">
        <v>1574.1</v>
      </c>
      <c r="O174" s="843">
        <v>129</v>
      </c>
      <c r="P174" s="843">
        <v>85.8</v>
      </c>
      <c r="Q174" s="844">
        <v>48499</v>
      </c>
      <c r="R174" s="843">
        <v>107.952</v>
      </c>
      <c r="S174" s="844">
        <v>8780</v>
      </c>
      <c r="T174" s="846">
        <v>2.2029999999999998</v>
      </c>
      <c r="U174" s="900">
        <v>98.754000000000005</v>
      </c>
    </row>
    <row r="175" spans="1:21">
      <c r="A175" s="112"/>
      <c r="B175" s="120" t="s">
        <v>14</v>
      </c>
      <c r="C175" s="847">
        <v>74.900000000000006</v>
      </c>
      <c r="D175" s="843">
        <v>1518.9</v>
      </c>
      <c r="E175" s="843">
        <v>140.80000000000001</v>
      </c>
      <c r="F175" s="843">
        <v>84.8</v>
      </c>
      <c r="G175" s="844">
        <v>46282</v>
      </c>
      <c r="H175" s="843">
        <v>109.94199999999999</v>
      </c>
      <c r="I175" s="844">
        <v>2459888</v>
      </c>
      <c r="J175" s="846">
        <v>2.2160000000000002</v>
      </c>
      <c r="K175" s="900">
        <v>98.855000000000004</v>
      </c>
      <c r="M175" s="847">
        <v>74.900000000000006</v>
      </c>
      <c r="N175" s="843">
        <v>1581.5</v>
      </c>
      <c r="O175" s="843">
        <v>140.80000000000001</v>
      </c>
      <c r="P175" s="843">
        <v>84.8</v>
      </c>
      <c r="Q175" s="844">
        <v>47982</v>
      </c>
      <c r="R175" s="843">
        <v>109.94199999999999</v>
      </c>
      <c r="S175" s="844">
        <v>9860</v>
      </c>
      <c r="T175" s="846">
        <v>2.2160000000000002</v>
      </c>
      <c r="U175" s="900">
        <v>98.855000000000004</v>
      </c>
    </row>
    <row r="176" spans="1:21">
      <c r="A176" s="114" t="s">
        <v>51</v>
      </c>
      <c r="B176" s="119" t="s">
        <v>3</v>
      </c>
      <c r="C176" s="857">
        <v>78.599999999999994</v>
      </c>
      <c r="D176" s="853">
        <v>1562.021</v>
      </c>
      <c r="E176" s="853">
        <v>136.1</v>
      </c>
      <c r="F176" s="853">
        <v>85.2</v>
      </c>
      <c r="G176" s="854">
        <v>45706</v>
      </c>
      <c r="H176" s="853">
        <v>102.92100000000001</v>
      </c>
      <c r="I176" s="854">
        <v>1958312</v>
      </c>
      <c r="J176" s="856">
        <v>2.4300000000000002</v>
      </c>
      <c r="K176" s="902">
        <v>98.436000000000007</v>
      </c>
      <c r="M176" s="857">
        <v>78.599999999999994</v>
      </c>
      <c r="N176" s="853">
        <v>1587.9</v>
      </c>
      <c r="O176" s="853">
        <v>136.1</v>
      </c>
      <c r="P176" s="853">
        <v>85.4</v>
      </c>
      <c r="Q176" s="854">
        <v>47607</v>
      </c>
      <c r="R176" s="853">
        <v>102.92100000000001</v>
      </c>
      <c r="S176" s="854">
        <v>7727</v>
      </c>
      <c r="T176" s="856">
        <v>2.4300000000000002</v>
      </c>
      <c r="U176" s="902">
        <v>98.436000000000007</v>
      </c>
    </row>
    <row r="177" spans="1:21">
      <c r="A177" s="112">
        <v>2003</v>
      </c>
      <c r="B177" s="120" t="s">
        <v>4</v>
      </c>
      <c r="C177" s="847">
        <v>78.7</v>
      </c>
      <c r="D177" s="843">
        <v>1509.752</v>
      </c>
      <c r="E177" s="843">
        <v>130</v>
      </c>
      <c r="F177" s="843">
        <v>85.1</v>
      </c>
      <c r="G177" s="844">
        <v>43467</v>
      </c>
      <c r="H177" s="843">
        <v>97</v>
      </c>
      <c r="I177" s="844">
        <v>6052791</v>
      </c>
      <c r="J177" s="846">
        <v>2.4380000000000002</v>
      </c>
      <c r="K177" s="900">
        <v>99.367999999999995</v>
      </c>
      <c r="M177" s="847">
        <v>78.7</v>
      </c>
      <c r="N177" s="843">
        <v>1528.3</v>
      </c>
      <c r="O177" s="843">
        <v>130</v>
      </c>
      <c r="P177" s="843">
        <v>85.4</v>
      </c>
      <c r="Q177" s="844">
        <v>46622</v>
      </c>
      <c r="R177" s="843">
        <v>97</v>
      </c>
      <c r="S177" s="844">
        <v>8434</v>
      </c>
      <c r="T177" s="846">
        <v>2.4380000000000002</v>
      </c>
      <c r="U177" s="900">
        <v>99.367999999999995</v>
      </c>
    </row>
    <row r="178" spans="1:21">
      <c r="A178" s="112"/>
      <c r="B178" s="120" t="s">
        <v>5</v>
      </c>
      <c r="C178" s="847">
        <v>78.8</v>
      </c>
      <c r="D178" s="843">
        <v>1476.029</v>
      </c>
      <c r="E178" s="843">
        <v>133.4</v>
      </c>
      <c r="F178" s="843">
        <v>84.3</v>
      </c>
      <c r="G178" s="844">
        <v>42189</v>
      </c>
      <c r="H178" s="843">
        <v>111.81399999999999</v>
      </c>
      <c r="I178" s="844">
        <v>2175017</v>
      </c>
      <c r="J178" s="846">
        <v>2.427</v>
      </c>
      <c r="K178" s="900">
        <v>99.265000000000001</v>
      </c>
      <c r="M178" s="847">
        <v>78.8</v>
      </c>
      <c r="N178" s="843">
        <v>1510.4</v>
      </c>
      <c r="O178" s="843">
        <v>133.4</v>
      </c>
      <c r="P178" s="843">
        <v>85.1</v>
      </c>
      <c r="Q178" s="844">
        <v>46974</v>
      </c>
      <c r="R178" s="843">
        <v>111.81399999999999</v>
      </c>
      <c r="S178" s="844">
        <v>9685</v>
      </c>
      <c r="T178" s="846">
        <v>2.427</v>
      </c>
      <c r="U178" s="900">
        <v>99.265000000000001</v>
      </c>
    </row>
    <row r="179" spans="1:21">
      <c r="A179" s="112"/>
      <c r="B179" s="120" t="s">
        <v>6</v>
      </c>
      <c r="C179" s="847">
        <v>78</v>
      </c>
      <c r="D179" s="843">
        <v>1496.6469999999999</v>
      </c>
      <c r="E179" s="843">
        <v>125.6</v>
      </c>
      <c r="F179" s="843">
        <v>85.3</v>
      </c>
      <c r="G179" s="844">
        <v>41526</v>
      </c>
      <c r="H179" s="843">
        <v>110.10899999999999</v>
      </c>
      <c r="I179" s="844">
        <v>4922158</v>
      </c>
      <c r="J179" s="846">
        <v>2.4159999999999999</v>
      </c>
      <c r="K179" s="900">
        <v>99.165000000000006</v>
      </c>
      <c r="M179" s="847">
        <v>78</v>
      </c>
      <c r="N179" s="843">
        <v>1479.5</v>
      </c>
      <c r="O179" s="843">
        <v>125.6</v>
      </c>
      <c r="P179" s="843">
        <v>85.1</v>
      </c>
      <c r="Q179" s="844">
        <v>45396</v>
      </c>
      <c r="R179" s="843">
        <v>110.10899999999999</v>
      </c>
      <c r="S179" s="844">
        <v>9198</v>
      </c>
      <c r="T179" s="846">
        <v>2.4159999999999999</v>
      </c>
      <c r="U179" s="900">
        <v>99.165000000000006</v>
      </c>
    </row>
    <row r="180" spans="1:21">
      <c r="A180" s="112"/>
      <c r="B180" s="120" t="s">
        <v>7</v>
      </c>
      <c r="C180" s="847">
        <v>77.099999999999994</v>
      </c>
      <c r="D180" s="843">
        <v>1485.6030000000001</v>
      </c>
      <c r="E180" s="843">
        <v>132.5</v>
      </c>
      <c r="F180" s="843">
        <v>85.2</v>
      </c>
      <c r="G180" s="844">
        <v>44763</v>
      </c>
      <c r="H180" s="843">
        <v>116.89400000000001</v>
      </c>
      <c r="I180" s="844">
        <v>37725492</v>
      </c>
      <c r="J180" s="846">
        <v>2.41</v>
      </c>
      <c r="K180" s="900">
        <v>99.686000000000007</v>
      </c>
      <c r="M180" s="847">
        <v>77.099999999999994</v>
      </c>
      <c r="N180" s="843">
        <v>1449.1</v>
      </c>
      <c r="O180" s="843">
        <v>132.5</v>
      </c>
      <c r="P180" s="843">
        <v>84.9</v>
      </c>
      <c r="Q180" s="844">
        <v>44516</v>
      </c>
      <c r="R180" s="843">
        <v>116.89400000000001</v>
      </c>
      <c r="S180" s="844">
        <v>8526</v>
      </c>
      <c r="T180" s="846">
        <v>2.41</v>
      </c>
      <c r="U180" s="900">
        <v>99.686000000000007</v>
      </c>
    </row>
    <row r="181" spans="1:21">
      <c r="A181" s="112"/>
      <c r="B181" s="120" t="s">
        <v>8</v>
      </c>
      <c r="C181" s="847">
        <v>77.5</v>
      </c>
      <c r="D181" s="843">
        <v>1530.91</v>
      </c>
      <c r="E181" s="843">
        <v>142.6</v>
      </c>
      <c r="F181" s="843">
        <v>84.3</v>
      </c>
      <c r="G181" s="844">
        <v>44800</v>
      </c>
      <c r="H181" s="843">
        <v>113.05200000000001</v>
      </c>
      <c r="I181" s="844">
        <v>3428135</v>
      </c>
      <c r="J181" s="846">
        <v>2.3980000000000001</v>
      </c>
      <c r="K181" s="900">
        <v>99.58</v>
      </c>
      <c r="M181" s="847">
        <v>77.5</v>
      </c>
      <c r="N181" s="843">
        <v>1488.3</v>
      </c>
      <c r="O181" s="843">
        <v>142.6</v>
      </c>
      <c r="P181" s="843">
        <v>84.1</v>
      </c>
      <c r="Q181" s="844">
        <v>43494</v>
      </c>
      <c r="R181" s="843">
        <v>113.05200000000001</v>
      </c>
      <c r="S181" s="844">
        <v>4729</v>
      </c>
      <c r="T181" s="846">
        <v>2.3980000000000001</v>
      </c>
      <c r="U181" s="900">
        <v>99.58</v>
      </c>
    </row>
    <row r="182" spans="1:21">
      <c r="A182" s="112"/>
      <c r="B182" s="120" t="s">
        <v>9</v>
      </c>
      <c r="C182" s="847">
        <v>77.099999999999994</v>
      </c>
      <c r="D182" s="843">
        <v>1556.4</v>
      </c>
      <c r="E182" s="843">
        <v>120.4</v>
      </c>
      <c r="F182" s="843">
        <v>84.9</v>
      </c>
      <c r="G182" s="844">
        <v>46567</v>
      </c>
      <c r="H182" s="843">
        <v>88.156999999999996</v>
      </c>
      <c r="I182" s="844">
        <v>3259261</v>
      </c>
      <c r="J182" s="846">
        <v>2.3919999999999999</v>
      </c>
      <c r="K182" s="900">
        <v>100.10599999999999</v>
      </c>
      <c r="M182" s="847">
        <v>77.099999999999994</v>
      </c>
      <c r="N182" s="843">
        <v>1536.5</v>
      </c>
      <c r="O182" s="843">
        <v>120.4</v>
      </c>
      <c r="P182" s="843">
        <v>84.5</v>
      </c>
      <c r="Q182" s="844">
        <v>42399</v>
      </c>
      <c r="R182" s="843">
        <v>88.156999999999996</v>
      </c>
      <c r="S182" s="844">
        <v>11151</v>
      </c>
      <c r="T182" s="846">
        <v>2.3919999999999999</v>
      </c>
      <c r="U182" s="900">
        <v>100.10599999999999</v>
      </c>
    </row>
    <row r="183" spans="1:21">
      <c r="A183" s="112"/>
      <c r="B183" s="120" t="s">
        <v>10</v>
      </c>
      <c r="C183" s="847">
        <v>77.2</v>
      </c>
      <c r="D183" s="843">
        <v>1548.8</v>
      </c>
      <c r="E183" s="843">
        <v>108</v>
      </c>
      <c r="F183" s="843">
        <v>83</v>
      </c>
      <c r="G183" s="844">
        <v>44732</v>
      </c>
      <c r="H183" s="843">
        <v>109.824</v>
      </c>
      <c r="I183" s="844">
        <v>5123426</v>
      </c>
      <c r="J183" s="846">
        <v>2.403</v>
      </c>
      <c r="K183" s="900">
        <v>99.474999999999994</v>
      </c>
      <c r="M183" s="847">
        <v>77.2</v>
      </c>
      <c r="N183" s="843">
        <v>1528.9</v>
      </c>
      <c r="O183" s="843">
        <v>108</v>
      </c>
      <c r="P183" s="843">
        <v>82.9</v>
      </c>
      <c r="Q183" s="844">
        <v>41452</v>
      </c>
      <c r="R183" s="843">
        <v>109.824</v>
      </c>
      <c r="S183" s="844">
        <v>6973</v>
      </c>
      <c r="T183" s="846">
        <v>2.403</v>
      </c>
      <c r="U183" s="900">
        <v>99.474999999999994</v>
      </c>
    </row>
    <row r="184" spans="1:21">
      <c r="A184" s="112"/>
      <c r="B184" s="120" t="s">
        <v>11</v>
      </c>
      <c r="C184" s="847">
        <v>78</v>
      </c>
      <c r="D184" s="843">
        <v>1550.4</v>
      </c>
      <c r="E184" s="843">
        <v>107</v>
      </c>
      <c r="F184" s="843">
        <v>82.8</v>
      </c>
      <c r="G184" s="844">
        <v>43975</v>
      </c>
      <c r="H184" s="843">
        <v>94.405000000000001</v>
      </c>
      <c r="I184" s="844">
        <v>2073952</v>
      </c>
      <c r="J184" s="846">
        <v>2.3919999999999999</v>
      </c>
      <c r="K184" s="900">
        <v>100.21</v>
      </c>
      <c r="M184" s="847">
        <v>78</v>
      </c>
      <c r="N184" s="843">
        <v>1536.3</v>
      </c>
      <c r="O184" s="843">
        <v>107</v>
      </c>
      <c r="P184" s="843">
        <v>82.8</v>
      </c>
      <c r="Q184" s="844">
        <v>40844</v>
      </c>
      <c r="R184" s="843">
        <v>94.405000000000001</v>
      </c>
      <c r="S184" s="844">
        <v>8847</v>
      </c>
      <c r="T184" s="846">
        <v>2.3919999999999999</v>
      </c>
      <c r="U184" s="900">
        <v>100.21</v>
      </c>
    </row>
    <row r="185" spans="1:21">
      <c r="A185" s="112"/>
      <c r="B185" s="120" t="s">
        <v>12</v>
      </c>
      <c r="C185" s="847">
        <v>76.099999999999994</v>
      </c>
      <c r="D185" s="843">
        <v>1568.8</v>
      </c>
      <c r="E185" s="843">
        <v>121.9</v>
      </c>
      <c r="F185" s="843">
        <v>82.8</v>
      </c>
      <c r="G185" s="844">
        <v>41942</v>
      </c>
      <c r="H185" s="843">
        <v>96.825999999999993</v>
      </c>
      <c r="I185" s="844">
        <v>4241003</v>
      </c>
      <c r="J185" s="846">
        <v>2.4089999999999998</v>
      </c>
      <c r="K185" s="900">
        <v>100</v>
      </c>
      <c r="M185" s="847">
        <v>76.099999999999994</v>
      </c>
      <c r="N185" s="843">
        <v>1553.3</v>
      </c>
      <c r="O185" s="843">
        <v>121.9</v>
      </c>
      <c r="P185" s="843">
        <v>82.9</v>
      </c>
      <c r="Q185" s="844">
        <v>39542</v>
      </c>
      <c r="R185" s="843">
        <v>96.825999999999993</v>
      </c>
      <c r="S185" s="844">
        <v>9357</v>
      </c>
      <c r="T185" s="846">
        <v>2.4089999999999998</v>
      </c>
      <c r="U185" s="900">
        <v>100</v>
      </c>
    </row>
    <row r="186" spans="1:21">
      <c r="A186" s="112"/>
      <c r="B186" s="120" t="s">
        <v>13</v>
      </c>
      <c r="C186" s="847">
        <v>75.8</v>
      </c>
      <c r="D186" s="843">
        <v>1541.9</v>
      </c>
      <c r="E186" s="843">
        <v>113.9</v>
      </c>
      <c r="F186" s="843">
        <v>81.099999999999994</v>
      </c>
      <c r="G186" s="844">
        <v>37455</v>
      </c>
      <c r="H186" s="843">
        <v>88.373000000000005</v>
      </c>
      <c r="I186" s="844">
        <v>28299213</v>
      </c>
      <c r="J186" s="846">
        <v>2.403</v>
      </c>
      <c r="K186" s="900">
        <v>99.578999999999994</v>
      </c>
      <c r="M186" s="847">
        <v>75.8</v>
      </c>
      <c r="N186" s="843">
        <v>1556.6</v>
      </c>
      <c r="O186" s="843">
        <v>113.9</v>
      </c>
      <c r="P186" s="843">
        <v>81</v>
      </c>
      <c r="Q186" s="844">
        <v>38316</v>
      </c>
      <c r="R186" s="843">
        <v>88.373000000000005</v>
      </c>
      <c r="S186" s="844">
        <v>9051</v>
      </c>
      <c r="T186" s="846">
        <v>2.403</v>
      </c>
      <c r="U186" s="900">
        <v>99.578999999999994</v>
      </c>
    </row>
    <row r="187" spans="1:21">
      <c r="A187" s="113"/>
      <c r="B187" s="121" t="s">
        <v>14</v>
      </c>
      <c r="C187" s="852">
        <v>75.2</v>
      </c>
      <c r="D187" s="848">
        <v>1481.5</v>
      </c>
      <c r="E187" s="848">
        <v>114.1</v>
      </c>
      <c r="F187" s="848">
        <v>80.5</v>
      </c>
      <c r="G187" s="849">
        <v>36461</v>
      </c>
      <c r="H187" s="848">
        <v>86.447999999999993</v>
      </c>
      <c r="I187" s="849">
        <v>2194477</v>
      </c>
      <c r="J187" s="851">
        <v>2.3980000000000001</v>
      </c>
      <c r="K187" s="901">
        <v>100</v>
      </c>
      <c r="M187" s="852">
        <v>75.2</v>
      </c>
      <c r="N187" s="848">
        <v>1537.8</v>
      </c>
      <c r="O187" s="848">
        <v>114.1</v>
      </c>
      <c r="P187" s="848">
        <v>80.599999999999994</v>
      </c>
      <c r="Q187" s="849">
        <v>37306</v>
      </c>
      <c r="R187" s="848">
        <v>86.447999999999993</v>
      </c>
      <c r="S187" s="849">
        <v>9333</v>
      </c>
      <c r="T187" s="851">
        <v>2.3980000000000001</v>
      </c>
      <c r="U187" s="901">
        <v>100</v>
      </c>
    </row>
    <row r="188" spans="1:21">
      <c r="A188" s="115" t="s">
        <v>52</v>
      </c>
      <c r="B188" s="120" t="s">
        <v>3</v>
      </c>
      <c r="C188" s="847">
        <v>75.099999999999994</v>
      </c>
      <c r="D188" s="843">
        <v>1563.4</v>
      </c>
      <c r="E188" s="843">
        <v>119.8</v>
      </c>
      <c r="F188" s="843">
        <v>84.4</v>
      </c>
      <c r="G188" s="844">
        <v>34486</v>
      </c>
      <c r="H188" s="843">
        <v>106.65900000000001</v>
      </c>
      <c r="I188" s="844">
        <v>2497260</v>
      </c>
      <c r="J188" s="846">
        <v>2.395</v>
      </c>
      <c r="K188" s="900">
        <v>100.10599999999999</v>
      </c>
      <c r="M188" s="847">
        <v>75.099999999999994</v>
      </c>
      <c r="N188" s="843">
        <v>1597.8</v>
      </c>
      <c r="O188" s="843">
        <v>119.8</v>
      </c>
      <c r="P188" s="843">
        <v>84.6</v>
      </c>
      <c r="Q188" s="844">
        <v>36525</v>
      </c>
      <c r="R188" s="843">
        <v>106.65900000000001</v>
      </c>
      <c r="S188" s="844">
        <v>10233</v>
      </c>
      <c r="T188" s="846">
        <v>2.395</v>
      </c>
      <c r="U188" s="900">
        <v>100.10599999999999</v>
      </c>
    </row>
    <row r="189" spans="1:21">
      <c r="A189" s="112">
        <v>2004</v>
      </c>
      <c r="B189" s="120" t="s">
        <v>4</v>
      </c>
      <c r="C189" s="847">
        <v>75.599999999999994</v>
      </c>
      <c r="D189" s="843">
        <v>1540.1</v>
      </c>
      <c r="E189" s="843">
        <v>146.6</v>
      </c>
      <c r="F189" s="843">
        <v>84.3</v>
      </c>
      <c r="G189" s="844">
        <v>33037</v>
      </c>
      <c r="H189" s="843">
        <v>115.84399999999999</v>
      </c>
      <c r="I189" s="844">
        <v>7638959</v>
      </c>
      <c r="J189" s="846">
        <v>2.38</v>
      </c>
      <c r="K189" s="900">
        <v>100.318</v>
      </c>
      <c r="M189" s="847">
        <v>75.599999999999994</v>
      </c>
      <c r="N189" s="843">
        <v>1580.6</v>
      </c>
      <c r="O189" s="843">
        <v>146.6</v>
      </c>
      <c r="P189" s="843">
        <v>84.6</v>
      </c>
      <c r="Q189" s="844">
        <v>36035</v>
      </c>
      <c r="R189" s="843">
        <v>115.84399999999999</v>
      </c>
      <c r="S189" s="844">
        <v>10293</v>
      </c>
      <c r="T189" s="846">
        <v>2.38</v>
      </c>
      <c r="U189" s="900">
        <v>100.318</v>
      </c>
    </row>
    <row r="190" spans="1:21">
      <c r="A190" s="112"/>
      <c r="B190" s="120" t="s">
        <v>5</v>
      </c>
      <c r="C190" s="847">
        <v>75.5</v>
      </c>
      <c r="D190" s="843">
        <v>1515.1</v>
      </c>
      <c r="E190" s="843">
        <v>117.8</v>
      </c>
      <c r="F190" s="843">
        <v>84.8</v>
      </c>
      <c r="G190" s="844">
        <v>32665</v>
      </c>
      <c r="H190" s="843">
        <v>106.41800000000001</v>
      </c>
      <c r="I190" s="844">
        <v>1218907</v>
      </c>
      <c r="J190" s="846">
        <v>2.363</v>
      </c>
      <c r="K190" s="900">
        <v>100.212</v>
      </c>
      <c r="M190" s="847">
        <v>75.5</v>
      </c>
      <c r="N190" s="843">
        <v>1563.6</v>
      </c>
      <c r="O190" s="843">
        <v>117.8</v>
      </c>
      <c r="P190" s="843">
        <v>85.6</v>
      </c>
      <c r="Q190" s="844">
        <v>35311</v>
      </c>
      <c r="R190" s="843">
        <v>106.41800000000001</v>
      </c>
      <c r="S190" s="844">
        <v>5570</v>
      </c>
      <c r="T190" s="846">
        <v>2.363</v>
      </c>
      <c r="U190" s="900">
        <v>100.212</v>
      </c>
    </row>
    <row r="191" spans="1:21">
      <c r="A191" s="112"/>
      <c r="B191" s="120" t="s">
        <v>6</v>
      </c>
      <c r="C191" s="847">
        <v>75.099999999999994</v>
      </c>
      <c r="D191" s="843">
        <v>1657</v>
      </c>
      <c r="E191" s="843">
        <v>125.9</v>
      </c>
      <c r="F191" s="843">
        <v>84.2</v>
      </c>
      <c r="G191" s="844">
        <v>32302</v>
      </c>
      <c r="H191" s="843">
        <v>98.933999999999997</v>
      </c>
      <c r="I191" s="844">
        <v>5252015</v>
      </c>
      <c r="J191" s="846">
        <v>2.37</v>
      </c>
      <c r="K191" s="900">
        <v>99.683999999999997</v>
      </c>
      <c r="M191" s="847">
        <v>75.099999999999994</v>
      </c>
      <c r="N191" s="843">
        <v>1640.9</v>
      </c>
      <c r="O191" s="843">
        <v>125.9</v>
      </c>
      <c r="P191" s="843">
        <v>83.9</v>
      </c>
      <c r="Q191" s="844">
        <v>35784</v>
      </c>
      <c r="R191" s="843">
        <v>98.933999999999997</v>
      </c>
      <c r="S191" s="844">
        <v>10155</v>
      </c>
      <c r="T191" s="846">
        <v>2.37</v>
      </c>
      <c r="U191" s="900">
        <v>99.683999999999997</v>
      </c>
    </row>
    <row r="192" spans="1:21">
      <c r="A192" s="112"/>
      <c r="B192" s="120" t="s">
        <v>7</v>
      </c>
      <c r="C192" s="847">
        <v>75.7</v>
      </c>
      <c r="D192" s="843">
        <v>1688</v>
      </c>
      <c r="E192" s="843">
        <v>121.3</v>
      </c>
      <c r="F192" s="843">
        <v>84.3</v>
      </c>
      <c r="G192" s="844">
        <v>32323</v>
      </c>
      <c r="H192" s="843">
        <v>79.822000000000003</v>
      </c>
      <c r="I192" s="844">
        <v>48136135</v>
      </c>
      <c r="J192" s="846">
        <v>2.38</v>
      </c>
      <c r="K192" s="900">
        <v>99.79</v>
      </c>
      <c r="M192" s="847">
        <v>75.7</v>
      </c>
      <c r="N192" s="843">
        <v>1643.2</v>
      </c>
      <c r="O192" s="843">
        <v>121.3</v>
      </c>
      <c r="P192" s="843">
        <v>84</v>
      </c>
      <c r="Q192" s="844">
        <v>32565</v>
      </c>
      <c r="R192" s="843">
        <v>79.822000000000003</v>
      </c>
      <c r="S192" s="844">
        <v>10518</v>
      </c>
      <c r="T192" s="846">
        <v>2.38</v>
      </c>
      <c r="U192" s="900">
        <v>99.79</v>
      </c>
    </row>
    <row r="193" spans="1:21">
      <c r="A193" s="112"/>
      <c r="B193" s="120" t="s">
        <v>8</v>
      </c>
      <c r="C193" s="847">
        <v>74.7</v>
      </c>
      <c r="D193" s="843">
        <v>1701</v>
      </c>
      <c r="E193" s="843">
        <v>120.7</v>
      </c>
      <c r="F193" s="843">
        <v>83.7</v>
      </c>
      <c r="G193" s="844">
        <v>36100</v>
      </c>
      <c r="H193" s="843">
        <v>74.338999999999999</v>
      </c>
      <c r="I193" s="844">
        <v>4138694</v>
      </c>
      <c r="J193" s="846">
        <v>2.375</v>
      </c>
      <c r="K193" s="900">
        <v>100.316</v>
      </c>
      <c r="M193" s="847">
        <v>74.7</v>
      </c>
      <c r="N193" s="843">
        <v>1650.9</v>
      </c>
      <c r="O193" s="843">
        <v>120.7</v>
      </c>
      <c r="P193" s="843">
        <v>83.5</v>
      </c>
      <c r="Q193" s="844">
        <v>34273</v>
      </c>
      <c r="R193" s="843">
        <v>74.338999999999999</v>
      </c>
      <c r="S193" s="844">
        <v>6398</v>
      </c>
      <c r="T193" s="846">
        <v>2.375</v>
      </c>
      <c r="U193" s="900">
        <v>100.316</v>
      </c>
    </row>
    <row r="194" spans="1:21">
      <c r="A194" s="112"/>
      <c r="B194" s="120" t="s">
        <v>9</v>
      </c>
      <c r="C194" s="847">
        <v>74.7</v>
      </c>
      <c r="D194" s="843">
        <v>1659</v>
      </c>
      <c r="E194" s="843">
        <v>139.9</v>
      </c>
      <c r="F194" s="843">
        <v>84.1</v>
      </c>
      <c r="G194" s="844">
        <v>36484</v>
      </c>
      <c r="H194" s="843">
        <v>92.867000000000004</v>
      </c>
      <c r="I194" s="844">
        <v>2903960</v>
      </c>
      <c r="J194" s="846">
        <v>2.379</v>
      </c>
      <c r="K194" s="900">
        <v>100.105</v>
      </c>
      <c r="M194" s="847">
        <v>74.7</v>
      </c>
      <c r="N194" s="843">
        <v>1636.1</v>
      </c>
      <c r="O194" s="843">
        <v>139.9</v>
      </c>
      <c r="P194" s="843">
        <v>83.8</v>
      </c>
      <c r="Q194" s="844">
        <v>33812</v>
      </c>
      <c r="R194" s="843">
        <v>92.867000000000004</v>
      </c>
      <c r="S194" s="844">
        <v>10546</v>
      </c>
      <c r="T194" s="846">
        <v>2.379</v>
      </c>
      <c r="U194" s="900">
        <v>100.105</v>
      </c>
    </row>
    <row r="195" spans="1:21">
      <c r="A195" s="112"/>
      <c r="B195" s="120" t="s">
        <v>10</v>
      </c>
      <c r="C195" s="847">
        <v>75</v>
      </c>
      <c r="D195" s="843">
        <v>1599</v>
      </c>
      <c r="E195" s="843">
        <v>127.5</v>
      </c>
      <c r="F195" s="843">
        <v>83.7</v>
      </c>
      <c r="G195" s="844">
        <v>37270</v>
      </c>
      <c r="H195" s="843">
        <v>80.134</v>
      </c>
      <c r="I195" s="844">
        <v>7972673</v>
      </c>
      <c r="J195" s="846">
        <v>2.3769999999999998</v>
      </c>
      <c r="K195" s="900">
        <v>100.316</v>
      </c>
      <c r="M195" s="847">
        <v>75</v>
      </c>
      <c r="N195" s="843">
        <v>1568.5</v>
      </c>
      <c r="O195" s="843">
        <v>127.5</v>
      </c>
      <c r="P195" s="843">
        <v>83.5</v>
      </c>
      <c r="Q195" s="844">
        <v>33514</v>
      </c>
      <c r="R195" s="843">
        <v>80.134</v>
      </c>
      <c r="S195" s="844">
        <v>10798</v>
      </c>
      <c r="T195" s="846">
        <v>2.3769999999999998</v>
      </c>
      <c r="U195" s="900">
        <v>100.316</v>
      </c>
    </row>
    <row r="196" spans="1:21">
      <c r="A196" s="112"/>
      <c r="B196" s="120" t="s">
        <v>11</v>
      </c>
      <c r="C196" s="847">
        <v>74.3</v>
      </c>
      <c r="D196" s="843">
        <v>1671</v>
      </c>
      <c r="E196" s="843">
        <v>132.4</v>
      </c>
      <c r="F196" s="843">
        <v>82.8</v>
      </c>
      <c r="G196" s="844">
        <v>35781</v>
      </c>
      <c r="H196" s="843">
        <v>99.534999999999997</v>
      </c>
      <c r="I196" s="844">
        <v>2553960</v>
      </c>
      <c r="J196" s="846">
        <v>2.3519999999999999</v>
      </c>
      <c r="K196" s="900">
        <v>100.52500000000001</v>
      </c>
      <c r="M196" s="847">
        <v>74.3</v>
      </c>
      <c r="N196" s="843">
        <v>1654.9</v>
      </c>
      <c r="O196" s="843">
        <v>132.4</v>
      </c>
      <c r="P196" s="843">
        <v>82.8</v>
      </c>
      <c r="Q196" s="844">
        <v>33110</v>
      </c>
      <c r="R196" s="843">
        <v>99.534999999999997</v>
      </c>
      <c r="S196" s="844">
        <v>11386</v>
      </c>
      <c r="T196" s="846">
        <v>2.3519999999999999</v>
      </c>
      <c r="U196" s="900">
        <v>100.52500000000001</v>
      </c>
    </row>
    <row r="197" spans="1:21">
      <c r="A197" s="112"/>
      <c r="B197" s="120" t="s">
        <v>12</v>
      </c>
      <c r="C197" s="847">
        <v>74.5</v>
      </c>
      <c r="D197" s="843">
        <v>1727</v>
      </c>
      <c r="E197" s="843">
        <v>131.19999999999999</v>
      </c>
      <c r="F197" s="843">
        <v>83.1</v>
      </c>
      <c r="G197" s="844">
        <v>32982</v>
      </c>
      <c r="H197" s="843">
        <v>86.899000000000001</v>
      </c>
      <c r="I197" s="844">
        <v>5246238</v>
      </c>
      <c r="J197" s="846">
        <v>2.3460000000000001</v>
      </c>
      <c r="K197" s="900">
        <v>101.684</v>
      </c>
      <c r="M197" s="847">
        <v>74.5</v>
      </c>
      <c r="N197" s="843">
        <v>1704.2</v>
      </c>
      <c r="O197" s="843">
        <v>131.19999999999999</v>
      </c>
      <c r="P197" s="843">
        <v>83.1</v>
      </c>
      <c r="Q197" s="844">
        <v>32145</v>
      </c>
      <c r="R197" s="843">
        <v>86.899000000000001</v>
      </c>
      <c r="S197" s="844">
        <v>11865</v>
      </c>
      <c r="T197" s="846">
        <v>2.3460000000000001</v>
      </c>
      <c r="U197" s="900">
        <v>101.684</v>
      </c>
    </row>
    <row r="198" spans="1:21">
      <c r="A198" s="112"/>
      <c r="B198" s="120" t="s">
        <v>13</v>
      </c>
      <c r="C198" s="847">
        <v>75.3</v>
      </c>
      <c r="D198" s="843">
        <v>1731</v>
      </c>
      <c r="E198" s="843">
        <v>140.1</v>
      </c>
      <c r="F198" s="843">
        <v>83.5</v>
      </c>
      <c r="G198" s="844">
        <v>31771</v>
      </c>
      <c r="H198" s="843">
        <v>88.694999999999993</v>
      </c>
      <c r="I198" s="844">
        <v>34978533</v>
      </c>
      <c r="J198" s="846">
        <v>2.3380000000000001</v>
      </c>
      <c r="K198" s="900">
        <v>101.795</v>
      </c>
      <c r="M198" s="847">
        <v>75.3</v>
      </c>
      <c r="N198" s="843">
        <v>1747.4</v>
      </c>
      <c r="O198" s="843">
        <v>140.1</v>
      </c>
      <c r="P198" s="843">
        <v>83.4</v>
      </c>
      <c r="Q198" s="844">
        <v>31618</v>
      </c>
      <c r="R198" s="843">
        <v>88.694999999999993</v>
      </c>
      <c r="S198" s="844">
        <v>11160</v>
      </c>
      <c r="T198" s="846">
        <v>2.3380000000000001</v>
      </c>
      <c r="U198" s="900">
        <v>101.795</v>
      </c>
    </row>
    <row r="199" spans="1:21">
      <c r="A199" s="112"/>
      <c r="B199" s="120" t="s">
        <v>14</v>
      </c>
      <c r="C199" s="847">
        <v>76</v>
      </c>
      <c r="D199" s="843">
        <v>1665</v>
      </c>
      <c r="E199" s="843">
        <v>137</v>
      </c>
      <c r="F199" s="843">
        <v>83.7</v>
      </c>
      <c r="G199" s="844">
        <v>30074</v>
      </c>
      <c r="H199" s="843">
        <v>86.295000000000002</v>
      </c>
      <c r="I199" s="844">
        <v>2651551</v>
      </c>
      <c r="J199" s="846">
        <v>2.3180000000000001</v>
      </c>
      <c r="K199" s="900">
        <v>100.73699999999999</v>
      </c>
      <c r="M199" s="847">
        <v>76</v>
      </c>
      <c r="N199" s="843">
        <v>1724.6</v>
      </c>
      <c r="O199" s="843">
        <v>137</v>
      </c>
      <c r="P199" s="843">
        <v>83.9</v>
      </c>
      <c r="Q199" s="844">
        <v>30986</v>
      </c>
      <c r="R199" s="843">
        <v>86.295000000000002</v>
      </c>
      <c r="S199" s="844">
        <v>12058</v>
      </c>
      <c r="T199" s="846">
        <v>2.3180000000000001</v>
      </c>
      <c r="U199" s="900">
        <v>100.73699999999999</v>
      </c>
    </row>
    <row r="200" spans="1:21">
      <c r="A200" s="114" t="s">
        <v>53</v>
      </c>
      <c r="B200" s="119" t="s">
        <v>3</v>
      </c>
      <c r="C200" s="857">
        <v>77.099999999999994</v>
      </c>
      <c r="D200" s="853">
        <v>1677</v>
      </c>
      <c r="E200" s="853">
        <v>127.1</v>
      </c>
      <c r="F200" s="853">
        <v>82.9</v>
      </c>
      <c r="G200" s="854">
        <v>28408</v>
      </c>
      <c r="H200" s="853">
        <v>77.281999999999996</v>
      </c>
      <c r="I200" s="854">
        <v>2641751</v>
      </c>
      <c r="J200" s="856">
        <v>2.3199999999999998</v>
      </c>
      <c r="K200" s="902">
        <v>100.63500000000001</v>
      </c>
      <c r="M200" s="857">
        <v>77.099999999999994</v>
      </c>
      <c r="N200" s="853">
        <v>1726</v>
      </c>
      <c r="O200" s="853">
        <v>127.1</v>
      </c>
      <c r="P200" s="853">
        <v>83.1</v>
      </c>
      <c r="Q200" s="854">
        <v>30562</v>
      </c>
      <c r="R200" s="853">
        <v>77.281999999999996</v>
      </c>
      <c r="S200" s="854">
        <v>11379</v>
      </c>
      <c r="T200" s="856">
        <v>2.3199999999999998</v>
      </c>
      <c r="U200" s="902">
        <v>100.63500000000001</v>
      </c>
    </row>
    <row r="201" spans="1:21">
      <c r="A201" s="112">
        <v>2005</v>
      </c>
      <c r="B201" s="120" t="s">
        <v>4</v>
      </c>
      <c r="C201" s="847">
        <v>77.099999999999994</v>
      </c>
      <c r="D201" s="843">
        <v>1725</v>
      </c>
      <c r="E201" s="843">
        <v>137.6</v>
      </c>
      <c r="F201" s="843">
        <v>83.2</v>
      </c>
      <c r="G201" s="844">
        <v>27725</v>
      </c>
      <c r="H201" s="843">
        <v>77.622</v>
      </c>
      <c r="I201" s="844">
        <v>8864267</v>
      </c>
      <c r="J201" s="846">
        <v>2.3079999999999998</v>
      </c>
      <c r="K201" s="900">
        <v>100.211</v>
      </c>
      <c r="M201" s="847">
        <v>77.099999999999994</v>
      </c>
      <c r="N201" s="843">
        <v>1762.3</v>
      </c>
      <c r="O201" s="843">
        <v>137.6</v>
      </c>
      <c r="P201" s="843">
        <v>83.6</v>
      </c>
      <c r="Q201" s="844">
        <v>29967</v>
      </c>
      <c r="R201" s="843">
        <v>77.622</v>
      </c>
      <c r="S201" s="844">
        <v>11839</v>
      </c>
      <c r="T201" s="846">
        <v>2.3079999999999998</v>
      </c>
      <c r="U201" s="900">
        <v>100.211</v>
      </c>
    </row>
    <row r="202" spans="1:21">
      <c r="A202" s="112"/>
      <c r="B202" s="120" t="s">
        <v>5</v>
      </c>
      <c r="C202" s="847">
        <v>77.900000000000006</v>
      </c>
      <c r="D202" s="843">
        <v>1745</v>
      </c>
      <c r="E202" s="843">
        <v>134.30000000000001</v>
      </c>
      <c r="F202" s="843">
        <v>83.3</v>
      </c>
      <c r="G202" s="844">
        <v>28090</v>
      </c>
      <c r="H202" s="843">
        <v>77.599000000000004</v>
      </c>
      <c r="I202" s="844">
        <v>2157507</v>
      </c>
      <c r="J202" s="846">
        <v>2.2730000000000001</v>
      </c>
      <c r="K202" s="900">
        <v>100.739</v>
      </c>
      <c r="M202" s="847">
        <v>77.900000000000006</v>
      </c>
      <c r="N202" s="843">
        <v>1814</v>
      </c>
      <c r="O202" s="843">
        <v>134.30000000000001</v>
      </c>
      <c r="P202" s="843">
        <v>84</v>
      </c>
      <c r="Q202" s="844">
        <v>30323</v>
      </c>
      <c r="R202" s="843">
        <v>77.599000000000004</v>
      </c>
      <c r="S202" s="844">
        <v>10117</v>
      </c>
      <c r="T202" s="846">
        <v>2.2730000000000001</v>
      </c>
      <c r="U202" s="900">
        <v>100.739</v>
      </c>
    </row>
    <row r="203" spans="1:21">
      <c r="A203" s="112"/>
      <c r="B203" s="120" t="s">
        <v>6</v>
      </c>
      <c r="C203" s="847">
        <v>79</v>
      </c>
      <c r="D203" s="843">
        <v>1793</v>
      </c>
      <c r="E203" s="843">
        <v>160.4</v>
      </c>
      <c r="F203" s="843">
        <v>84.2</v>
      </c>
      <c r="G203" s="844">
        <v>26725</v>
      </c>
      <c r="H203" s="843">
        <v>85.3</v>
      </c>
      <c r="I203" s="844">
        <v>5640298</v>
      </c>
      <c r="J203" s="846">
        <v>2.2719999999999998</v>
      </c>
      <c r="K203" s="900">
        <v>100.52800000000001</v>
      </c>
      <c r="M203" s="847">
        <v>79</v>
      </c>
      <c r="N203" s="843">
        <v>1775.3</v>
      </c>
      <c r="O203" s="843">
        <v>160.4</v>
      </c>
      <c r="P203" s="843">
        <v>83.9</v>
      </c>
      <c r="Q203" s="844">
        <v>30270</v>
      </c>
      <c r="R203" s="843">
        <v>85.3</v>
      </c>
      <c r="S203" s="844">
        <v>11488</v>
      </c>
      <c r="T203" s="846">
        <v>2.2719999999999998</v>
      </c>
      <c r="U203" s="900">
        <v>100.52800000000001</v>
      </c>
    </row>
    <row r="204" spans="1:21">
      <c r="A204" s="112"/>
      <c r="B204" s="120" t="s">
        <v>7</v>
      </c>
      <c r="C204" s="847">
        <v>79.400000000000006</v>
      </c>
      <c r="D204" s="843">
        <v>1787</v>
      </c>
      <c r="E204" s="843">
        <v>141.80000000000001</v>
      </c>
      <c r="F204" s="843">
        <v>86.7</v>
      </c>
      <c r="G204" s="844">
        <v>29787</v>
      </c>
      <c r="H204" s="843">
        <v>97.025000000000006</v>
      </c>
      <c r="I204" s="844">
        <v>59858833</v>
      </c>
      <c r="J204" s="846">
        <v>2.2730000000000001</v>
      </c>
      <c r="K204" s="900">
        <v>100.63200000000001</v>
      </c>
      <c r="M204" s="847">
        <v>79.400000000000006</v>
      </c>
      <c r="N204" s="843">
        <v>1733.8</v>
      </c>
      <c r="O204" s="843">
        <v>141.80000000000001</v>
      </c>
      <c r="P204" s="843">
        <v>86.3</v>
      </c>
      <c r="Q204" s="844">
        <v>29516</v>
      </c>
      <c r="R204" s="843">
        <v>97.025000000000006</v>
      </c>
      <c r="S204" s="844">
        <v>12657</v>
      </c>
      <c r="T204" s="846">
        <v>2.2730000000000001</v>
      </c>
      <c r="U204" s="900">
        <v>100.63200000000001</v>
      </c>
    </row>
    <row r="205" spans="1:21">
      <c r="A205" s="112"/>
      <c r="B205" s="120" t="s">
        <v>8</v>
      </c>
      <c r="C205" s="847">
        <v>78.599999999999994</v>
      </c>
      <c r="D205" s="843">
        <v>1830</v>
      </c>
      <c r="E205" s="843">
        <v>149.5</v>
      </c>
      <c r="F205" s="843">
        <v>83.9</v>
      </c>
      <c r="G205" s="844">
        <v>31601</v>
      </c>
      <c r="H205" s="843">
        <v>111.911</v>
      </c>
      <c r="I205" s="844">
        <v>6942509</v>
      </c>
      <c r="J205" s="846">
        <v>2.2629999999999999</v>
      </c>
      <c r="K205" s="900">
        <v>99.474999999999994</v>
      </c>
      <c r="M205" s="847">
        <v>78.599999999999994</v>
      </c>
      <c r="N205" s="843">
        <v>1768</v>
      </c>
      <c r="O205" s="843">
        <v>149.5</v>
      </c>
      <c r="P205" s="843">
        <v>83.6</v>
      </c>
      <c r="Q205" s="844">
        <v>29900</v>
      </c>
      <c r="R205" s="843">
        <v>111.911</v>
      </c>
      <c r="S205" s="844">
        <v>12329</v>
      </c>
      <c r="T205" s="846">
        <v>2.2629999999999999</v>
      </c>
      <c r="U205" s="900">
        <v>99.474999999999994</v>
      </c>
    </row>
    <row r="206" spans="1:21">
      <c r="A206" s="112"/>
      <c r="B206" s="120" t="s">
        <v>9</v>
      </c>
      <c r="C206" s="847">
        <v>78.599999999999994</v>
      </c>
      <c r="D206" s="843">
        <v>1818</v>
      </c>
      <c r="E206" s="843">
        <v>137.80000000000001</v>
      </c>
      <c r="F206" s="843">
        <v>83.8</v>
      </c>
      <c r="G206" s="844">
        <v>31595</v>
      </c>
      <c r="H206" s="843">
        <v>88.728999999999999</v>
      </c>
      <c r="I206" s="844">
        <v>3142423</v>
      </c>
      <c r="J206" s="846">
        <v>2.25</v>
      </c>
      <c r="K206" s="900">
        <v>99.789000000000001</v>
      </c>
      <c r="M206" s="847">
        <v>78.599999999999994</v>
      </c>
      <c r="N206" s="843">
        <v>1792.9</v>
      </c>
      <c r="O206" s="843">
        <v>137.80000000000001</v>
      </c>
      <c r="P206" s="843">
        <v>83.5</v>
      </c>
      <c r="Q206" s="844">
        <v>29723</v>
      </c>
      <c r="R206" s="843">
        <v>88.728999999999999</v>
      </c>
      <c r="S206" s="844">
        <v>11976</v>
      </c>
      <c r="T206" s="846">
        <v>2.25</v>
      </c>
      <c r="U206" s="900">
        <v>99.789000000000001</v>
      </c>
    </row>
    <row r="207" spans="1:21">
      <c r="A207" s="112"/>
      <c r="B207" s="120" t="s">
        <v>10</v>
      </c>
      <c r="C207" s="847">
        <v>79.2</v>
      </c>
      <c r="D207" s="843">
        <v>1814</v>
      </c>
      <c r="E207" s="843">
        <v>178.9</v>
      </c>
      <c r="F207" s="843">
        <v>84</v>
      </c>
      <c r="G207" s="844">
        <v>33584</v>
      </c>
      <c r="H207" s="843">
        <v>114.917</v>
      </c>
      <c r="I207" s="844">
        <v>9153338</v>
      </c>
      <c r="J207" s="846">
        <v>2.2490000000000001</v>
      </c>
      <c r="K207" s="900">
        <v>99.685000000000002</v>
      </c>
      <c r="M207" s="847">
        <v>79.2</v>
      </c>
      <c r="N207" s="843">
        <v>1766</v>
      </c>
      <c r="O207" s="843">
        <v>178.9</v>
      </c>
      <c r="P207" s="843">
        <v>83.7</v>
      </c>
      <c r="Q207" s="844">
        <v>29529</v>
      </c>
      <c r="R207" s="843">
        <v>114.917</v>
      </c>
      <c r="S207" s="844">
        <v>12704</v>
      </c>
      <c r="T207" s="846">
        <v>2.2490000000000001</v>
      </c>
      <c r="U207" s="900">
        <v>99.685000000000002</v>
      </c>
    </row>
    <row r="208" spans="1:21">
      <c r="A208" s="112"/>
      <c r="B208" s="120" t="s">
        <v>11</v>
      </c>
      <c r="C208" s="847">
        <v>79.2</v>
      </c>
      <c r="D208" s="843">
        <v>1765</v>
      </c>
      <c r="E208" s="843">
        <v>153</v>
      </c>
      <c r="F208" s="843">
        <v>84.4</v>
      </c>
      <c r="G208" s="844">
        <v>31115</v>
      </c>
      <c r="H208" s="843">
        <v>92.759</v>
      </c>
      <c r="I208" s="844">
        <v>2163294</v>
      </c>
      <c r="J208" s="846">
        <v>2.2360000000000002</v>
      </c>
      <c r="K208" s="900">
        <v>99.373999999999995</v>
      </c>
      <c r="M208" s="847">
        <v>79.2</v>
      </c>
      <c r="N208" s="843">
        <v>1748.2</v>
      </c>
      <c r="O208" s="843">
        <v>153</v>
      </c>
      <c r="P208" s="843">
        <v>84.4</v>
      </c>
      <c r="Q208" s="844">
        <v>28931</v>
      </c>
      <c r="R208" s="843">
        <v>92.759</v>
      </c>
      <c r="S208" s="844">
        <v>10036</v>
      </c>
      <c r="T208" s="846">
        <v>2.2360000000000002</v>
      </c>
      <c r="U208" s="900">
        <v>99.373999999999995</v>
      </c>
    </row>
    <row r="209" spans="1:21">
      <c r="A209" s="112"/>
      <c r="B209" s="120" t="s">
        <v>12</v>
      </c>
      <c r="C209" s="847">
        <v>80.5</v>
      </c>
      <c r="D209" s="843">
        <v>1758</v>
      </c>
      <c r="E209" s="843">
        <v>148.80000000000001</v>
      </c>
      <c r="F209" s="843">
        <v>83.9</v>
      </c>
      <c r="G209" s="844">
        <v>29731</v>
      </c>
      <c r="H209" s="843">
        <v>119.40900000000001</v>
      </c>
      <c r="I209" s="844">
        <v>5031134</v>
      </c>
      <c r="J209" s="846">
        <v>2.2360000000000002</v>
      </c>
      <c r="K209" s="900">
        <v>98.447000000000003</v>
      </c>
      <c r="M209" s="847">
        <v>80.5</v>
      </c>
      <c r="N209" s="843">
        <v>1733.6</v>
      </c>
      <c r="O209" s="843">
        <v>148.80000000000001</v>
      </c>
      <c r="P209" s="843">
        <v>84</v>
      </c>
      <c r="Q209" s="844">
        <v>28920</v>
      </c>
      <c r="R209" s="843">
        <v>119.40900000000001</v>
      </c>
      <c r="S209" s="844">
        <v>11870</v>
      </c>
      <c r="T209" s="846">
        <v>2.2360000000000002</v>
      </c>
      <c r="U209" s="900">
        <v>98.447000000000003</v>
      </c>
    </row>
    <row r="210" spans="1:21">
      <c r="A210" s="112"/>
      <c r="B210" s="120" t="s">
        <v>13</v>
      </c>
      <c r="C210" s="847">
        <v>80.400000000000006</v>
      </c>
      <c r="D210" s="843">
        <v>1701</v>
      </c>
      <c r="E210" s="843">
        <v>155.6</v>
      </c>
      <c r="F210" s="843">
        <v>83.9</v>
      </c>
      <c r="G210" s="844">
        <v>28568</v>
      </c>
      <c r="H210" s="843">
        <v>104.17700000000001</v>
      </c>
      <c r="I210" s="844">
        <v>42665041</v>
      </c>
      <c r="J210" s="846">
        <v>2.2410000000000001</v>
      </c>
      <c r="K210" s="900">
        <v>98.34</v>
      </c>
      <c r="M210" s="847">
        <v>80.400000000000006</v>
      </c>
      <c r="N210" s="843">
        <v>1720.4</v>
      </c>
      <c r="O210" s="843">
        <v>155.6</v>
      </c>
      <c r="P210" s="843">
        <v>83.9</v>
      </c>
      <c r="Q210" s="844">
        <v>28476</v>
      </c>
      <c r="R210" s="843">
        <v>104.17700000000001</v>
      </c>
      <c r="S210" s="844">
        <v>13244</v>
      </c>
      <c r="T210" s="846">
        <v>2.2410000000000001</v>
      </c>
      <c r="U210" s="900">
        <v>98.34</v>
      </c>
    </row>
    <row r="211" spans="1:21">
      <c r="A211" s="113"/>
      <c r="B211" s="121" t="s">
        <v>14</v>
      </c>
      <c r="C211" s="852">
        <v>79.400000000000006</v>
      </c>
      <c r="D211" s="848">
        <v>1663</v>
      </c>
      <c r="E211" s="848">
        <v>157</v>
      </c>
      <c r="F211" s="848">
        <v>83.7</v>
      </c>
      <c r="G211" s="849">
        <v>27305</v>
      </c>
      <c r="H211" s="848">
        <v>108.012</v>
      </c>
      <c r="I211" s="849">
        <v>2597652</v>
      </c>
      <c r="J211" s="851">
        <v>2.2280000000000002</v>
      </c>
      <c r="K211" s="901">
        <v>99.06</v>
      </c>
      <c r="M211" s="852">
        <v>79.400000000000006</v>
      </c>
      <c r="N211" s="848">
        <v>1716.1</v>
      </c>
      <c r="O211" s="848">
        <v>157</v>
      </c>
      <c r="P211" s="848">
        <v>83.9</v>
      </c>
      <c r="Q211" s="849">
        <v>28559</v>
      </c>
      <c r="R211" s="848">
        <v>108.012</v>
      </c>
      <c r="S211" s="849">
        <v>12789</v>
      </c>
      <c r="T211" s="851">
        <v>2.2280000000000002</v>
      </c>
      <c r="U211" s="901">
        <v>99.06</v>
      </c>
    </row>
    <row r="212" spans="1:21">
      <c r="A212" s="115" t="s">
        <v>54</v>
      </c>
      <c r="B212" s="120" t="s">
        <v>3</v>
      </c>
      <c r="C212" s="847">
        <v>78.8</v>
      </c>
      <c r="D212" s="843">
        <v>1465</v>
      </c>
      <c r="E212" s="843">
        <v>156.30000000000001</v>
      </c>
      <c r="F212" s="843">
        <v>83.6</v>
      </c>
      <c r="G212" s="844">
        <v>27057</v>
      </c>
      <c r="H212" s="843">
        <v>113.137</v>
      </c>
      <c r="I212" s="844">
        <v>2641912</v>
      </c>
      <c r="J212" s="846">
        <v>2.2210000000000001</v>
      </c>
      <c r="K212" s="900">
        <v>99.685000000000002</v>
      </c>
      <c r="M212" s="847">
        <v>78.8</v>
      </c>
      <c r="N212" s="843">
        <v>1522.4</v>
      </c>
      <c r="O212" s="843">
        <v>156.30000000000001</v>
      </c>
      <c r="P212" s="843">
        <v>83.8</v>
      </c>
      <c r="Q212" s="844">
        <v>28737</v>
      </c>
      <c r="R212" s="843">
        <v>113.137</v>
      </c>
      <c r="S212" s="844">
        <v>11566</v>
      </c>
      <c r="T212" s="846">
        <v>2.2210000000000001</v>
      </c>
      <c r="U212" s="900">
        <v>99.685000000000002</v>
      </c>
    </row>
    <row r="213" spans="1:21">
      <c r="A213" s="112">
        <v>2006</v>
      </c>
      <c r="B213" s="120" t="s">
        <v>4</v>
      </c>
      <c r="C213" s="847">
        <v>78</v>
      </c>
      <c r="D213" s="843">
        <v>1557</v>
      </c>
      <c r="E213" s="843">
        <v>164</v>
      </c>
      <c r="F213" s="843">
        <v>83.1</v>
      </c>
      <c r="G213" s="844">
        <v>26197</v>
      </c>
      <c r="H213" s="843">
        <v>87.703000000000003</v>
      </c>
      <c r="I213" s="844">
        <v>10998472</v>
      </c>
      <c r="J213" s="846">
        <v>2.2200000000000002</v>
      </c>
      <c r="K213" s="900">
        <v>99.578000000000003</v>
      </c>
      <c r="M213" s="847">
        <v>78</v>
      </c>
      <c r="N213" s="843">
        <v>1600.3</v>
      </c>
      <c r="O213" s="843">
        <v>164</v>
      </c>
      <c r="P213" s="843">
        <v>83.6</v>
      </c>
      <c r="Q213" s="844">
        <v>28349</v>
      </c>
      <c r="R213" s="843">
        <v>87.703000000000003</v>
      </c>
      <c r="S213" s="844">
        <v>14698</v>
      </c>
      <c r="T213" s="846">
        <v>2.2200000000000002</v>
      </c>
      <c r="U213" s="900">
        <v>99.578000000000003</v>
      </c>
    </row>
    <row r="214" spans="1:21">
      <c r="A214" s="112"/>
      <c r="B214" s="120" t="s">
        <v>5</v>
      </c>
      <c r="C214" s="847">
        <v>78.3</v>
      </c>
      <c r="D214" s="843">
        <v>1464</v>
      </c>
      <c r="E214" s="843">
        <v>157.9</v>
      </c>
      <c r="F214" s="843">
        <v>83.2</v>
      </c>
      <c r="G214" s="844">
        <v>25436</v>
      </c>
      <c r="H214" s="843">
        <v>96.66</v>
      </c>
      <c r="I214" s="844">
        <v>3251336</v>
      </c>
      <c r="J214" s="846">
        <v>2.2029999999999998</v>
      </c>
      <c r="K214" s="900">
        <v>99.161000000000001</v>
      </c>
      <c r="M214" s="847">
        <v>78.3</v>
      </c>
      <c r="N214" s="843">
        <v>1528.4</v>
      </c>
      <c r="O214" s="843">
        <v>157.9</v>
      </c>
      <c r="P214" s="843">
        <v>84</v>
      </c>
      <c r="Q214" s="844">
        <v>27694</v>
      </c>
      <c r="R214" s="843">
        <v>96.66</v>
      </c>
      <c r="S214" s="844">
        <v>15521</v>
      </c>
      <c r="T214" s="846">
        <v>2.2029999999999998</v>
      </c>
      <c r="U214" s="900">
        <v>99.161000000000001</v>
      </c>
    </row>
    <row r="215" spans="1:21">
      <c r="A215" s="112"/>
      <c r="B215" s="120" t="s">
        <v>6</v>
      </c>
      <c r="C215" s="847">
        <v>78.8</v>
      </c>
      <c r="D215" s="843">
        <v>1583</v>
      </c>
      <c r="E215" s="843">
        <v>177.8</v>
      </c>
      <c r="F215" s="843">
        <v>84.2</v>
      </c>
      <c r="G215" s="844">
        <v>23826</v>
      </c>
      <c r="H215" s="843">
        <v>113.416</v>
      </c>
      <c r="I215" s="844">
        <v>7323942</v>
      </c>
      <c r="J215" s="846">
        <v>2.2229999999999999</v>
      </c>
      <c r="K215" s="900">
        <v>99.474999999999994</v>
      </c>
      <c r="M215" s="847">
        <v>78.8</v>
      </c>
      <c r="N215" s="843">
        <v>1567</v>
      </c>
      <c r="O215" s="843">
        <v>177.8</v>
      </c>
      <c r="P215" s="843">
        <v>83.9</v>
      </c>
      <c r="Q215" s="844">
        <v>27321</v>
      </c>
      <c r="R215" s="843">
        <v>113.416</v>
      </c>
      <c r="S215" s="844">
        <v>15445</v>
      </c>
      <c r="T215" s="846">
        <v>2.2229999999999999</v>
      </c>
      <c r="U215" s="900">
        <v>99.474999999999994</v>
      </c>
    </row>
    <row r="216" spans="1:21">
      <c r="A216" s="112"/>
      <c r="B216" s="120" t="s">
        <v>7</v>
      </c>
      <c r="C216" s="847">
        <v>78.8</v>
      </c>
      <c r="D216" s="843">
        <v>1641</v>
      </c>
      <c r="E216" s="843">
        <v>178.7</v>
      </c>
      <c r="F216" s="843">
        <v>84.3</v>
      </c>
      <c r="G216" s="844">
        <v>28185</v>
      </c>
      <c r="H216" s="843">
        <v>99.85</v>
      </c>
      <c r="I216" s="844">
        <v>72090488</v>
      </c>
      <c r="J216" s="846">
        <v>2.25</v>
      </c>
      <c r="K216" s="900">
        <v>99.686000000000007</v>
      </c>
      <c r="M216" s="847">
        <v>78.8</v>
      </c>
      <c r="N216" s="843">
        <v>1587</v>
      </c>
      <c r="O216" s="843">
        <v>178.7</v>
      </c>
      <c r="P216" s="843">
        <v>83.8</v>
      </c>
      <c r="Q216" s="844">
        <v>27404</v>
      </c>
      <c r="R216" s="843">
        <v>99.85</v>
      </c>
      <c r="S216" s="844">
        <v>15146</v>
      </c>
      <c r="T216" s="846">
        <v>2.25</v>
      </c>
      <c r="U216" s="900">
        <v>99.686000000000007</v>
      </c>
    </row>
    <row r="217" spans="1:21">
      <c r="A217" s="112"/>
      <c r="B217" s="120" t="s">
        <v>8</v>
      </c>
      <c r="C217" s="847">
        <v>79.8</v>
      </c>
      <c r="D217" s="843">
        <v>1575</v>
      </c>
      <c r="E217" s="843">
        <v>218.9</v>
      </c>
      <c r="F217" s="843">
        <v>84.5</v>
      </c>
      <c r="G217" s="844">
        <v>28539</v>
      </c>
      <c r="H217" s="843">
        <v>97.174999999999997</v>
      </c>
      <c r="I217" s="844">
        <v>8040384</v>
      </c>
      <c r="J217" s="846">
        <v>2.2400000000000002</v>
      </c>
      <c r="K217" s="900">
        <v>100.634</v>
      </c>
      <c r="M217" s="847">
        <v>79.8</v>
      </c>
      <c r="N217" s="843">
        <v>1512.1</v>
      </c>
      <c r="O217" s="843">
        <v>218.9</v>
      </c>
      <c r="P217" s="843">
        <v>84.1</v>
      </c>
      <c r="Q217" s="844">
        <v>27090</v>
      </c>
      <c r="R217" s="843">
        <v>97.174999999999997</v>
      </c>
      <c r="S217" s="844">
        <v>16409</v>
      </c>
      <c r="T217" s="846">
        <v>2.2400000000000002</v>
      </c>
      <c r="U217" s="900">
        <v>100.634</v>
      </c>
    </row>
    <row r="218" spans="1:21">
      <c r="A218" s="112"/>
      <c r="B218" s="120" t="s">
        <v>9</v>
      </c>
      <c r="C218" s="847">
        <v>80.3</v>
      </c>
      <c r="D218" s="843">
        <v>1579</v>
      </c>
      <c r="E218" s="843">
        <v>182.7</v>
      </c>
      <c r="F218" s="843">
        <v>84</v>
      </c>
      <c r="G218" s="844">
        <v>28806</v>
      </c>
      <c r="H218" s="843">
        <v>105.75700000000001</v>
      </c>
      <c r="I218" s="844">
        <v>3821075</v>
      </c>
      <c r="J218" s="846">
        <v>2.2480000000000002</v>
      </c>
      <c r="K218" s="900">
        <v>100.10599999999999</v>
      </c>
      <c r="M218" s="847">
        <v>80.3</v>
      </c>
      <c r="N218" s="843">
        <v>1551.9</v>
      </c>
      <c r="O218" s="843">
        <v>182.7</v>
      </c>
      <c r="P218" s="843">
        <v>83.7</v>
      </c>
      <c r="Q218" s="844">
        <v>26872</v>
      </c>
      <c r="R218" s="843">
        <v>105.75700000000001</v>
      </c>
      <c r="S218" s="844">
        <v>14891</v>
      </c>
      <c r="T218" s="846">
        <v>2.2480000000000002</v>
      </c>
      <c r="U218" s="900">
        <v>100.10599999999999</v>
      </c>
    </row>
    <row r="219" spans="1:21">
      <c r="A219" s="112"/>
      <c r="B219" s="120" t="s">
        <v>10</v>
      </c>
      <c r="C219" s="847">
        <v>79.400000000000006</v>
      </c>
      <c r="D219" s="843">
        <v>1671</v>
      </c>
      <c r="E219" s="843">
        <v>191.6</v>
      </c>
      <c r="F219" s="843">
        <v>84.6</v>
      </c>
      <c r="G219" s="844">
        <v>31298</v>
      </c>
      <c r="H219" s="843">
        <v>92.381</v>
      </c>
      <c r="I219" s="844">
        <v>11243814</v>
      </c>
      <c r="J219" s="846">
        <v>2.262</v>
      </c>
      <c r="K219" s="900">
        <v>100.84399999999999</v>
      </c>
      <c r="M219" s="847">
        <v>79.400000000000006</v>
      </c>
      <c r="N219" s="843">
        <v>1615.9</v>
      </c>
      <c r="O219" s="843">
        <v>191.6</v>
      </c>
      <c r="P219" s="843">
        <v>84.3</v>
      </c>
      <c r="Q219" s="844">
        <v>27356</v>
      </c>
      <c r="R219" s="843">
        <v>92.381</v>
      </c>
      <c r="S219" s="844">
        <v>16018</v>
      </c>
      <c r="T219" s="846">
        <v>2.262</v>
      </c>
      <c r="U219" s="900">
        <v>100.84399999999999</v>
      </c>
    </row>
    <row r="220" spans="1:21">
      <c r="A220" s="112"/>
      <c r="B220" s="120" t="s">
        <v>11</v>
      </c>
      <c r="C220" s="847">
        <v>82.4</v>
      </c>
      <c r="D220" s="843">
        <v>1679</v>
      </c>
      <c r="E220" s="843">
        <v>178.3</v>
      </c>
      <c r="F220" s="843">
        <v>84.1</v>
      </c>
      <c r="G220" s="844">
        <v>28474</v>
      </c>
      <c r="H220" s="843">
        <v>120.602</v>
      </c>
      <c r="I220" s="844">
        <v>2983584</v>
      </c>
      <c r="J220" s="846">
        <v>2.2839999999999998</v>
      </c>
      <c r="K220" s="900">
        <v>100.315</v>
      </c>
      <c r="M220" s="847">
        <v>82.4</v>
      </c>
      <c r="N220" s="843">
        <v>1665.2</v>
      </c>
      <c r="O220" s="843">
        <v>178.3</v>
      </c>
      <c r="P220" s="843">
        <v>84.1</v>
      </c>
      <c r="Q220" s="844">
        <v>26919</v>
      </c>
      <c r="R220" s="843">
        <v>120.602</v>
      </c>
      <c r="S220" s="844">
        <v>14072</v>
      </c>
      <c r="T220" s="846">
        <v>2.2839999999999998</v>
      </c>
      <c r="U220" s="900">
        <v>100.315</v>
      </c>
    </row>
    <row r="221" spans="1:21">
      <c r="A221" s="112"/>
      <c r="B221" s="120" t="s">
        <v>12</v>
      </c>
      <c r="C221" s="847">
        <v>81.099999999999994</v>
      </c>
      <c r="D221" s="843">
        <v>1689</v>
      </c>
      <c r="E221" s="843">
        <v>176.5</v>
      </c>
      <c r="F221" s="843">
        <v>84.2</v>
      </c>
      <c r="G221" s="844">
        <v>28125</v>
      </c>
      <c r="H221" s="843">
        <v>110.75</v>
      </c>
      <c r="I221" s="844">
        <v>6480625</v>
      </c>
      <c r="J221" s="846">
        <v>2.29</v>
      </c>
      <c r="K221" s="900">
        <v>100.21</v>
      </c>
      <c r="M221" s="847">
        <v>81.099999999999994</v>
      </c>
      <c r="N221" s="843">
        <v>1667.9</v>
      </c>
      <c r="O221" s="843">
        <v>176.5</v>
      </c>
      <c r="P221" s="843">
        <v>84.2</v>
      </c>
      <c r="Q221" s="844">
        <v>27076</v>
      </c>
      <c r="R221" s="843">
        <v>110.75</v>
      </c>
      <c r="S221" s="844">
        <v>15576</v>
      </c>
      <c r="T221" s="846">
        <v>2.29</v>
      </c>
      <c r="U221" s="900">
        <v>100.21</v>
      </c>
    </row>
    <row r="222" spans="1:21">
      <c r="A222" s="112"/>
      <c r="B222" s="120" t="s">
        <v>13</v>
      </c>
      <c r="C222" s="847">
        <v>81.400000000000006</v>
      </c>
      <c r="D222" s="843">
        <v>1656</v>
      </c>
      <c r="E222" s="843">
        <v>169.3</v>
      </c>
      <c r="F222" s="843">
        <v>84.2</v>
      </c>
      <c r="G222" s="844">
        <v>27243</v>
      </c>
      <c r="H222" s="843">
        <v>93.647999999999996</v>
      </c>
      <c r="I222" s="844">
        <v>51451293</v>
      </c>
      <c r="J222" s="846">
        <v>2.2869999999999999</v>
      </c>
      <c r="K222" s="900">
        <v>100.211</v>
      </c>
      <c r="M222" s="847">
        <v>81.400000000000006</v>
      </c>
      <c r="N222" s="843">
        <v>1683.4</v>
      </c>
      <c r="O222" s="843">
        <v>169.3</v>
      </c>
      <c r="P222" s="843">
        <v>84.2</v>
      </c>
      <c r="Q222" s="844">
        <v>27192</v>
      </c>
      <c r="R222" s="843">
        <v>93.647999999999996</v>
      </c>
      <c r="S222" s="844">
        <v>15268</v>
      </c>
      <c r="T222" s="846">
        <v>2.2869999999999999</v>
      </c>
      <c r="U222" s="900">
        <v>100.211</v>
      </c>
    </row>
    <row r="223" spans="1:21">
      <c r="A223" s="112"/>
      <c r="B223" s="120" t="s">
        <v>14</v>
      </c>
      <c r="C223" s="847">
        <v>83</v>
      </c>
      <c r="D223" s="843">
        <v>1633</v>
      </c>
      <c r="E223" s="843">
        <v>173.7</v>
      </c>
      <c r="F223" s="843">
        <v>84.1</v>
      </c>
      <c r="G223" s="844">
        <v>25335</v>
      </c>
      <c r="H223" s="843">
        <v>95.266000000000005</v>
      </c>
      <c r="I223" s="844">
        <v>3036583</v>
      </c>
      <c r="J223" s="846">
        <v>2.298</v>
      </c>
      <c r="K223" s="900">
        <v>100.105</v>
      </c>
      <c r="M223" s="847">
        <v>83</v>
      </c>
      <c r="N223" s="843">
        <v>1681</v>
      </c>
      <c r="O223" s="843">
        <v>173.7</v>
      </c>
      <c r="P223" s="843">
        <v>84.3</v>
      </c>
      <c r="Q223" s="844">
        <v>27061</v>
      </c>
      <c r="R223" s="843">
        <v>95.266000000000005</v>
      </c>
      <c r="S223" s="844">
        <v>15612</v>
      </c>
      <c r="T223" s="846">
        <v>2.298</v>
      </c>
      <c r="U223" s="900">
        <v>100.105</v>
      </c>
    </row>
    <row r="224" spans="1:21">
      <c r="A224" s="114" t="s">
        <v>55</v>
      </c>
      <c r="B224" s="119" t="s">
        <v>3</v>
      </c>
      <c r="C224" s="857">
        <v>82.1</v>
      </c>
      <c r="D224" s="853">
        <v>1575</v>
      </c>
      <c r="E224" s="853">
        <v>175.6</v>
      </c>
      <c r="F224" s="853">
        <v>84.8</v>
      </c>
      <c r="G224" s="854">
        <v>25180</v>
      </c>
      <c r="H224" s="853">
        <v>88.427000000000007</v>
      </c>
      <c r="I224" s="854">
        <v>3257527</v>
      </c>
      <c r="J224" s="856">
        <v>2.3250000000000002</v>
      </c>
      <c r="K224" s="902">
        <v>99.789000000000001</v>
      </c>
      <c r="M224" s="857">
        <v>82.1</v>
      </c>
      <c r="N224" s="853">
        <v>1646.2</v>
      </c>
      <c r="O224" s="853">
        <v>175.6</v>
      </c>
      <c r="P224" s="853">
        <v>85.1</v>
      </c>
      <c r="Q224" s="854">
        <v>26320</v>
      </c>
      <c r="R224" s="853">
        <v>88.427000000000007</v>
      </c>
      <c r="S224" s="854">
        <v>14183</v>
      </c>
      <c r="T224" s="856">
        <v>2.3250000000000002</v>
      </c>
      <c r="U224" s="902">
        <v>99.789000000000001</v>
      </c>
    </row>
    <row r="225" spans="1:21">
      <c r="A225" s="112">
        <v>2007</v>
      </c>
      <c r="B225" s="120" t="s">
        <v>4</v>
      </c>
      <c r="C225" s="847">
        <v>82</v>
      </c>
      <c r="D225" s="843">
        <v>1637</v>
      </c>
      <c r="E225" s="843">
        <v>184.9</v>
      </c>
      <c r="F225" s="843">
        <v>84.8</v>
      </c>
      <c r="G225" s="844">
        <v>24430</v>
      </c>
      <c r="H225" s="843">
        <v>107.985</v>
      </c>
      <c r="I225" s="844">
        <v>11000948</v>
      </c>
      <c r="J225" s="846">
        <v>2.3079999999999998</v>
      </c>
      <c r="K225" s="900">
        <v>99.682000000000002</v>
      </c>
      <c r="M225" s="847">
        <v>82</v>
      </c>
      <c r="N225" s="843">
        <v>1691.7</v>
      </c>
      <c r="O225" s="843">
        <v>184.9</v>
      </c>
      <c r="P225" s="843">
        <v>85.3</v>
      </c>
      <c r="Q225" s="844">
        <v>26418</v>
      </c>
      <c r="R225" s="843">
        <v>107.985</v>
      </c>
      <c r="S225" s="844">
        <v>14845</v>
      </c>
      <c r="T225" s="846">
        <v>2.3079999999999998</v>
      </c>
      <c r="U225" s="900">
        <v>99.682000000000002</v>
      </c>
    </row>
    <row r="226" spans="1:21">
      <c r="A226" s="112"/>
      <c r="B226" s="120" t="s">
        <v>5</v>
      </c>
      <c r="C226" s="847">
        <v>82.9</v>
      </c>
      <c r="D226" s="843">
        <v>1597</v>
      </c>
      <c r="E226" s="843">
        <v>149.19999999999999</v>
      </c>
      <c r="F226" s="843">
        <v>84.6</v>
      </c>
      <c r="G226" s="844">
        <v>23970</v>
      </c>
      <c r="H226" s="843">
        <v>102.319</v>
      </c>
      <c r="I226" s="844">
        <v>3046100</v>
      </c>
      <c r="J226" s="846">
        <v>2.3119999999999998</v>
      </c>
      <c r="K226" s="900">
        <v>100</v>
      </c>
      <c r="M226" s="847">
        <v>82.9</v>
      </c>
      <c r="N226" s="843">
        <v>1670.7</v>
      </c>
      <c r="O226" s="843">
        <v>149.19999999999999</v>
      </c>
      <c r="P226" s="843">
        <v>85.4</v>
      </c>
      <c r="Q226" s="844">
        <v>26429</v>
      </c>
      <c r="R226" s="843">
        <v>102.319</v>
      </c>
      <c r="S226" s="844">
        <v>14747</v>
      </c>
      <c r="T226" s="846">
        <v>2.3119999999999998</v>
      </c>
      <c r="U226" s="900">
        <v>100</v>
      </c>
    </row>
    <row r="227" spans="1:21">
      <c r="A227" s="112"/>
      <c r="B227" s="120" t="s">
        <v>6</v>
      </c>
      <c r="C227" s="847">
        <v>83.3</v>
      </c>
      <c r="D227" s="843">
        <v>1711</v>
      </c>
      <c r="E227" s="843">
        <v>184</v>
      </c>
      <c r="F227" s="843">
        <v>86.2</v>
      </c>
      <c r="G227" s="844">
        <v>22853</v>
      </c>
      <c r="H227" s="843">
        <v>85.94</v>
      </c>
      <c r="I227" s="844">
        <v>6713556</v>
      </c>
      <c r="J227" s="846">
        <v>2.339</v>
      </c>
      <c r="K227" s="900">
        <v>100.10599999999999</v>
      </c>
      <c r="M227" s="847">
        <v>83.3</v>
      </c>
      <c r="N227" s="843">
        <v>1693.2</v>
      </c>
      <c r="O227" s="843">
        <v>184</v>
      </c>
      <c r="P227" s="843">
        <v>85.9</v>
      </c>
      <c r="Q227" s="844">
        <v>25907</v>
      </c>
      <c r="R227" s="843">
        <v>85.94</v>
      </c>
      <c r="S227" s="844">
        <v>14584</v>
      </c>
      <c r="T227" s="846">
        <v>2.339</v>
      </c>
      <c r="U227" s="900">
        <v>100.10599999999999</v>
      </c>
    </row>
    <row r="228" spans="1:21">
      <c r="A228" s="112"/>
      <c r="B228" s="120" t="s">
        <v>7</v>
      </c>
      <c r="C228" s="847">
        <v>83.2</v>
      </c>
      <c r="D228" s="843">
        <v>1809</v>
      </c>
      <c r="E228" s="843">
        <v>181.4</v>
      </c>
      <c r="F228" s="843">
        <v>86.8</v>
      </c>
      <c r="G228" s="844">
        <v>27735</v>
      </c>
      <c r="H228" s="843">
        <v>110.334</v>
      </c>
      <c r="I228" s="844">
        <v>73368461</v>
      </c>
      <c r="J228" s="846">
        <v>2.3679999999999999</v>
      </c>
      <c r="K228" s="900">
        <v>99.894999999999996</v>
      </c>
      <c r="M228" s="847">
        <v>83.2</v>
      </c>
      <c r="N228" s="843">
        <v>1747.7</v>
      </c>
      <c r="O228" s="843">
        <v>181.4</v>
      </c>
      <c r="P228" s="843">
        <v>86.3</v>
      </c>
      <c r="Q228" s="844">
        <v>26761</v>
      </c>
      <c r="R228" s="843">
        <v>110.334</v>
      </c>
      <c r="S228" s="844">
        <v>15570</v>
      </c>
      <c r="T228" s="846">
        <v>2.3679999999999999</v>
      </c>
      <c r="U228" s="900">
        <v>99.894999999999996</v>
      </c>
    </row>
    <row r="229" spans="1:21">
      <c r="A229" s="112"/>
      <c r="B229" s="120" t="s">
        <v>8</v>
      </c>
      <c r="C229" s="847">
        <v>83.3</v>
      </c>
      <c r="D229" s="843">
        <v>1799</v>
      </c>
      <c r="E229" s="843">
        <v>162.19999999999999</v>
      </c>
      <c r="F229" s="843">
        <v>87.2</v>
      </c>
      <c r="G229" s="844">
        <v>26765</v>
      </c>
      <c r="H229" s="843">
        <v>87.396000000000001</v>
      </c>
      <c r="I229" s="844">
        <v>3621069</v>
      </c>
      <c r="J229" s="846">
        <v>2.383</v>
      </c>
      <c r="K229" s="900">
        <v>99.474999999999994</v>
      </c>
      <c r="M229" s="847">
        <v>83.3</v>
      </c>
      <c r="N229" s="843">
        <v>1717.5</v>
      </c>
      <c r="O229" s="843">
        <v>162.19999999999999</v>
      </c>
      <c r="P229" s="843">
        <v>86.8</v>
      </c>
      <c r="Q229" s="844">
        <v>25745</v>
      </c>
      <c r="R229" s="843">
        <v>87.396000000000001</v>
      </c>
      <c r="S229" s="844">
        <v>8639</v>
      </c>
      <c r="T229" s="846">
        <v>2.383</v>
      </c>
      <c r="U229" s="900">
        <v>99.474999999999994</v>
      </c>
    </row>
    <row r="230" spans="1:21">
      <c r="A230" s="95"/>
      <c r="B230" s="120" t="s">
        <v>9</v>
      </c>
      <c r="C230" s="847">
        <v>83</v>
      </c>
      <c r="D230" s="843">
        <v>1731</v>
      </c>
      <c r="E230" s="843">
        <v>186.7</v>
      </c>
      <c r="F230" s="843">
        <v>87.4</v>
      </c>
      <c r="G230" s="844">
        <v>28202</v>
      </c>
      <c r="H230" s="843">
        <v>96.698999999999998</v>
      </c>
      <c r="I230" s="844">
        <v>4367675</v>
      </c>
      <c r="J230" s="846">
        <v>2.41</v>
      </c>
      <c r="K230" s="900">
        <v>99.789000000000001</v>
      </c>
      <c r="M230" s="847">
        <v>83</v>
      </c>
      <c r="N230" s="843">
        <v>1697</v>
      </c>
      <c r="O230" s="843">
        <v>186.7</v>
      </c>
      <c r="P230" s="843">
        <v>87.1</v>
      </c>
      <c r="Q230" s="844">
        <v>25865</v>
      </c>
      <c r="R230" s="843">
        <v>96.698999999999998</v>
      </c>
      <c r="S230" s="844">
        <v>16741</v>
      </c>
      <c r="T230" s="846">
        <v>2.41</v>
      </c>
      <c r="U230" s="900">
        <v>99.789000000000001</v>
      </c>
    </row>
    <row r="231" spans="1:21">
      <c r="A231" s="112"/>
      <c r="B231" s="120" t="s">
        <v>10</v>
      </c>
      <c r="C231" s="847">
        <v>83.1</v>
      </c>
      <c r="D231" s="843">
        <v>1755</v>
      </c>
      <c r="E231" s="843">
        <v>171.9</v>
      </c>
      <c r="F231" s="843">
        <v>87.5</v>
      </c>
      <c r="G231" s="844">
        <v>29459</v>
      </c>
      <c r="H231" s="843">
        <v>92.97</v>
      </c>
      <c r="I231" s="844">
        <v>10489263</v>
      </c>
      <c r="J231" s="846">
        <v>2.4220000000000002</v>
      </c>
      <c r="K231" s="900">
        <v>99.686000000000007</v>
      </c>
      <c r="M231" s="847">
        <v>83.1</v>
      </c>
      <c r="N231" s="843">
        <v>1687.3</v>
      </c>
      <c r="O231" s="843">
        <v>171.9</v>
      </c>
      <c r="P231" s="843">
        <v>87.1</v>
      </c>
      <c r="Q231" s="844">
        <v>25970</v>
      </c>
      <c r="R231" s="843">
        <v>92.97</v>
      </c>
      <c r="S231" s="844">
        <v>14998</v>
      </c>
      <c r="T231" s="846">
        <v>2.4220000000000002</v>
      </c>
      <c r="U231" s="900">
        <v>99.686000000000007</v>
      </c>
    </row>
    <row r="232" spans="1:21">
      <c r="A232" s="112"/>
      <c r="B232" s="120" t="s">
        <v>11</v>
      </c>
      <c r="C232" s="847">
        <v>83.5</v>
      </c>
      <c r="D232" s="843">
        <v>1663</v>
      </c>
      <c r="E232" s="843">
        <v>164.1</v>
      </c>
      <c r="F232" s="843">
        <v>87.5</v>
      </c>
      <c r="G232" s="844">
        <v>27253</v>
      </c>
      <c r="H232" s="843">
        <v>79.102000000000004</v>
      </c>
      <c r="I232" s="844">
        <v>3654477</v>
      </c>
      <c r="J232" s="846">
        <v>2.4169999999999998</v>
      </c>
      <c r="K232" s="900">
        <v>99.686000000000007</v>
      </c>
      <c r="M232" s="847">
        <v>83.5</v>
      </c>
      <c r="N232" s="843">
        <v>1650.5</v>
      </c>
      <c r="O232" s="843">
        <v>164.1</v>
      </c>
      <c r="P232" s="843">
        <v>87.4</v>
      </c>
      <c r="Q232" s="844">
        <v>26057</v>
      </c>
      <c r="R232" s="843">
        <v>79.102000000000004</v>
      </c>
      <c r="S232" s="844">
        <v>17090</v>
      </c>
      <c r="T232" s="846">
        <v>2.4169999999999998</v>
      </c>
      <c r="U232" s="900">
        <v>99.686000000000007</v>
      </c>
    </row>
    <row r="233" spans="1:21">
      <c r="A233" s="112"/>
      <c r="B233" s="120" t="s">
        <v>12</v>
      </c>
      <c r="C233" s="847">
        <v>84.3</v>
      </c>
      <c r="D233" s="843">
        <v>1654</v>
      </c>
      <c r="E233" s="843">
        <v>161.80000000000001</v>
      </c>
      <c r="F233" s="843">
        <v>87.8</v>
      </c>
      <c r="G233" s="844">
        <v>27547</v>
      </c>
      <c r="H233" s="843">
        <v>91.033000000000001</v>
      </c>
      <c r="I233" s="844">
        <v>6602180</v>
      </c>
      <c r="J233" s="846">
        <v>2.411</v>
      </c>
      <c r="K233" s="900">
        <v>100.315</v>
      </c>
      <c r="M233" s="847">
        <v>84.3</v>
      </c>
      <c r="N233" s="843">
        <v>1633.6</v>
      </c>
      <c r="O233" s="843">
        <v>161.80000000000001</v>
      </c>
      <c r="P233" s="843">
        <v>87.8</v>
      </c>
      <c r="Q233" s="844">
        <v>26225</v>
      </c>
      <c r="R233" s="843">
        <v>91.033000000000001</v>
      </c>
      <c r="S233" s="844">
        <v>15797</v>
      </c>
      <c r="T233" s="846">
        <v>2.411</v>
      </c>
      <c r="U233" s="900">
        <v>100.315</v>
      </c>
    </row>
    <row r="234" spans="1:21">
      <c r="A234" s="112"/>
      <c r="B234" s="120" t="s">
        <v>13</v>
      </c>
      <c r="C234" s="847">
        <v>83.4</v>
      </c>
      <c r="D234" s="843">
        <v>1582</v>
      </c>
      <c r="E234" s="843">
        <v>162.80000000000001</v>
      </c>
      <c r="F234" s="843">
        <v>87</v>
      </c>
      <c r="G234" s="844">
        <v>26345</v>
      </c>
      <c r="H234" s="843">
        <v>113.803</v>
      </c>
      <c r="I234" s="844">
        <v>55549431</v>
      </c>
      <c r="J234" s="846">
        <v>2.41</v>
      </c>
      <c r="K234" s="900">
        <v>100.42100000000001</v>
      </c>
      <c r="M234" s="847">
        <v>83.4</v>
      </c>
      <c r="N234" s="843">
        <v>1615.3</v>
      </c>
      <c r="O234" s="843">
        <v>162.80000000000001</v>
      </c>
      <c r="P234" s="843">
        <v>87.1</v>
      </c>
      <c r="Q234" s="844">
        <v>26487</v>
      </c>
      <c r="R234" s="843">
        <v>113.803</v>
      </c>
      <c r="S234" s="844">
        <v>15854</v>
      </c>
      <c r="T234" s="846">
        <v>2.41</v>
      </c>
      <c r="U234" s="900">
        <v>100.42100000000001</v>
      </c>
    </row>
    <row r="235" spans="1:21">
      <c r="A235" s="113"/>
      <c r="B235" s="121" t="s">
        <v>14</v>
      </c>
      <c r="C235" s="852">
        <v>83.4</v>
      </c>
      <c r="D235" s="848">
        <v>1592</v>
      </c>
      <c r="E235" s="848">
        <v>158.19999999999999</v>
      </c>
      <c r="F235" s="848">
        <v>88</v>
      </c>
      <c r="G235" s="849">
        <v>25135</v>
      </c>
      <c r="H235" s="848">
        <v>104.039</v>
      </c>
      <c r="I235" s="849">
        <v>2679443</v>
      </c>
      <c r="J235" s="851">
        <v>2.399</v>
      </c>
      <c r="K235" s="901">
        <v>100.527</v>
      </c>
      <c r="M235" s="852">
        <v>83.4</v>
      </c>
      <c r="N235" s="848">
        <v>1637.3</v>
      </c>
      <c r="O235" s="848">
        <v>158.19999999999999</v>
      </c>
      <c r="P235" s="848">
        <v>88.2</v>
      </c>
      <c r="Q235" s="849">
        <v>26793</v>
      </c>
      <c r="R235" s="848">
        <v>104.039</v>
      </c>
      <c r="S235" s="849">
        <v>14372</v>
      </c>
      <c r="T235" s="851">
        <v>2.399</v>
      </c>
      <c r="U235" s="901">
        <v>100.527</v>
      </c>
    </row>
    <row r="236" spans="1:21">
      <c r="A236" s="115" t="s">
        <v>56</v>
      </c>
      <c r="B236" s="120" t="s">
        <v>3</v>
      </c>
      <c r="C236" s="847">
        <v>84</v>
      </c>
      <c r="D236" s="843">
        <v>1554</v>
      </c>
      <c r="E236" s="843">
        <v>153.9</v>
      </c>
      <c r="F236" s="843">
        <v>88</v>
      </c>
      <c r="G236" s="844">
        <v>25195</v>
      </c>
      <c r="H236" s="843">
        <v>116.182</v>
      </c>
      <c r="I236" s="844">
        <v>3594462</v>
      </c>
      <c r="J236" s="846">
        <v>2.399</v>
      </c>
      <c r="K236" s="900">
        <v>100.423</v>
      </c>
      <c r="M236" s="847">
        <v>84</v>
      </c>
      <c r="N236" s="843">
        <v>1625.1</v>
      </c>
      <c r="O236" s="843">
        <v>153.9</v>
      </c>
      <c r="P236" s="843">
        <v>88.3</v>
      </c>
      <c r="Q236" s="844">
        <v>26210</v>
      </c>
      <c r="R236" s="843">
        <v>116.182</v>
      </c>
      <c r="S236" s="844">
        <v>15014</v>
      </c>
      <c r="T236" s="846">
        <v>2.399</v>
      </c>
      <c r="U236" s="900">
        <v>100.423</v>
      </c>
    </row>
    <row r="237" spans="1:21">
      <c r="A237" s="112">
        <v>2008</v>
      </c>
      <c r="B237" s="120" t="s">
        <v>4</v>
      </c>
      <c r="C237" s="847">
        <v>81.2</v>
      </c>
      <c r="D237" s="843">
        <v>1593</v>
      </c>
      <c r="E237" s="843">
        <v>140</v>
      </c>
      <c r="F237" s="843">
        <v>87.8</v>
      </c>
      <c r="G237" s="844">
        <v>23873</v>
      </c>
      <c r="H237" s="843">
        <v>116.82</v>
      </c>
      <c r="I237" s="844">
        <v>10819360</v>
      </c>
      <c r="J237" s="846">
        <v>2.383</v>
      </c>
      <c r="K237" s="900">
        <v>100.53100000000001</v>
      </c>
      <c r="M237" s="847">
        <v>81.2</v>
      </c>
      <c r="N237" s="843">
        <v>1670.6</v>
      </c>
      <c r="O237" s="843">
        <v>140</v>
      </c>
      <c r="P237" s="843">
        <v>88.3</v>
      </c>
      <c r="Q237" s="844">
        <v>25867</v>
      </c>
      <c r="R237" s="843">
        <v>116.82</v>
      </c>
      <c r="S237" s="844">
        <v>14283</v>
      </c>
      <c r="T237" s="846">
        <v>2.383</v>
      </c>
      <c r="U237" s="900">
        <v>100.53100000000001</v>
      </c>
    </row>
    <row r="238" spans="1:21">
      <c r="A238" s="112"/>
      <c r="B238" s="120" t="s">
        <v>5</v>
      </c>
      <c r="C238" s="847">
        <v>85</v>
      </c>
      <c r="D238" s="843">
        <v>1626</v>
      </c>
      <c r="E238" s="843">
        <v>134.69999999999999</v>
      </c>
      <c r="F238" s="843">
        <v>88</v>
      </c>
      <c r="G238" s="844">
        <v>22594</v>
      </c>
      <c r="H238" s="843">
        <v>143.65100000000001</v>
      </c>
      <c r="I238" s="844">
        <v>4258058</v>
      </c>
      <c r="J238" s="846">
        <v>2.3559999999999999</v>
      </c>
      <c r="K238" s="900">
        <v>100.634</v>
      </c>
      <c r="M238" s="847">
        <v>85</v>
      </c>
      <c r="N238" s="843">
        <v>1704.9</v>
      </c>
      <c r="O238" s="843">
        <v>134.69999999999999</v>
      </c>
      <c r="P238" s="843">
        <v>88.9</v>
      </c>
      <c r="Q238" s="844">
        <v>25183</v>
      </c>
      <c r="R238" s="843">
        <v>143.65100000000001</v>
      </c>
      <c r="S238" s="844">
        <v>20942</v>
      </c>
      <c r="T238" s="846">
        <v>2.3559999999999999</v>
      </c>
      <c r="U238" s="900">
        <v>100.634</v>
      </c>
    </row>
    <row r="239" spans="1:21">
      <c r="A239" s="112"/>
      <c r="B239" s="120" t="s">
        <v>6</v>
      </c>
      <c r="C239" s="847">
        <v>85.3</v>
      </c>
      <c r="D239" s="843">
        <v>1735</v>
      </c>
      <c r="E239" s="843">
        <v>135.30000000000001</v>
      </c>
      <c r="F239" s="843">
        <v>89.8</v>
      </c>
      <c r="G239" s="844">
        <v>22397</v>
      </c>
      <c r="H239" s="843">
        <v>118.633</v>
      </c>
      <c r="I239" s="844">
        <v>7068209</v>
      </c>
      <c r="J239" s="846">
        <v>2.3519999999999999</v>
      </c>
      <c r="K239" s="900">
        <v>100.633</v>
      </c>
      <c r="M239" s="847">
        <v>85.3</v>
      </c>
      <c r="N239" s="843">
        <v>1722.1</v>
      </c>
      <c r="O239" s="843">
        <v>135.30000000000001</v>
      </c>
      <c r="P239" s="843">
        <v>89.5</v>
      </c>
      <c r="Q239" s="844">
        <v>24854</v>
      </c>
      <c r="R239" s="843">
        <v>118.633</v>
      </c>
      <c r="S239" s="844">
        <v>15539</v>
      </c>
      <c r="T239" s="846">
        <v>2.3519999999999999</v>
      </c>
      <c r="U239" s="900">
        <v>100.633</v>
      </c>
    </row>
    <row r="240" spans="1:21">
      <c r="A240" s="112"/>
      <c r="B240" s="120" t="s">
        <v>7</v>
      </c>
      <c r="C240" s="847">
        <v>84.4</v>
      </c>
      <c r="D240" s="843">
        <v>1733</v>
      </c>
      <c r="E240" s="843">
        <v>132.30000000000001</v>
      </c>
      <c r="F240" s="843">
        <v>90.1</v>
      </c>
      <c r="G240" s="844">
        <v>25685</v>
      </c>
      <c r="H240" s="843">
        <v>102.91200000000001</v>
      </c>
      <c r="I240" s="844">
        <v>72286946</v>
      </c>
      <c r="J240" s="846">
        <v>2.3580000000000001</v>
      </c>
      <c r="K240" s="900">
        <v>100.946</v>
      </c>
      <c r="M240" s="847">
        <v>84.4</v>
      </c>
      <c r="N240" s="843">
        <v>1673.6</v>
      </c>
      <c r="O240" s="843">
        <v>132.30000000000001</v>
      </c>
      <c r="P240" s="843">
        <v>89.6</v>
      </c>
      <c r="Q240" s="844">
        <v>25244</v>
      </c>
      <c r="R240" s="843">
        <v>102.91200000000001</v>
      </c>
      <c r="S240" s="844">
        <v>15666</v>
      </c>
      <c r="T240" s="846">
        <v>2.3580000000000001</v>
      </c>
      <c r="U240" s="900">
        <v>100.946</v>
      </c>
    </row>
    <row r="241" spans="1:21">
      <c r="A241" s="112"/>
      <c r="B241" s="120" t="s">
        <v>8</v>
      </c>
      <c r="C241" s="847">
        <v>82.8</v>
      </c>
      <c r="D241" s="843">
        <v>1819</v>
      </c>
      <c r="E241" s="843">
        <v>129.1</v>
      </c>
      <c r="F241" s="843">
        <v>90</v>
      </c>
      <c r="G241" s="844">
        <v>26307</v>
      </c>
      <c r="H241" s="843">
        <v>129.89599999999999</v>
      </c>
      <c r="I241" s="844">
        <v>4043462</v>
      </c>
      <c r="J241" s="846">
        <v>2.3559999999999999</v>
      </c>
      <c r="K241" s="900">
        <v>101.477</v>
      </c>
      <c r="M241" s="847">
        <v>82.8</v>
      </c>
      <c r="N241" s="843">
        <v>1734.1</v>
      </c>
      <c r="O241" s="843">
        <v>129.1</v>
      </c>
      <c r="P241" s="843">
        <v>89.5</v>
      </c>
      <c r="Q241" s="844">
        <v>25178</v>
      </c>
      <c r="R241" s="843">
        <v>129.89599999999999</v>
      </c>
      <c r="S241" s="844">
        <v>11148</v>
      </c>
      <c r="T241" s="846">
        <v>2.3559999999999999</v>
      </c>
      <c r="U241" s="900">
        <v>101.477</v>
      </c>
    </row>
    <row r="242" spans="1:21">
      <c r="A242" s="112"/>
      <c r="B242" s="120" t="s">
        <v>9</v>
      </c>
      <c r="C242" s="847">
        <v>83.2</v>
      </c>
      <c r="D242" s="843">
        <v>1769</v>
      </c>
      <c r="E242" s="843">
        <v>137.69999999999999</v>
      </c>
      <c r="F242" s="843">
        <v>90.2</v>
      </c>
      <c r="G242" s="844">
        <v>28634</v>
      </c>
      <c r="H242" s="843">
        <v>108.792</v>
      </c>
      <c r="I242" s="844">
        <v>3791435</v>
      </c>
      <c r="J242" s="846">
        <v>2.3580000000000001</v>
      </c>
      <c r="K242" s="900">
        <v>101.691</v>
      </c>
      <c r="M242" s="847">
        <v>83.2</v>
      </c>
      <c r="N242" s="843">
        <v>1724.6</v>
      </c>
      <c r="O242" s="843">
        <v>137.69999999999999</v>
      </c>
      <c r="P242" s="843">
        <v>89.9</v>
      </c>
      <c r="Q242" s="844">
        <v>25747</v>
      </c>
      <c r="R242" s="843">
        <v>108.792</v>
      </c>
      <c r="S242" s="844">
        <v>14236</v>
      </c>
      <c r="T242" s="846">
        <v>2.3580000000000001</v>
      </c>
      <c r="U242" s="900">
        <v>101.691</v>
      </c>
    </row>
    <row r="243" spans="1:21">
      <c r="A243" s="112"/>
      <c r="B243" s="120" t="s">
        <v>10</v>
      </c>
      <c r="C243" s="847">
        <v>83.6</v>
      </c>
      <c r="D243" s="843">
        <v>1825</v>
      </c>
      <c r="E243" s="843">
        <v>133.80000000000001</v>
      </c>
      <c r="F243" s="843">
        <v>90.6</v>
      </c>
      <c r="G243" s="844">
        <v>28030</v>
      </c>
      <c r="H243" s="843">
        <v>110.521</v>
      </c>
      <c r="I243" s="844">
        <v>9948689</v>
      </c>
      <c r="J243" s="846">
        <v>2.35</v>
      </c>
      <c r="K243" s="900">
        <v>101.259</v>
      </c>
      <c r="M243" s="847">
        <v>83.6</v>
      </c>
      <c r="N243" s="843">
        <v>1745.2</v>
      </c>
      <c r="O243" s="843">
        <v>133.80000000000001</v>
      </c>
      <c r="P243" s="843">
        <v>90.3</v>
      </c>
      <c r="Q243" s="844">
        <v>25547</v>
      </c>
      <c r="R243" s="843">
        <v>110.521</v>
      </c>
      <c r="S243" s="844">
        <v>13695</v>
      </c>
      <c r="T243" s="846">
        <v>2.35</v>
      </c>
      <c r="U243" s="900">
        <v>101.259</v>
      </c>
    </row>
    <row r="244" spans="1:21">
      <c r="A244" s="112"/>
      <c r="B244" s="120" t="s">
        <v>11</v>
      </c>
      <c r="C244" s="847">
        <v>84.4</v>
      </c>
      <c r="D244" s="843">
        <v>1752</v>
      </c>
      <c r="E244" s="843">
        <v>127.6</v>
      </c>
      <c r="F244" s="843">
        <v>90.6</v>
      </c>
      <c r="G244" s="844">
        <v>28204</v>
      </c>
      <c r="H244" s="843">
        <v>124.227</v>
      </c>
      <c r="I244" s="844">
        <v>3551178</v>
      </c>
      <c r="J244" s="846">
        <v>2.34</v>
      </c>
      <c r="K244" s="900">
        <v>101.57599999999999</v>
      </c>
      <c r="M244" s="847">
        <v>84.4</v>
      </c>
      <c r="N244" s="843">
        <v>1740.2</v>
      </c>
      <c r="O244" s="843">
        <v>127.6</v>
      </c>
      <c r="P244" s="843">
        <v>90.5</v>
      </c>
      <c r="Q244" s="844">
        <v>26215</v>
      </c>
      <c r="R244" s="843">
        <v>124.227</v>
      </c>
      <c r="S244" s="844">
        <v>16496</v>
      </c>
      <c r="T244" s="846">
        <v>2.34</v>
      </c>
      <c r="U244" s="900">
        <v>101.57599999999999</v>
      </c>
    </row>
    <row r="245" spans="1:21">
      <c r="A245" s="112"/>
      <c r="B245" s="120" t="s">
        <v>12</v>
      </c>
      <c r="C245" s="847">
        <v>84.5</v>
      </c>
      <c r="D245" s="843">
        <v>1743</v>
      </c>
      <c r="E245" s="843">
        <v>142.4</v>
      </c>
      <c r="F245" s="843">
        <v>89.9</v>
      </c>
      <c r="G245" s="844">
        <v>27227</v>
      </c>
      <c r="H245" s="843">
        <v>99.575000000000003</v>
      </c>
      <c r="I245" s="844">
        <v>6367037</v>
      </c>
      <c r="J245" s="846">
        <v>2.3420000000000001</v>
      </c>
      <c r="K245" s="900">
        <v>101.151</v>
      </c>
      <c r="M245" s="847">
        <v>84.5</v>
      </c>
      <c r="N245" s="843">
        <v>1720.9</v>
      </c>
      <c r="O245" s="843">
        <v>142.4</v>
      </c>
      <c r="P245" s="843">
        <v>89.9</v>
      </c>
      <c r="Q245" s="844">
        <v>26147</v>
      </c>
      <c r="R245" s="843">
        <v>99.575000000000003</v>
      </c>
      <c r="S245" s="844">
        <v>14864</v>
      </c>
      <c r="T245" s="846">
        <v>2.3420000000000001</v>
      </c>
      <c r="U245" s="900">
        <v>101.151</v>
      </c>
    </row>
    <row r="246" spans="1:21">
      <c r="A246" s="112"/>
      <c r="B246" s="120" t="s">
        <v>13</v>
      </c>
      <c r="C246" s="847">
        <v>87.3</v>
      </c>
      <c r="D246" s="843">
        <v>1692</v>
      </c>
      <c r="E246" s="843">
        <v>116.6</v>
      </c>
      <c r="F246" s="843">
        <v>89.9</v>
      </c>
      <c r="G246" s="844">
        <v>25390</v>
      </c>
      <c r="H246" s="843">
        <v>99.914000000000001</v>
      </c>
      <c r="I246" s="844">
        <v>56484967</v>
      </c>
      <c r="J246" s="846">
        <v>2.3370000000000002</v>
      </c>
      <c r="K246" s="900">
        <v>100.943</v>
      </c>
      <c r="M246" s="847">
        <v>87.3</v>
      </c>
      <c r="N246" s="843">
        <v>1733.4</v>
      </c>
      <c r="O246" s="843">
        <v>116.6</v>
      </c>
      <c r="P246" s="843">
        <v>90</v>
      </c>
      <c r="Q246" s="844">
        <v>26197</v>
      </c>
      <c r="R246" s="843">
        <v>99.914000000000001</v>
      </c>
      <c r="S246" s="844">
        <v>15844</v>
      </c>
      <c r="T246" s="846">
        <v>2.3370000000000002</v>
      </c>
      <c r="U246" s="900">
        <v>100.943</v>
      </c>
    </row>
    <row r="247" spans="1:21">
      <c r="A247" s="112"/>
      <c r="B247" s="120" t="s">
        <v>14</v>
      </c>
      <c r="C247" s="847">
        <v>88</v>
      </c>
      <c r="D247" s="843">
        <v>1703</v>
      </c>
      <c r="E247" s="843">
        <v>113.3</v>
      </c>
      <c r="F247" s="843">
        <v>90.4</v>
      </c>
      <c r="G247" s="844">
        <v>25988</v>
      </c>
      <c r="H247" s="843">
        <v>106.242</v>
      </c>
      <c r="I247" s="844">
        <v>2232431</v>
      </c>
      <c r="J247" s="846">
        <v>2.3050000000000002</v>
      </c>
      <c r="K247" s="900">
        <v>100.629</v>
      </c>
      <c r="M247" s="847">
        <v>88</v>
      </c>
      <c r="N247" s="843">
        <v>1756.3</v>
      </c>
      <c r="O247" s="843">
        <v>113.3</v>
      </c>
      <c r="P247" s="843">
        <v>90.5</v>
      </c>
      <c r="Q247" s="844">
        <v>26954</v>
      </c>
      <c r="R247" s="843">
        <v>106.242</v>
      </c>
      <c r="S247" s="844">
        <v>11773</v>
      </c>
      <c r="T247" s="846">
        <v>2.3050000000000002</v>
      </c>
      <c r="U247" s="900">
        <v>100.629</v>
      </c>
    </row>
    <row r="248" spans="1:21">
      <c r="A248" s="114" t="s">
        <v>57</v>
      </c>
      <c r="B248" s="119" t="s">
        <v>3</v>
      </c>
      <c r="C248" s="857">
        <v>85</v>
      </c>
      <c r="D248" s="853">
        <v>1603</v>
      </c>
      <c r="E248" s="853">
        <v>102.6</v>
      </c>
      <c r="F248" s="853">
        <v>90.6</v>
      </c>
      <c r="G248" s="854">
        <v>26428</v>
      </c>
      <c r="H248" s="853">
        <v>109.797</v>
      </c>
      <c r="I248" s="854">
        <v>3091571</v>
      </c>
      <c r="J248" s="856">
        <v>2.2829999999999999</v>
      </c>
      <c r="K248" s="902">
        <v>100.211</v>
      </c>
      <c r="M248" s="857">
        <v>85</v>
      </c>
      <c r="N248" s="853">
        <v>1664.8</v>
      </c>
      <c r="O248" s="853">
        <v>102.6</v>
      </c>
      <c r="P248" s="853">
        <v>90.9</v>
      </c>
      <c r="Q248" s="854">
        <v>27994</v>
      </c>
      <c r="R248" s="853">
        <v>109.797</v>
      </c>
      <c r="S248" s="854">
        <v>12357</v>
      </c>
      <c r="T248" s="856">
        <v>2.2829999999999999</v>
      </c>
      <c r="U248" s="902">
        <v>100.211</v>
      </c>
    </row>
    <row r="249" spans="1:21">
      <c r="A249" s="112">
        <v>2009</v>
      </c>
      <c r="B249" s="120" t="s">
        <v>4</v>
      </c>
      <c r="C249" s="847">
        <v>85.2</v>
      </c>
      <c r="D249" s="843">
        <v>1610</v>
      </c>
      <c r="E249" s="843">
        <v>104.3</v>
      </c>
      <c r="F249" s="843">
        <v>90.7</v>
      </c>
      <c r="G249" s="844">
        <v>28041</v>
      </c>
      <c r="H249" s="843">
        <v>123.048</v>
      </c>
      <c r="I249" s="844">
        <v>8778809</v>
      </c>
      <c r="J249" s="846">
        <v>2.2440000000000002</v>
      </c>
      <c r="K249" s="900">
        <v>100.10599999999999</v>
      </c>
      <c r="M249" s="847">
        <v>85.2</v>
      </c>
      <c r="N249" s="843">
        <v>1677.5</v>
      </c>
      <c r="O249" s="843">
        <v>104.3</v>
      </c>
      <c r="P249" s="843">
        <v>91.2</v>
      </c>
      <c r="Q249" s="844">
        <v>30321</v>
      </c>
      <c r="R249" s="843">
        <v>123.048</v>
      </c>
      <c r="S249" s="844">
        <v>11033</v>
      </c>
      <c r="T249" s="846">
        <v>2.2440000000000002</v>
      </c>
      <c r="U249" s="900">
        <v>100.10599999999999</v>
      </c>
    </row>
    <row r="250" spans="1:21">
      <c r="A250" s="95"/>
      <c r="B250" s="120" t="s">
        <v>5</v>
      </c>
      <c r="C250" s="847">
        <v>81</v>
      </c>
      <c r="D250" s="843">
        <v>1623</v>
      </c>
      <c r="E250" s="843">
        <v>108.3</v>
      </c>
      <c r="F250" s="843">
        <v>90.2</v>
      </c>
      <c r="G250" s="844">
        <v>30878</v>
      </c>
      <c r="H250" s="843">
        <v>77.516000000000005</v>
      </c>
      <c r="I250" s="844">
        <v>2287224</v>
      </c>
      <c r="J250" s="846">
        <v>2.2069999999999999</v>
      </c>
      <c r="K250" s="900">
        <v>99.894999999999996</v>
      </c>
      <c r="M250" s="847">
        <v>81</v>
      </c>
      <c r="N250" s="843">
        <v>1703.7</v>
      </c>
      <c r="O250" s="843">
        <v>108.3</v>
      </c>
      <c r="P250" s="843">
        <v>91.1</v>
      </c>
      <c r="Q250" s="844">
        <v>33843</v>
      </c>
      <c r="R250" s="843">
        <v>77.516000000000005</v>
      </c>
      <c r="S250" s="844">
        <v>11457</v>
      </c>
      <c r="T250" s="846">
        <v>2.2069999999999999</v>
      </c>
      <c r="U250" s="900">
        <v>99.894999999999996</v>
      </c>
    </row>
    <row r="251" spans="1:21">
      <c r="A251" s="112"/>
      <c r="B251" s="120" t="s">
        <v>6</v>
      </c>
      <c r="C251" s="847">
        <v>79.599999999999994</v>
      </c>
      <c r="D251" s="843">
        <v>1724</v>
      </c>
      <c r="E251" s="843">
        <v>107.3</v>
      </c>
      <c r="F251" s="843">
        <v>91.5</v>
      </c>
      <c r="G251" s="844">
        <v>33398</v>
      </c>
      <c r="H251" s="843">
        <v>91.936000000000007</v>
      </c>
      <c r="I251" s="844">
        <v>4885048</v>
      </c>
      <c r="J251" s="846">
        <v>2.19</v>
      </c>
      <c r="K251" s="900">
        <v>100.21</v>
      </c>
      <c r="M251" s="847">
        <v>79.599999999999994</v>
      </c>
      <c r="N251" s="843">
        <v>1718.5</v>
      </c>
      <c r="O251" s="843">
        <v>107.3</v>
      </c>
      <c r="P251" s="843">
        <v>91.3</v>
      </c>
      <c r="Q251" s="844">
        <v>36915</v>
      </c>
      <c r="R251" s="843">
        <v>91.936000000000007</v>
      </c>
      <c r="S251" s="844">
        <v>10973</v>
      </c>
      <c r="T251" s="846">
        <v>2.19</v>
      </c>
      <c r="U251" s="900">
        <v>100.21</v>
      </c>
    </row>
    <row r="252" spans="1:21">
      <c r="A252" s="112"/>
      <c r="B252" s="120" t="s">
        <v>7</v>
      </c>
      <c r="C252" s="847">
        <v>77.3</v>
      </c>
      <c r="D252" s="843">
        <v>1784</v>
      </c>
      <c r="E252" s="843">
        <v>104</v>
      </c>
      <c r="F252" s="843">
        <v>92</v>
      </c>
      <c r="G252" s="844">
        <v>36856</v>
      </c>
      <c r="H252" s="843">
        <v>103.652</v>
      </c>
      <c r="I252" s="844">
        <v>43963193</v>
      </c>
      <c r="J252" s="846">
        <v>2.1739999999999999</v>
      </c>
      <c r="K252" s="900">
        <v>99.375</v>
      </c>
      <c r="M252" s="847">
        <v>77.3</v>
      </c>
      <c r="N252" s="843">
        <v>1726.7</v>
      </c>
      <c r="O252" s="843">
        <v>104</v>
      </c>
      <c r="P252" s="843">
        <v>91.5</v>
      </c>
      <c r="Q252" s="844">
        <v>36874</v>
      </c>
      <c r="R252" s="843">
        <v>103.652</v>
      </c>
      <c r="S252" s="844">
        <v>9717</v>
      </c>
      <c r="T252" s="846">
        <v>2.1739999999999999</v>
      </c>
      <c r="U252" s="900">
        <v>99.375</v>
      </c>
    </row>
    <row r="253" spans="1:21">
      <c r="A253" s="112"/>
      <c r="B253" s="120" t="s">
        <v>8</v>
      </c>
      <c r="C253" s="847">
        <v>77.3</v>
      </c>
      <c r="D253" s="843">
        <v>1805</v>
      </c>
      <c r="E253" s="843">
        <v>108.4</v>
      </c>
      <c r="F253" s="843">
        <v>92</v>
      </c>
      <c r="G253" s="844">
        <v>39749</v>
      </c>
      <c r="H253" s="843">
        <v>99.266000000000005</v>
      </c>
      <c r="I253" s="844">
        <v>3383378</v>
      </c>
      <c r="J253" s="846">
        <v>2.1339999999999999</v>
      </c>
      <c r="K253" s="900">
        <v>98.649000000000001</v>
      </c>
      <c r="M253" s="847">
        <v>77.3</v>
      </c>
      <c r="N253" s="843">
        <v>1727.1</v>
      </c>
      <c r="O253" s="843">
        <v>108.4</v>
      </c>
      <c r="P253" s="843">
        <v>91.6</v>
      </c>
      <c r="Q253" s="844">
        <v>37296</v>
      </c>
      <c r="R253" s="843">
        <v>99.266000000000005</v>
      </c>
      <c r="S253" s="844">
        <v>10559</v>
      </c>
      <c r="T253" s="846">
        <v>2.1339999999999999</v>
      </c>
      <c r="U253" s="900">
        <v>98.649000000000001</v>
      </c>
    </row>
    <row r="254" spans="1:21">
      <c r="A254" s="112"/>
      <c r="B254" s="120" t="s">
        <v>9</v>
      </c>
      <c r="C254" s="847">
        <v>76.2</v>
      </c>
      <c r="D254" s="843">
        <v>1576</v>
      </c>
      <c r="E254" s="843">
        <v>85.5</v>
      </c>
      <c r="F254" s="843">
        <v>91.7</v>
      </c>
      <c r="G254" s="844">
        <v>40319</v>
      </c>
      <c r="H254" s="843">
        <v>97.509</v>
      </c>
      <c r="I254" s="844">
        <v>4329446</v>
      </c>
      <c r="J254" s="846">
        <v>2.0979999999999999</v>
      </c>
      <c r="K254" s="900">
        <v>98.337000000000003</v>
      </c>
      <c r="M254" s="847">
        <v>76.2</v>
      </c>
      <c r="N254" s="843">
        <v>1532.1</v>
      </c>
      <c r="O254" s="843">
        <v>85.5</v>
      </c>
      <c r="P254" s="843">
        <v>91.3</v>
      </c>
      <c r="Q254" s="844">
        <v>36557</v>
      </c>
      <c r="R254" s="843">
        <v>97.509</v>
      </c>
      <c r="S254" s="844">
        <v>15712</v>
      </c>
      <c r="T254" s="846">
        <v>2.0979999999999999</v>
      </c>
      <c r="U254" s="900">
        <v>98.337000000000003</v>
      </c>
    </row>
    <row r="255" spans="1:21">
      <c r="A255" s="112"/>
      <c r="B255" s="120" t="s">
        <v>10</v>
      </c>
      <c r="C255" s="847">
        <v>75.3</v>
      </c>
      <c r="D255" s="843">
        <v>1539</v>
      </c>
      <c r="E255" s="843">
        <v>96.2</v>
      </c>
      <c r="F255" s="843">
        <v>91.6</v>
      </c>
      <c r="G255" s="844">
        <v>39419</v>
      </c>
      <c r="H255" s="843">
        <v>97.382999999999996</v>
      </c>
      <c r="I255" s="844">
        <v>9181826</v>
      </c>
      <c r="J255" s="846">
        <v>2.101</v>
      </c>
      <c r="K255" s="900">
        <v>98.135000000000005</v>
      </c>
      <c r="M255" s="847">
        <v>75.3</v>
      </c>
      <c r="N255" s="843">
        <v>1466.1</v>
      </c>
      <c r="O255" s="843">
        <v>96.2</v>
      </c>
      <c r="P255" s="843">
        <v>91.3</v>
      </c>
      <c r="Q255" s="844">
        <v>35821</v>
      </c>
      <c r="R255" s="843">
        <v>97.382999999999996</v>
      </c>
      <c r="S255" s="844">
        <v>11754</v>
      </c>
      <c r="T255" s="846">
        <v>2.101</v>
      </c>
      <c r="U255" s="900">
        <v>98.135000000000005</v>
      </c>
    </row>
    <row r="256" spans="1:21">
      <c r="A256" s="112"/>
      <c r="B256" s="120" t="s">
        <v>11</v>
      </c>
      <c r="C256" s="847">
        <v>74</v>
      </c>
      <c r="D256" s="843">
        <v>1494</v>
      </c>
      <c r="E256" s="843">
        <v>98.2</v>
      </c>
      <c r="F256" s="843">
        <v>91.7</v>
      </c>
      <c r="G256" s="844">
        <v>37919</v>
      </c>
      <c r="H256" s="843">
        <v>90.778999999999996</v>
      </c>
      <c r="I256" s="844">
        <v>2173138</v>
      </c>
      <c r="J256" s="846">
        <v>2.0840000000000001</v>
      </c>
      <c r="K256" s="900">
        <v>98.242000000000004</v>
      </c>
      <c r="M256" s="847">
        <v>74</v>
      </c>
      <c r="N256" s="843">
        <v>1484.3</v>
      </c>
      <c r="O256" s="843">
        <v>98.2</v>
      </c>
      <c r="P256" s="843">
        <v>91.6</v>
      </c>
      <c r="Q256" s="844">
        <v>35274</v>
      </c>
      <c r="R256" s="843">
        <v>90.778999999999996</v>
      </c>
      <c r="S256" s="844">
        <v>10149</v>
      </c>
      <c r="T256" s="846">
        <v>2.0840000000000001</v>
      </c>
      <c r="U256" s="900">
        <v>98.242000000000004</v>
      </c>
    </row>
    <row r="257" spans="1:21">
      <c r="A257" s="112"/>
      <c r="B257" s="120" t="s">
        <v>12</v>
      </c>
      <c r="C257" s="847">
        <v>73.900000000000006</v>
      </c>
      <c r="D257" s="843">
        <v>1696</v>
      </c>
      <c r="E257" s="843">
        <v>94.1</v>
      </c>
      <c r="F257" s="843">
        <v>91.4</v>
      </c>
      <c r="G257" s="844">
        <v>35403</v>
      </c>
      <c r="H257" s="843">
        <v>97.73</v>
      </c>
      <c r="I257" s="844">
        <v>5000837</v>
      </c>
      <c r="J257" s="846">
        <v>2.077</v>
      </c>
      <c r="K257" s="900">
        <v>97.828000000000003</v>
      </c>
      <c r="M257" s="847">
        <v>73.900000000000006</v>
      </c>
      <c r="N257" s="843">
        <v>1667.1</v>
      </c>
      <c r="O257" s="843">
        <v>94.1</v>
      </c>
      <c r="P257" s="843">
        <v>91.5</v>
      </c>
      <c r="Q257" s="844">
        <v>34493</v>
      </c>
      <c r="R257" s="843">
        <v>97.73</v>
      </c>
      <c r="S257" s="844">
        <v>11423</v>
      </c>
      <c r="T257" s="846">
        <v>2.077</v>
      </c>
      <c r="U257" s="900">
        <v>97.828000000000003</v>
      </c>
    </row>
    <row r="258" spans="1:21">
      <c r="A258" s="112"/>
      <c r="B258" s="120" t="s">
        <v>13</v>
      </c>
      <c r="C258" s="847">
        <v>72.8</v>
      </c>
      <c r="D258" s="843">
        <v>1599</v>
      </c>
      <c r="E258" s="843">
        <v>98.8</v>
      </c>
      <c r="F258" s="843">
        <v>91.4</v>
      </c>
      <c r="G258" s="844">
        <v>33598</v>
      </c>
      <c r="H258" s="843">
        <v>99.234999999999999</v>
      </c>
      <c r="I258" s="844">
        <v>38652341</v>
      </c>
      <c r="J258" s="846">
        <v>2.0870000000000002</v>
      </c>
      <c r="K258" s="900">
        <v>97.819000000000003</v>
      </c>
      <c r="M258" s="847">
        <v>72.8</v>
      </c>
      <c r="N258" s="843">
        <v>1637.3</v>
      </c>
      <c r="O258" s="843">
        <v>98.8</v>
      </c>
      <c r="P258" s="843">
        <v>91.4</v>
      </c>
      <c r="Q258" s="844">
        <v>34267</v>
      </c>
      <c r="R258" s="843">
        <v>99.234999999999999</v>
      </c>
      <c r="S258" s="844">
        <v>10901</v>
      </c>
      <c r="T258" s="846">
        <v>2.0870000000000002</v>
      </c>
      <c r="U258" s="900">
        <v>97.819000000000003</v>
      </c>
    </row>
    <row r="259" spans="1:21">
      <c r="A259" s="113"/>
      <c r="B259" s="121" t="s">
        <v>14</v>
      </c>
      <c r="C259" s="852">
        <v>73</v>
      </c>
      <c r="D259" s="848">
        <v>1579</v>
      </c>
      <c r="E259" s="848">
        <v>107.1</v>
      </c>
      <c r="F259" s="848">
        <v>91.6</v>
      </c>
      <c r="G259" s="849">
        <v>32378</v>
      </c>
      <c r="H259" s="848">
        <v>94.197000000000003</v>
      </c>
      <c r="I259" s="849">
        <v>1844414</v>
      </c>
      <c r="J259" s="851">
        <v>2.0640000000000001</v>
      </c>
      <c r="K259" s="901">
        <v>98.021000000000001</v>
      </c>
      <c r="M259" s="852">
        <v>73</v>
      </c>
      <c r="N259" s="848">
        <v>1633.5</v>
      </c>
      <c r="O259" s="848">
        <v>107.1</v>
      </c>
      <c r="P259" s="848">
        <v>91.7</v>
      </c>
      <c r="Q259" s="849">
        <v>33573</v>
      </c>
      <c r="R259" s="848">
        <v>94.197000000000003</v>
      </c>
      <c r="S259" s="849">
        <v>9477</v>
      </c>
      <c r="T259" s="851">
        <v>2.0640000000000001</v>
      </c>
      <c r="U259" s="901">
        <v>98.021000000000001</v>
      </c>
    </row>
    <row r="260" spans="1:21">
      <c r="A260" s="115" t="s">
        <v>58</v>
      </c>
      <c r="B260" s="120" t="s">
        <v>3</v>
      </c>
      <c r="C260" s="847">
        <v>73.2</v>
      </c>
      <c r="D260" s="843">
        <v>1593</v>
      </c>
      <c r="E260" s="843">
        <v>108.3</v>
      </c>
      <c r="F260" s="843">
        <v>91.2</v>
      </c>
      <c r="G260" s="844">
        <v>30817</v>
      </c>
      <c r="H260" s="843">
        <v>88.191999999999993</v>
      </c>
      <c r="I260" s="844">
        <v>2724877</v>
      </c>
      <c r="J260" s="846">
        <v>2.044</v>
      </c>
      <c r="K260" s="900">
        <v>98.844999999999999</v>
      </c>
      <c r="M260" s="847">
        <v>73.2</v>
      </c>
      <c r="N260" s="843">
        <v>1641.2</v>
      </c>
      <c r="O260" s="843">
        <v>108.3</v>
      </c>
      <c r="P260" s="843">
        <v>91.5</v>
      </c>
      <c r="Q260" s="844">
        <v>33151</v>
      </c>
      <c r="R260" s="843">
        <v>88.191999999999993</v>
      </c>
      <c r="S260" s="844">
        <v>10796</v>
      </c>
      <c r="T260" s="846">
        <v>2.044</v>
      </c>
      <c r="U260" s="900">
        <v>98.844999999999999</v>
      </c>
    </row>
    <row r="261" spans="1:21">
      <c r="A261" s="112">
        <v>2010</v>
      </c>
      <c r="B261" s="120" t="s">
        <v>4</v>
      </c>
      <c r="C261" s="847">
        <v>74.8</v>
      </c>
      <c r="D261" s="843">
        <v>1552</v>
      </c>
      <c r="E261" s="843">
        <v>104.6</v>
      </c>
      <c r="F261" s="843">
        <v>91.1</v>
      </c>
      <c r="G261" s="844">
        <v>29864</v>
      </c>
      <c r="H261" s="843">
        <v>70.864000000000004</v>
      </c>
      <c r="I261" s="844">
        <v>9773218</v>
      </c>
      <c r="J261" s="846">
        <v>2.0299999999999998</v>
      </c>
      <c r="K261" s="900">
        <v>99.366</v>
      </c>
      <c r="M261" s="847">
        <v>74.8</v>
      </c>
      <c r="N261" s="843">
        <v>1617.7</v>
      </c>
      <c r="O261" s="843">
        <v>104.6</v>
      </c>
      <c r="P261" s="843">
        <v>91.6</v>
      </c>
      <c r="Q261" s="844">
        <v>32307</v>
      </c>
      <c r="R261" s="843">
        <v>70.864000000000004</v>
      </c>
      <c r="S261" s="844">
        <v>11577</v>
      </c>
      <c r="T261" s="846">
        <v>2.0299999999999998</v>
      </c>
      <c r="U261" s="900">
        <v>99.366</v>
      </c>
    </row>
    <row r="262" spans="1:21">
      <c r="A262" s="112"/>
      <c r="B262" s="120" t="s">
        <v>5</v>
      </c>
      <c r="C262" s="847">
        <v>74.5</v>
      </c>
      <c r="D262" s="843">
        <v>1551</v>
      </c>
      <c r="E262" s="843">
        <v>97.9</v>
      </c>
      <c r="F262" s="843">
        <v>90.5</v>
      </c>
      <c r="G262" s="844">
        <v>29593</v>
      </c>
      <c r="H262" s="843">
        <v>102.53100000000001</v>
      </c>
      <c r="I262" s="844">
        <v>2015453</v>
      </c>
      <c r="J262" s="846">
        <v>2.024</v>
      </c>
      <c r="K262" s="900">
        <v>99.263999999999996</v>
      </c>
      <c r="M262" s="847">
        <v>74.5</v>
      </c>
      <c r="N262" s="843">
        <v>1629.7</v>
      </c>
      <c r="O262" s="843">
        <v>97.9</v>
      </c>
      <c r="P262" s="843">
        <v>91.4</v>
      </c>
      <c r="Q262" s="844">
        <v>31868</v>
      </c>
      <c r="R262" s="843">
        <v>102.53100000000001</v>
      </c>
      <c r="S262" s="844">
        <v>10103</v>
      </c>
      <c r="T262" s="846">
        <v>2.024</v>
      </c>
      <c r="U262" s="900">
        <v>99.263999999999996</v>
      </c>
    </row>
    <row r="263" spans="1:21">
      <c r="A263" s="112"/>
      <c r="B263" s="120" t="s">
        <v>6</v>
      </c>
      <c r="C263" s="847">
        <v>73</v>
      </c>
      <c r="D263" s="843">
        <v>1530</v>
      </c>
      <c r="E263" s="843">
        <v>97.3</v>
      </c>
      <c r="F263" s="843">
        <v>91.4</v>
      </c>
      <c r="G263" s="844">
        <v>28667</v>
      </c>
      <c r="H263" s="843">
        <v>99.9</v>
      </c>
      <c r="I263" s="844">
        <v>4827464</v>
      </c>
      <c r="J263" s="846">
        <v>2.0099999999999998</v>
      </c>
      <c r="K263" s="900">
        <v>99.162999999999997</v>
      </c>
      <c r="M263" s="847">
        <v>73</v>
      </c>
      <c r="N263" s="843">
        <v>1533.2</v>
      </c>
      <c r="O263" s="843">
        <v>97.3</v>
      </c>
      <c r="P263" s="843">
        <v>91.3</v>
      </c>
      <c r="Q263" s="844">
        <v>31739</v>
      </c>
      <c r="R263" s="843">
        <v>99.9</v>
      </c>
      <c r="S263" s="844">
        <v>10979</v>
      </c>
      <c r="T263" s="846">
        <v>2.0099999999999998</v>
      </c>
      <c r="U263" s="900">
        <v>99.162999999999997</v>
      </c>
    </row>
    <row r="264" spans="1:21">
      <c r="A264" s="112"/>
      <c r="B264" s="120" t="s">
        <v>7</v>
      </c>
      <c r="C264" s="847">
        <v>73.3</v>
      </c>
      <c r="D264" s="843">
        <v>1620</v>
      </c>
      <c r="E264" s="843">
        <v>97.6</v>
      </c>
      <c r="F264" s="843">
        <v>91.7</v>
      </c>
      <c r="G264" s="844">
        <v>29936</v>
      </c>
      <c r="H264" s="843">
        <v>100.729</v>
      </c>
      <c r="I264" s="844">
        <v>47594155</v>
      </c>
      <c r="J264" s="846">
        <v>1.998</v>
      </c>
      <c r="K264" s="900">
        <v>99.161000000000001</v>
      </c>
      <c r="M264" s="847">
        <v>73.3</v>
      </c>
      <c r="N264" s="843">
        <v>1570.7</v>
      </c>
      <c r="O264" s="843">
        <v>97.6</v>
      </c>
      <c r="P264" s="843">
        <v>91.3</v>
      </c>
      <c r="Q264" s="844">
        <v>29803</v>
      </c>
      <c r="R264" s="843">
        <v>100.729</v>
      </c>
      <c r="S264" s="844">
        <v>10584</v>
      </c>
      <c r="T264" s="846">
        <v>1.998</v>
      </c>
      <c r="U264" s="900">
        <v>99.161000000000001</v>
      </c>
    </row>
    <row r="265" spans="1:21">
      <c r="A265" s="112"/>
      <c r="B265" s="120" t="s">
        <v>8</v>
      </c>
      <c r="C265" s="847">
        <v>73.2</v>
      </c>
      <c r="D265" s="843">
        <v>1636</v>
      </c>
      <c r="E265" s="843">
        <v>105.6</v>
      </c>
      <c r="F265" s="843">
        <v>91.6</v>
      </c>
      <c r="G265" s="844">
        <v>31379</v>
      </c>
      <c r="H265" s="843">
        <v>93.183999999999997</v>
      </c>
      <c r="I265" s="844">
        <v>2973709</v>
      </c>
      <c r="J265" s="846">
        <v>2.0219999999999998</v>
      </c>
      <c r="K265" s="900">
        <v>99.578999999999994</v>
      </c>
      <c r="M265" s="847">
        <v>73.2</v>
      </c>
      <c r="N265" s="843">
        <v>1578.1</v>
      </c>
      <c r="O265" s="843">
        <v>105.6</v>
      </c>
      <c r="P265" s="843">
        <v>91.2</v>
      </c>
      <c r="Q265" s="844">
        <v>29410</v>
      </c>
      <c r="R265" s="843">
        <v>93.183999999999997</v>
      </c>
      <c r="S265" s="844">
        <v>10024</v>
      </c>
      <c r="T265" s="846">
        <v>2.0219999999999998</v>
      </c>
      <c r="U265" s="900">
        <v>99.578999999999994</v>
      </c>
    </row>
    <row r="266" spans="1:21">
      <c r="A266" s="112"/>
      <c r="B266" s="120" t="s">
        <v>9</v>
      </c>
      <c r="C266" s="847">
        <v>73.900000000000006</v>
      </c>
      <c r="D266" s="843">
        <v>1592</v>
      </c>
      <c r="E266" s="843">
        <v>93.4</v>
      </c>
      <c r="F266" s="843">
        <v>91.8</v>
      </c>
      <c r="G266" s="844">
        <v>31463</v>
      </c>
      <c r="H266" s="843">
        <v>100.119</v>
      </c>
      <c r="I266" s="844">
        <v>3197776</v>
      </c>
      <c r="J266" s="846">
        <v>2.0150000000000001</v>
      </c>
      <c r="K266" s="900">
        <v>99.366</v>
      </c>
      <c r="M266" s="847">
        <v>73.900000000000006</v>
      </c>
      <c r="N266" s="843">
        <v>1545.2</v>
      </c>
      <c r="O266" s="843">
        <v>93.4</v>
      </c>
      <c r="P266" s="843">
        <v>91.4</v>
      </c>
      <c r="Q266" s="844">
        <v>28914</v>
      </c>
      <c r="R266" s="843">
        <v>100.119</v>
      </c>
      <c r="S266" s="844">
        <v>11320</v>
      </c>
      <c r="T266" s="846">
        <v>2.0150000000000001</v>
      </c>
      <c r="U266" s="900">
        <v>99.366</v>
      </c>
    </row>
    <row r="267" spans="1:21">
      <c r="A267" s="112"/>
      <c r="B267" s="120" t="s">
        <v>10</v>
      </c>
      <c r="C267" s="847">
        <v>73</v>
      </c>
      <c r="D267" s="843">
        <v>1657</v>
      </c>
      <c r="E267" s="843">
        <v>126.4</v>
      </c>
      <c r="F267" s="843">
        <v>91.7</v>
      </c>
      <c r="G267" s="844">
        <v>32269</v>
      </c>
      <c r="H267" s="843">
        <v>97.347999999999999</v>
      </c>
      <c r="I267" s="844">
        <v>9428640</v>
      </c>
      <c r="J267" s="846">
        <v>2.0169999999999999</v>
      </c>
      <c r="K267" s="900">
        <v>99.683000000000007</v>
      </c>
      <c r="M267" s="847">
        <v>73</v>
      </c>
      <c r="N267" s="843">
        <v>1579.7</v>
      </c>
      <c r="O267" s="843">
        <v>126.4</v>
      </c>
      <c r="P267" s="843">
        <v>91.4</v>
      </c>
      <c r="Q267" s="844">
        <v>28953</v>
      </c>
      <c r="R267" s="843">
        <v>97.347999999999999</v>
      </c>
      <c r="S267" s="844">
        <v>11572</v>
      </c>
      <c r="T267" s="846">
        <v>2.0169999999999999</v>
      </c>
      <c r="U267" s="900">
        <v>99.683000000000007</v>
      </c>
    </row>
    <row r="268" spans="1:21">
      <c r="A268" s="112"/>
      <c r="B268" s="120" t="s">
        <v>11</v>
      </c>
      <c r="C268" s="847">
        <v>74</v>
      </c>
      <c r="D268" s="843">
        <v>1538</v>
      </c>
      <c r="E268" s="843">
        <v>112.9</v>
      </c>
      <c r="F268" s="843">
        <v>91.7</v>
      </c>
      <c r="G268" s="844">
        <v>30668</v>
      </c>
      <c r="H268" s="843">
        <v>114.38800000000001</v>
      </c>
      <c r="I268" s="844">
        <v>2465036</v>
      </c>
      <c r="J268" s="846">
        <v>1.996</v>
      </c>
      <c r="K268" s="900">
        <v>99.578999999999994</v>
      </c>
      <c r="M268" s="847">
        <v>74</v>
      </c>
      <c r="N268" s="843">
        <v>1526.2</v>
      </c>
      <c r="O268" s="843">
        <v>112.9</v>
      </c>
      <c r="P268" s="843">
        <v>91.6</v>
      </c>
      <c r="Q268" s="844">
        <v>28576</v>
      </c>
      <c r="R268" s="843">
        <v>114.38800000000001</v>
      </c>
      <c r="S268" s="844">
        <v>11565</v>
      </c>
      <c r="T268" s="846">
        <v>1.996</v>
      </c>
      <c r="U268" s="900">
        <v>99.578999999999994</v>
      </c>
    </row>
    <row r="269" spans="1:21">
      <c r="A269" s="112"/>
      <c r="B269" s="120" t="s">
        <v>12</v>
      </c>
      <c r="C269" s="847">
        <v>74.7</v>
      </c>
      <c r="D269" s="843">
        <v>1570</v>
      </c>
      <c r="E269" s="843">
        <v>130.6</v>
      </c>
      <c r="F269" s="843">
        <v>91.9</v>
      </c>
      <c r="G269" s="844">
        <v>28739</v>
      </c>
      <c r="H269" s="843">
        <v>108.85</v>
      </c>
      <c r="I269" s="844">
        <v>9375099</v>
      </c>
      <c r="J269" s="846">
        <v>1.9830000000000001</v>
      </c>
      <c r="K269" s="900">
        <v>100.423</v>
      </c>
      <c r="M269" s="847">
        <v>74.7</v>
      </c>
      <c r="N269" s="843">
        <v>1535.2</v>
      </c>
      <c r="O269" s="843">
        <v>130.6</v>
      </c>
      <c r="P269" s="843">
        <v>91.9</v>
      </c>
      <c r="Q269" s="844">
        <v>28516</v>
      </c>
      <c r="R269" s="843">
        <v>108.85</v>
      </c>
      <c r="S269" s="844">
        <v>21378</v>
      </c>
      <c r="T269" s="846">
        <v>1.9830000000000001</v>
      </c>
      <c r="U269" s="900">
        <v>100.423</v>
      </c>
    </row>
    <row r="270" spans="1:21">
      <c r="A270" s="112"/>
      <c r="B270" s="120" t="s">
        <v>13</v>
      </c>
      <c r="C270" s="847">
        <v>75.5</v>
      </c>
      <c r="D270" s="843">
        <v>1447</v>
      </c>
      <c r="E270" s="843">
        <v>119.5</v>
      </c>
      <c r="F270" s="843">
        <v>92</v>
      </c>
      <c r="G270" s="844">
        <v>28271</v>
      </c>
      <c r="H270" s="843">
        <v>98.85</v>
      </c>
      <c r="I270" s="844">
        <v>37038962</v>
      </c>
      <c r="J270" s="846">
        <v>1.9870000000000001</v>
      </c>
      <c r="K270" s="900">
        <v>100.425</v>
      </c>
      <c r="M270" s="847">
        <v>75.5</v>
      </c>
      <c r="N270" s="843">
        <v>1475.5</v>
      </c>
      <c r="O270" s="843">
        <v>119.5</v>
      </c>
      <c r="P270" s="843">
        <v>91.9</v>
      </c>
      <c r="Q270" s="844">
        <v>28312</v>
      </c>
      <c r="R270" s="843">
        <v>98.85</v>
      </c>
      <c r="S270" s="844">
        <v>10611</v>
      </c>
      <c r="T270" s="846">
        <v>1.9870000000000001</v>
      </c>
      <c r="U270" s="900">
        <v>100.425</v>
      </c>
    </row>
    <row r="271" spans="1:21">
      <c r="A271" s="113"/>
      <c r="B271" s="120" t="s">
        <v>14</v>
      </c>
      <c r="C271" s="847">
        <v>75.3</v>
      </c>
      <c r="D271" s="843">
        <v>1393</v>
      </c>
      <c r="E271" s="843">
        <v>109.6</v>
      </c>
      <c r="F271" s="843">
        <v>91.9</v>
      </c>
      <c r="G271" s="844">
        <v>26575</v>
      </c>
      <c r="H271" s="843">
        <v>96.614999999999995</v>
      </c>
      <c r="I271" s="844">
        <v>2452836</v>
      </c>
      <c r="J271" s="846">
        <v>1.968</v>
      </c>
      <c r="K271" s="900">
        <v>100.21299999999999</v>
      </c>
      <c r="M271" s="847">
        <v>75.3</v>
      </c>
      <c r="N271" s="843">
        <v>1446.1</v>
      </c>
      <c r="O271" s="843">
        <v>109.6</v>
      </c>
      <c r="P271" s="843">
        <v>91.9</v>
      </c>
      <c r="Q271" s="844">
        <v>27818</v>
      </c>
      <c r="R271" s="843">
        <v>96.614999999999995</v>
      </c>
      <c r="S271" s="844">
        <v>11876</v>
      </c>
      <c r="T271" s="846">
        <v>1.968</v>
      </c>
      <c r="U271" s="900">
        <v>100.21299999999999</v>
      </c>
    </row>
    <row r="272" spans="1:21">
      <c r="A272" s="112" t="s">
        <v>59</v>
      </c>
      <c r="B272" s="119" t="s">
        <v>3</v>
      </c>
      <c r="C272" s="857">
        <v>75</v>
      </c>
      <c r="D272" s="853">
        <v>1476</v>
      </c>
      <c r="E272" s="853">
        <v>110.6</v>
      </c>
      <c r="F272" s="853">
        <v>91.8</v>
      </c>
      <c r="G272" s="854">
        <v>25954</v>
      </c>
      <c r="H272" s="853">
        <v>101.429</v>
      </c>
      <c r="I272" s="854">
        <v>2817109</v>
      </c>
      <c r="J272" s="856">
        <v>1.958</v>
      </c>
      <c r="K272" s="902">
        <v>99.787000000000006</v>
      </c>
      <c r="M272" s="857">
        <v>75</v>
      </c>
      <c r="N272" s="853">
        <v>1508.5</v>
      </c>
      <c r="O272" s="853">
        <v>110.6</v>
      </c>
      <c r="P272" s="853">
        <v>92.1</v>
      </c>
      <c r="Q272" s="854">
        <v>27652</v>
      </c>
      <c r="R272" s="853">
        <v>101.429</v>
      </c>
      <c r="S272" s="854">
        <v>11357</v>
      </c>
      <c r="T272" s="856">
        <v>1.958</v>
      </c>
      <c r="U272" s="902">
        <v>99.787000000000006</v>
      </c>
    </row>
    <row r="273" spans="1:21">
      <c r="A273" s="95">
        <v>2011</v>
      </c>
      <c r="B273" s="120" t="s">
        <v>4</v>
      </c>
      <c r="C273" s="847">
        <v>76</v>
      </c>
      <c r="D273" s="843">
        <v>1411</v>
      </c>
      <c r="E273" s="843">
        <v>153.30000000000001</v>
      </c>
      <c r="F273" s="843">
        <v>91.4</v>
      </c>
      <c r="G273" s="844">
        <v>24841</v>
      </c>
      <c r="H273" s="843">
        <v>114.771</v>
      </c>
      <c r="I273" s="844">
        <v>11935110</v>
      </c>
      <c r="J273" s="846">
        <v>1.9550000000000001</v>
      </c>
      <c r="K273" s="900">
        <v>99.787000000000006</v>
      </c>
      <c r="M273" s="847">
        <v>76</v>
      </c>
      <c r="N273" s="843">
        <v>1465.6</v>
      </c>
      <c r="O273" s="843">
        <v>153.30000000000001</v>
      </c>
      <c r="P273" s="843">
        <v>91.9</v>
      </c>
      <c r="Q273" s="844">
        <v>26878</v>
      </c>
      <c r="R273" s="843">
        <v>114.771</v>
      </c>
      <c r="S273" s="844">
        <v>13774</v>
      </c>
      <c r="T273" s="846">
        <v>1.9550000000000001</v>
      </c>
      <c r="U273" s="900">
        <v>99.787000000000006</v>
      </c>
    </row>
    <row r="274" spans="1:21">
      <c r="A274" s="112"/>
      <c r="B274" s="120" t="s">
        <v>5</v>
      </c>
      <c r="C274" s="847">
        <v>75.7</v>
      </c>
      <c r="D274" s="843">
        <v>1398</v>
      </c>
      <c r="E274" s="843">
        <v>121.4</v>
      </c>
      <c r="F274" s="843">
        <v>91.2</v>
      </c>
      <c r="G274" s="844">
        <v>24857</v>
      </c>
      <c r="H274" s="843">
        <v>96.757000000000005</v>
      </c>
      <c r="I274" s="844">
        <v>2278437</v>
      </c>
      <c r="J274" s="846">
        <v>1.9419999999999999</v>
      </c>
      <c r="K274" s="900">
        <v>99.787999999999997</v>
      </c>
      <c r="M274" s="847">
        <v>75.7</v>
      </c>
      <c r="N274" s="843">
        <v>1469.7</v>
      </c>
      <c r="O274" s="843">
        <v>121.4</v>
      </c>
      <c r="P274" s="843">
        <v>92.1</v>
      </c>
      <c r="Q274" s="844">
        <v>26633</v>
      </c>
      <c r="R274" s="843">
        <v>96.757000000000005</v>
      </c>
      <c r="S274" s="844">
        <v>11187</v>
      </c>
      <c r="T274" s="846">
        <v>1.9419999999999999</v>
      </c>
      <c r="U274" s="900">
        <v>99.787999999999997</v>
      </c>
    </row>
    <row r="275" spans="1:21">
      <c r="A275" s="112"/>
      <c r="B275" s="120" t="s">
        <v>6</v>
      </c>
      <c r="C275" s="847">
        <v>77.599999999999994</v>
      </c>
      <c r="D275" s="843">
        <v>1515</v>
      </c>
      <c r="E275" s="843">
        <v>118.3</v>
      </c>
      <c r="F275" s="843">
        <v>92.4</v>
      </c>
      <c r="G275" s="844">
        <v>23656</v>
      </c>
      <c r="H275" s="843">
        <v>108.621</v>
      </c>
      <c r="I275" s="844">
        <v>4723413</v>
      </c>
      <c r="J275" s="846">
        <v>1.952</v>
      </c>
      <c r="K275" s="900">
        <v>99.367000000000004</v>
      </c>
      <c r="M275" s="847">
        <v>77.599999999999994</v>
      </c>
      <c r="N275" s="843">
        <v>1526.4</v>
      </c>
      <c r="O275" s="843">
        <v>118.3</v>
      </c>
      <c r="P275" s="843">
        <v>92.3</v>
      </c>
      <c r="Q275" s="844">
        <v>26566</v>
      </c>
      <c r="R275" s="843">
        <v>108.621</v>
      </c>
      <c r="S275" s="844">
        <v>10999</v>
      </c>
      <c r="T275" s="846">
        <v>1.952</v>
      </c>
      <c r="U275" s="900">
        <v>99.367000000000004</v>
      </c>
    </row>
    <row r="276" spans="1:21">
      <c r="A276" s="112"/>
      <c r="B276" s="120" t="s">
        <v>7</v>
      </c>
      <c r="C276" s="847">
        <v>81.900000000000006</v>
      </c>
      <c r="D276" s="843">
        <v>1627</v>
      </c>
      <c r="E276" s="843">
        <v>132.69999999999999</v>
      </c>
      <c r="F276" s="843">
        <v>92.7</v>
      </c>
      <c r="G276" s="844">
        <v>26471</v>
      </c>
      <c r="H276" s="843">
        <v>92.605000000000004</v>
      </c>
      <c r="I276" s="844">
        <v>51704756</v>
      </c>
      <c r="J276" s="846">
        <v>1.9430000000000001</v>
      </c>
      <c r="K276" s="900">
        <v>99.683000000000007</v>
      </c>
      <c r="M276" s="847">
        <v>81.900000000000006</v>
      </c>
      <c r="N276" s="843">
        <v>1579.5</v>
      </c>
      <c r="O276" s="843">
        <v>132.69999999999999</v>
      </c>
      <c r="P276" s="843">
        <v>92.3</v>
      </c>
      <c r="Q276" s="844">
        <v>25984</v>
      </c>
      <c r="R276" s="843">
        <v>92.605000000000004</v>
      </c>
      <c r="S276" s="844">
        <v>11413</v>
      </c>
      <c r="T276" s="846">
        <v>1.9430000000000001</v>
      </c>
      <c r="U276" s="900">
        <v>99.683000000000007</v>
      </c>
    </row>
    <row r="277" spans="1:21">
      <c r="A277" s="112"/>
      <c r="B277" s="120" t="s">
        <v>8</v>
      </c>
      <c r="C277" s="847">
        <v>82.5</v>
      </c>
      <c r="D277" s="843">
        <v>1654</v>
      </c>
      <c r="E277" s="843">
        <v>123.2</v>
      </c>
      <c r="F277" s="843">
        <v>92.9</v>
      </c>
      <c r="G277" s="844">
        <v>28041</v>
      </c>
      <c r="H277" s="843">
        <v>105.583</v>
      </c>
      <c r="I277" s="844">
        <v>3210090</v>
      </c>
      <c r="J277" s="846">
        <v>1.9370000000000001</v>
      </c>
      <c r="K277" s="900">
        <v>99.683000000000007</v>
      </c>
      <c r="M277" s="847">
        <v>82.5</v>
      </c>
      <c r="N277" s="843">
        <v>1607.7</v>
      </c>
      <c r="O277" s="843">
        <v>123.2</v>
      </c>
      <c r="P277" s="843">
        <v>92.5</v>
      </c>
      <c r="Q277" s="844">
        <v>26343</v>
      </c>
      <c r="R277" s="843">
        <v>105.583</v>
      </c>
      <c r="S277" s="844">
        <v>11325</v>
      </c>
      <c r="T277" s="846">
        <v>1.9370000000000001</v>
      </c>
      <c r="U277" s="900">
        <v>99.683000000000007</v>
      </c>
    </row>
    <row r="278" spans="1:21">
      <c r="A278" s="112"/>
      <c r="B278" s="120" t="s">
        <v>9</v>
      </c>
      <c r="C278" s="847">
        <v>83</v>
      </c>
      <c r="D278" s="843">
        <v>1745</v>
      </c>
      <c r="E278" s="843">
        <v>120.8</v>
      </c>
      <c r="F278" s="843">
        <v>93.2</v>
      </c>
      <c r="G278" s="844">
        <v>27327</v>
      </c>
      <c r="H278" s="843">
        <v>99.712999999999994</v>
      </c>
      <c r="I278" s="844">
        <v>3036264</v>
      </c>
      <c r="J278" s="846">
        <v>1.931</v>
      </c>
      <c r="K278" s="900">
        <v>100.10599999999999</v>
      </c>
      <c r="M278" s="847">
        <v>83</v>
      </c>
      <c r="N278" s="843">
        <v>1700.2</v>
      </c>
      <c r="O278" s="843">
        <v>120.8</v>
      </c>
      <c r="P278" s="843">
        <v>92.7</v>
      </c>
      <c r="Q278" s="844">
        <v>25618</v>
      </c>
      <c r="R278" s="843">
        <v>99.712999999999994</v>
      </c>
      <c r="S278" s="844">
        <v>10633</v>
      </c>
      <c r="T278" s="846">
        <v>1.931</v>
      </c>
      <c r="U278" s="900">
        <v>100.10599999999999</v>
      </c>
    </row>
    <row r="279" spans="1:21">
      <c r="A279" s="112"/>
      <c r="B279" s="120" t="s">
        <v>10</v>
      </c>
      <c r="C279" s="847">
        <v>85.8</v>
      </c>
      <c r="D279" s="843">
        <v>1826</v>
      </c>
      <c r="E279" s="843">
        <v>118.3</v>
      </c>
      <c r="F279" s="843">
        <v>92.8</v>
      </c>
      <c r="G279" s="844">
        <v>29864</v>
      </c>
      <c r="H279" s="843">
        <v>103.30800000000001</v>
      </c>
      <c r="I279" s="844">
        <v>10721062</v>
      </c>
      <c r="J279" s="846">
        <v>1.9239999999999999</v>
      </c>
      <c r="K279" s="900">
        <v>100</v>
      </c>
      <c r="M279" s="847">
        <v>85.8</v>
      </c>
      <c r="N279" s="843">
        <v>1747</v>
      </c>
      <c r="O279" s="843">
        <v>118.3</v>
      </c>
      <c r="P279" s="843">
        <v>92.6</v>
      </c>
      <c r="Q279" s="844">
        <v>26429</v>
      </c>
      <c r="R279" s="843">
        <v>103.30800000000001</v>
      </c>
      <c r="S279" s="844">
        <v>13026</v>
      </c>
      <c r="T279" s="846">
        <v>1.9239999999999999</v>
      </c>
      <c r="U279" s="900">
        <v>100</v>
      </c>
    </row>
    <row r="280" spans="1:21">
      <c r="A280" s="112"/>
      <c r="B280" s="120" t="s">
        <v>11</v>
      </c>
      <c r="C280" s="847">
        <v>84.4</v>
      </c>
      <c r="D280" s="843">
        <v>1785</v>
      </c>
      <c r="E280" s="843">
        <v>116.8</v>
      </c>
      <c r="F280" s="843">
        <v>92.5</v>
      </c>
      <c r="G280" s="844">
        <v>28126</v>
      </c>
      <c r="H280" s="843">
        <v>80.292000000000002</v>
      </c>
      <c r="I280" s="844">
        <v>2314643</v>
      </c>
      <c r="J280" s="846">
        <v>1.913</v>
      </c>
      <c r="K280" s="900">
        <v>100</v>
      </c>
      <c r="M280" s="847">
        <v>84.4</v>
      </c>
      <c r="N280" s="843">
        <v>1768.5</v>
      </c>
      <c r="O280" s="843">
        <v>116.8</v>
      </c>
      <c r="P280" s="843">
        <v>92.4</v>
      </c>
      <c r="Q280" s="844">
        <v>26391</v>
      </c>
      <c r="R280" s="843">
        <v>80.292000000000002</v>
      </c>
      <c r="S280" s="844">
        <v>10979</v>
      </c>
      <c r="T280" s="846">
        <v>1.913</v>
      </c>
      <c r="U280" s="900">
        <v>100</v>
      </c>
    </row>
    <row r="281" spans="1:21">
      <c r="A281" s="112"/>
      <c r="B281" s="120" t="s">
        <v>12</v>
      </c>
      <c r="C281" s="847">
        <v>85.1</v>
      </c>
      <c r="D281" s="843">
        <v>1795</v>
      </c>
      <c r="E281" s="843">
        <v>129.1</v>
      </c>
      <c r="F281" s="843">
        <v>92.2</v>
      </c>
      <c r="G281" s="844">
        <v>26774</v>
      </c>
      <c r="H281" s="843">
        <v>91.358000000000004</v>
      </c>
      <c r="I281" s="844">
        <v>4868304</v>
      </c>
      <c r="J281" s="846">
        <v>1.911</v>
      </c>
      <c r="K281" s="900">
        <v>99.894999999999996</v>
      </c>
      <c r="M281" s="847">
        <v>85.1</v>
      </c>
      <c r="N281" s="843">
        <v>1742.7</v>
      </c>
      <c r="O281" s="843">
        <v>129.1</v>
      </c>
      <c r="P281" s="843">
        <v>92.2</v>
      </c>
      <c r="Q281" s="844">
        <v>26356</v>
      </c>
      <c r="R281" s="843">
        <v>91.358000000000004</v>
      </c>
      <c r="S281" s="844">
        <v>11265</v>
      </c>
      <c r="T281" s="846">
        <v>1.911</v>
      </c>
      <c r="U281" s="900">
        <v>99.894999999999996</v>
      </c>
    </row>
    <row r="282" spans="1:21">
      <c r="A282" s="112"/>
      <c r="B282" s="120" t="s">
        <v>13</v>
      </c>
      <c r="C282" s="847">
        <v>85.5</v>
      </c>
      <c r="D282" s="843">
        <v>1769</v>
      </c>
      <c r="E282" s="843">
        <v>128.5</v>
      </c>
      <c r="F282" s="843">
        <v>92.5</v>
      </c>
      <c r="G282" s="844">
        <v>26566</v>
      </c>
      <c r="H282" s="843">
        <v>91.594999999999999</v>
      </c>
      <c r="I282" s="844">
        <v>40448136</v>
      </c>
      <c r="J282" s="846">
        <v>1.903</v>
      </c>
      <c r="K282" s="900">
        <v>99.366</v>
      </c>
      <c r="M282" s="847">
        <v>85.5</v>
      </c>
      <c r="N282" s="843">
        <v>1792.2</v>
      </c>
      <c r="O282" s="843">
        <v>128.5</v>
      </c>
      <c r="P282" s="843">
        <v>92.4</v>
      </c>
      <c r="Q282" s="844">
        <v>26546</v>
      </c>
      <c r="R282" s="843">
        <v>91.594999999999999</v>
      </c>
      <c r="S282" s="844">
        <v>11688</v>
      </c>
      <c r="T282" s="846">
        <v>1.903</v>
      </c>
      <c r="U282" s="900">
        <v>99.366</v>
      </c>
    </row>
    <row r="283" spans="1:21">
      <c r="A283" s="112"/>
      <c r="B283" s="121" t="s">
        <v>14</v>
      </c>
      <c r="C283" s="852">
        <v>86.1</v>
      </c>
      <c r="D283" s="848">
        <v>1634</v>
      </c>
      <c r="E283" s="848">
        <v>125.5</v>
      </c>
      <c r="F283" s="848">
        <v>92.5</v>
      </c>
      <c r="G283" s="849">
        <v>24913</v>
      </c>
      <c r="H283" s="848">
        <v>105.61</v>
      </c>
      <c r="I283" s="849">
        <v>2508138</v>
      </c>
      <c r="J283" s="851">
        <v>1.89</v>
      </c>
      <c r="K283" s="901">
        <v>99.682000000000002</v>
      </c>
      <c r="M283" s="852">
        <v>86.1</v>
      </c>
      <c r="N283" s="848">
        <v>1701.1</v>
      </c>
      <c r="O283" s="848">
        <v>125.5</v>
      </c>
      <c r="P283" s="848">
        <v>92.4</v>
      </c>
      <c r="Q283" s="849">
        <v>26368</v>
      </c>
      <c r="R283" s="848">
        <v>105.61</v>
      </c>
      <c r="S283" s="849">
        <v>11914</v>
      </c>
      <c r="T283" s="851">
        <v>1.89</v>
      </c>
      <c r="U283" s="901">
        <v>99.682000000000002</v>
      </c>
    </row>
    <row r="284" spans="1:21">
      <c r="A284" s="111" t="s">
        <v>60</v>
      </c>
      <c r="B284" s="120" t="s">
        <v>3</v>
      </c>
      <c r="C284" s="847">
        <v>87.5</v>
      </c>
      <c r="D284" s="843">
        <v>1789</v>
      </c>
      <c r="E284" s="843">
        <v>132.80000000000001</v>
      </c>
      <c r="F284" s="843">
        <v>92</v>
      </c>
      <c r="G284" s="844">
        <v>24700</v>
      </c>
      <c r="H284" s="843">
        <v>122.773</v>
      </c>
      <c r="I284" s="844">
        <v>2750199</v>
      </c>
      <c r="J284" s="846">
        <v>1.8859999999999999</v>
      </c>
      <c r="K284" s="900">
        <v>100.319</v>
      </c>
      <c r="M284" s="847">
        <v>87.5</v>
      </c>
      <c r="N284" s="843">
        <v>1821.5</v>
      </c>
      <c r="O284" s="843">
        <v>132.80000000000001</v>
      </c>
      <c r="P284" s="843">
        <v>92.3</v>
      </c>
      <c r="Q284" s="844">
        <v>25847</v>
      </c>
      <c r="R284" s="843">
        <v>122.773</v>
      </c>
      <c r="S284" s="844">
        <v>11650</v>
      </c>
      <c r="T284" s="846">
        <v>1.8859999999999999</v>
      </c>
      <c r="U284" s="900">
        <v>100.319</v>
      </c>
    </row>
    <row r="285" spans="1:21">
      <c r="A285" s="112">
        <v>2012</v>
      </c>
      <c r="B285" s="120" t="s">
        <v>4</v>
      </c>
      <c r="C285" s="847">
        <v>84.7</v>
      </c>
      <c r="D285" s="843">
        <v>1801</v>
      </c>
      <c r="E285" s="843">
        <v>129.19999999999999</v>
      </c>
      <c r="F285" s="843">
        <v>91.8</v>
      </c>
      <c r="G285" s="844">
        <v>24730</v>
      </c>
      <c r="H285" s="843">
        <v>109.82</v>
      </c>
      <c r="I285" s="844">
        <v>10305133</v>
      </c>
      <c r="J285" s="846">
        <v>1.881</v>
      </c>
      <c r="K285" s="900">
        <v>100.639</v>
      </c>
      <c r="M285" s="847">
        <v>84.7</v>
      </c>
      <c r="N285" s="843">
        <v>1876.2</v>
      </c>
      <c r="O285" s="843">
        <v>129.19999999999999</v>
      </c>
      <c r="P285" s="843">
        <v>92.4</v>
      </c>
      <c r="Q285" s="844">
        <v>26671</v>
      </c>
      <c r="R285" s="843">
        <v>109.82</v>
      </c>
      <c r="S285" s="844">
        <v>11888</v>
      </c>
      <c r="T285" s="846">
        <v>1.881</v>
      </c>
      <c r="U285" s="900">
        <v>100.639</v>
      </c>
    </row>
    <row r="286" spans="1:21">
      <c r="A286" s="112"/>
      <c r="B286" s="120" t="s">
        <v>5</v>
      </c>
      <c r="C286" s="847">
        <v>89.8</v>
      </c>
      <c r="D286" s="843">
        <v>1692</v>
      </c>
      <c r="E286" s="843">
        <v>130.1</v>
      </c>
      <c r="F286" s="843">
        <v>91.3</v>
      </c>
      <c r="G286" s="844">
        <v>24052</v>
      </c>
      <c r="H286" s="843">
        <v>96.841999999999999</v>
      </c>
      <c r="I286" s="844">
        <v>1425849</v>
      </c>
      <c r="J286" s="846">
        <v>1.8680000000000001</v>
      </c>
      <c r="K286" s="900">
        <v>100.74299999999999</v>
      </c>
      <c r="M286" s="847">
        <v>89.8</v>
      </c>
      <c r="N286" s="843">
        <v>1780.9</v>
      </c>
      <c r="O286" s="843">
        <v>130.1</v>
      </c>
      <c r="P286" s="843">
        <v>92.2</v>
      </c>
      <c r="Q286" s="844">
        <v>26262</v>
      </c>
      <c r="R286" s="843">
        <v>96.841999999999999</v>
      </c>
      <c r="S286" s="844">
        <v>6858</v>
      </c>
      <c r="T286" s="846">
        <v>1.8680000000000001</v>
      </c>
      <c r="U286" s="900">
        <v>100.74299999999999</v>
      </c>
    </row>
    <row r="287" spans="1:21">
      <c r="A287" s="112"/>
      <c r="B287" s="120" t="s">
        <v>6</v>
      </c>
      <c r="C287" s="847">
        <v>91.4</v>
      </c>
      <c r="D287" s="843">
        <v>1723</v>
      </c>
      <c r="E287" s="843">
        <v>133.1</v>
      </c>
      <c r="F287" s="843">
        <v>92</v>
      </c>
      <c r="G287" s="844">
        <v>23807</v>
      </c>
      <c r="H287" s="843">
        <v>82.236999999999995</v>
      </c>
      <c r="I287" s="844">
        <v>4996210</v>
      </c>
      <c r="J287" s="846">
        <v>1.859</v>
      </c>
      <c r="K287" s="900">
        <v>100.637</v>
      </c>
      <c r="M287" s="847">
        <v>91.4</v>
      </c>
      <c r="N287" s="843">
        <v>1743.8</v>
      </c>
      <c r="O287" s="843">
        <v>133.1</v>
      </c>
      <c r="P287" s="843">
        <v>91.9</v>
      </c>
      <c r="Q287" s="844">
        <v>26694</v>
      </c>
      <c r="R287" s="843">
        <v>82.236999999999995</v>
      </c>
      <c r="S287" s="844">
        <v>12036</v>
      </c>
      <c r="T287" s="846">
        <v>1.859</v>
      </c>
      <c r="U287" s="900">
        <v>100.637</v>
      </c>
    </row>
    <row r="288" spans="1:21">
      <c r="A288" s="112"/>
      <c r="B288" s="120" t="s">
        <v>7</v>
      </c>
      <c r="C288" s="847">
        <v>89.3</v>
      </c>
      <c r="D288" s="843">
        <v>1813</v>
      </c>
      <c r="E288" s="843">
        <v>132.1</v>
      </c>
      <c r="F288" s="843">
        <v>92.1</v>
      </c>
      <c r="G288" s="844">
        <v>28885</v>
      </c>
      <c r="H288" s="843">
        <v>90.861999999999995</v>
      </c>
      <c r="I288" s="844">
        <v>52970877</v>
      </c>
      <c r="J288" s="846">
        <v>1.857</v>
      </c>
      <c r="K288" s="900">
        <v>100.318</v>
      </c>
      <c r="M288" s="847">
        <v>89.3</v>
      </c>
      <c r="N288" s="843">
        <v>1760</v>
      </c>
      <c r="O288" s="843">
        <v>132.1</v>
      </c>
      <c r="P288" s="843">
        <v>91.8</v>
      </c>
      <c r="Q288" s="844">
        <v>27882</v>
      </c>
      <c r="R288" s="843">
        <v>90.861999999999995</v>
      </c>
      <c r="S288" s="844">
        <v>11496</v>
      </c>
      <c r="T288" s="846">
        <v>1.857</v>
      </c>
      <c r="U288" s="900">
        <v>100.318</v>
      </c>
    </row>
    <row r="289" spans="1:21">
      <c r="A289" s="112"/>
      <c r="B289" s="120" t="s">
        <v>8</v>
      </c>
      <c r="C289" s="847">
        <v>88.3</v>
      </c>
      <c r="D289" s="843">
        <v>1765</v>
      </c>
      <c r="E289" s="843">
        <v>125.1</v>
      </c>
      <c r="F289" s="843">
        <v>92</v>
      </c>
      <c r="G289" s="844">
        <v>27950</v>
      </c>
      <c r="H289" s="843">
        <v>109.173</v>
      </c>
      <c r="I289" s="844">
        <v>3261982</v>
      </c>
      <c r="J289" s="846">
        <v>1.8420000000000001</v>
      </c>
      <c r="K289" s="900">
        <v>100.10599999999999</v>
      </c>
      <c r="M289" s="847">
        <v>88.3</v>
      </c>
      <c r="N289" s="843">
        <v>1723.2</v>
      </c>
      <c r="O289" s="843">
        <v>125.1</v>
      </c>
      <c r="P289" s="843">
        <v>91.6</v>
      </c>
      <c r="Q289" s="844">
        <v>26931</v>
      </c>
      <c r="R289" s="843">
        <v>109.173</v>
      </c>
      <c r="S289" s="844">
        <v>11540</v>
      </c>
      <c r="T289" s="846">
        <v>1.8420000000000001</v>
      </c>
      <c r="U289" s="900">
        <v>100.10599999999999</v>
      </c>
    </row>
    <row r="290" spans="1:21">
      <c r="A290" s="112"/>
      <c r="B290" s="120" t="s">
        <v>9</v>
      </c>
      <c r="C290" s="847">
        <v>87.6</v>
      </c>
      <c r="D290" s="843">
        <v>1799</v>
      </c>
      <c r="E290" s="843">
        <v>129.19999999999999</v>
      </c>
      <c r="F290" s="843">
        <v>92.4</v>
      </c>
      <c r="G290" s="844">
        <v>29389</v>
      </c>
      <c r="H290" s="843">
        <v>98.626000000000005</v>
      </c>
      <c r="I290" s="844">
        <v>3562553</v>
      </c>
      <c r="J290" s="846">
        <v>1.837</v>
      </c>
      <c r="K290" s="900">
        <v>100</v>
      </c>
      <c r="M290" s="847">
        <v>87.6</v>
      </c>
      <c r="N290" s="843">
        <v>1761.7</v>
      </c>
      <c r="O290" s="843">
        <v>129.19999999999999</v>
      </c>
      <c r="P290" s="843">
        <v>91.9</v>
      </c>
      <c r="Q290" s="844">
        <v>27051</v>
      </c>
      <c r="R290" s="843">
        <v>98.626000000000005</v>
      </c>
      <c r="S290" s="844">
        <v>12611</v>
      </c>
      <c r="T290" s="846">
        <v>1.837</v>
      </c>
      <c r="U290" s="900">
        <v>100</v>
      </c>
    </row>
    <row r="291" spans="1:21">
      <c r="A291" s="112"/>
      <c r="B291" s="120" t="s">
        <v>10</v>
      </c>
      <c r="C291" s="847">
        <v>88.5</v>
      </c>
      <c r="D291" s="843">
        <v>1819</v>
      </c>
      <c r="E291" s="843">
        <v>128.80000000000001</v>
      </c>
      <c r="F291" s="843">
        <v>92.1</v>
      </c>
      <c r="G291" s="844">
        <v>30076</v>
      </c>
      <c r="H291" s="843">
        <v>95.876000000000005</v>
      </c>
      <c r="I291" s="844">
        <v>9295170</v>
      </c>
      <c r="J291" s="846">
        <v>1.829</v>
      </c>
      <c r="K291" s="900">
        <v>99.894000000000005</v>
      </c>
      <c r="M291" s="847">
        <v>88.5</v>
      </c>
      <c r="N291" s="843">
        <v>1748.7</v>
      </c>
      <c r="O291" s="843">
        <v>128.80000000000001</v>
      </c>
      <c r="P291" s="843">
        <v>91.9</v>
      </c>
      <c r="Q291" s="844">
        <v>26797</v>
      </c>
      <c r="R291" s="843">
        <v>95.876000000000005</v>
      </c>
      <c r="S291" s="844">
        <v>11660</v>
      </c>
      <c r="T291" s="846">
        <v>1.829</v>
      </c>
      <c r="U291" s="900">
        <v>99.894000000000005</v>
      </c>
    </row>
    <row r="292" spans="1:21">
      <c r="A292" s="112"/>
      <c r="B292" s="120" t="s">
        <v>11</v>
      </c>
      <c r="C292" s="847">
        <v>89</v>
      </c>
      <c r="D292" s="843">
        <v>1775</v>
      </c>
      <c r="E292" s="843">
        <v>129</v>
      </c>
      <c r="F292" s="843">
        <v>92.1</v>
      </c>
      <c r="G292" s="844">
        <v>27616</v>
      </c>
      <c r="H292" s="843">
        <v>102.752</v>
      </c>
      <c r="I292" s="844">
        <v>2509796</v>
      </c>
      <c r="J292" s="846">
        <v>1.82</v>
      </c>
      <c r="K292" s="900">
        <v>99.576999999999998</v>
      </c>
      <c r="M292" s="847">
        <v>89</v>
      </c>
      <c r="N292" s="843">
        <v>1755.6</v>
      </c>
      <c r="O292" s="843">
        <v>129</v>
      </c>
      <c r="P292" s="843">
        <v>92</v>
      </c>
      <c r="Q292" s="844">
        <v>26572</v>
      </c>
      <c r="R292" s="843">
        <v>102.752</v>
      </c>
      <c r="S292" s="844">
        <v>11912</v>
      </c>
      <c r="T292" s="846">
        <v>1.82</v>
      </c>
      <c r="U292" s="900">
        <v>99.576999999999998</v>
      </c>
    </row>
    <row r="293" spans="1:21">
      <c r="A293" s="112"/>
      <c r="B293" s="120" t="s">
        <v>12</v>
      </c>
      <c r="C293" s="847">
        <v>87.4</v>
      </c>
      <c r="D293" s="843">
        <v>1868</v>
      </c>
      <c r="E293" s="843">
        <v>108.5</v>
      </c>
      <c r="F293" s="843">
        <v>91.9</v>
      </c>
      <c r="G293" s="844">
        <v>27993</v>
      </c>
      <c r="H293" s="843">
        <v>93.361000000000004</v>
      </c>
      <c r="I293" s="844">
        <v>5076211</v>
      </c>
      <c r="J293" s="846">
        <v>1.82</v>
      </c>
      <c r="K293" s="900">
        <v>99.052000000000007</v>
      </c>
      <c r="M293" s="847">
        <v>87.4</v>
      </c>
      <c r="N293" s="843">
        <v>1806.8</v>
      </c>
      <c r="O293" s="843">
        <v>108.5</v>
      </c>
      <c r="P293" s="843">
        <v>91.9</v>
      </c>
      <c r="Q293" s="844">
        <v>26623</v>
      </c>
      <c r="R293" s="843">
        <v>93.361000000000004</v>
      </c>
      <c r="S293" s="844">
        <v>12152</v>
      </c>
      <c r="T293" s="846">
        <v>1.82</v>
      </c>
      <c r="U293" s="900">
        <v>99.052000000000007</v>
      </c>
    </row>
    <row r="294" spans="1:21">
      <c r="A294" s="112"/>
      <c r="B294" s="120" t="s">
        <v>13</v>
      </c>
      <c r="C294" s="847">
        <v>87.7</v>
      </c>
      <c r="D294" s="843">
        <v>1773</v>
      </c>
      <c r="E294" s="843">
        <v>108.5</v>
      </c>
      <c r="F294" s="843">
        <v>92</v>
      </c>
      <c r="G294" s="844">
        <v>26317</v>
      </c>
      <c r="H294" s="843">
        <v>96.798000000000002</v>
      </c>
      <c r="I294" s="844">
        <v>41703152</v>
      </c>
      <c r="J294" s="846">
        <v>1.8180000000000001</v>
      </c>
      <c r="K294" s="900">
        <v>99.361999999999995</v>
      </c>
      <c r="M294" s="847">
        <v>87.7</v>
      </c>
      <c r="N294" s="843">
        <v>1785.1</v>
      </c>
      <c r="O294" s="843">
        <v>108.5</v>
      </c>
      <c r="P294" s="843">
        <v>91.8</v>
      </c>
      <c r="Q294" s="844">
        <v>26353</v>
      </c>
      <c r="R294" s="843">
        <v>96.798000000000002</v>
      </c>
      <c r="S294" s="844">
        <v>12024</v>
      </c>
      <c r="T294" s="846">
        <v>1.8180000000000001</v>
      </c>
      <c r="U294" s="900">
        <v>99.361999999999995</v>
      </c>
    </row>
    <row r="295" spans="1:21">
      <c r="A295" s="113"/>
      <c r="B295" s="120" t="s">
        <v>14</v>
      </c>
      <c r="C295" s="847">
        <v>83.8</v>
      </c>
      <c r="D295" s="843">
        <v>1742</v>
      </c>
      <c r="E295" s="843">
        <v>120.9</v>
      </c>
      <c r="F295" s="843">
        <v>92</v>
      </c>
      <c r="G295" s="844">
        <v>24719</v>
      </c>
      <c r="H295" s="843">
        <v>92.637</v>
      </c>
      <c r="I295" s="844">
        <v>2631115</v>
      </c>
      <c r="J295" s="846">
        <v>1.806</v>
      </c>
      <c r="K295" s="900">
        <v>99.361999999999995</v>
      </c>
      <c r="M295" s="847">
        <v>83.8</v>
      </c>
      <c r="N295" s="843">
        <v>1813.4</v>
      </c>
      <c r="O295" s="843">
        <v>120.9</v>
      </c>
      <c r="P295" s="843">
        <v>91.9</v>
      </c>
      <c r="Q295" s="844">
        <v>26415</v>
      </c>
      <c r="R295" s="843">
        <v>92.637</v>
      </c>
      <c r="S295" s="844">
        <v>12450</v>
      </c>
      <c r="T295" s="846">
        <v>1.806</v>
      </c>
      <c r="U295" s="900">
        <v>99.361999999999995</v>
      </c>
    </row>
    <row r="296" spans="1:21">
      <c r="A296" s="112" t="s">
        <v>61</v>
      </c>
      <c r="B296" s="119" t="s">
        <v>3</v>
      </c>
      <c r="C296" s="857">
        <v>87.9</v>
      </c>
      <c r="D296" s="853">
        <v>1764</v>
      </c>
      <c r="E296" s="853">
        <v>124.9</v>
      </c>
      <c r="F296" s="853">
        <v>91.4</v>
      </c>
      <c r="G296" s="854">
        <v>25801</v>
      </c>
      <c r="H296" s="853">
        <v>78.183999999999997</v>
      </c>
      <c r="I296" s="854">
        <v>2797899</v>
      </c>
      <c r="J296" s="856">
        <v>1.804</v>
      </c>
      <c r="K296" s="902">
        <v>99.045000000000002</v>
      </c>
      <c r="M296" s="857">
        <v>87.9</v>
      </c>
      <c r="N296" s="853">
        <v>1799.3</v>
      </c>
      <c r="O296" s="853">
        <v>124.9</v>
      </c>
      <c r="P296" s="853">
        <v>91.7</v>
      </c>
      <c r="Q296" s="854">
        <v>26431</v>
      </c>
      <c r="R296" s="853">
        <v>78.183999999999997</v>
      </c>
      <c r="S296" s="854">
        <v>12522</v>
      </c>
      <c r="T296" s="856">
        <v>1.804</v>
      </c>
      <c r="U296" s="902">
        <v>99.045000000000002</v>
      </c>
    </row>
    <row r="297" spans="1:21">
      <c r="A297" s="95">
        <v>2013</v>
      </c>
      <c r="B297" s="120" t="s">
        <v>4</v>
      </c>
      <c r="C297" s="847">
        <v>88.6</v>
      </c>
      <c r="D297" s="843">
        <v>1767</v>
      </c>
      <c r="E297" s="843">
        <v>102.9</v>
      </c>
      <c r="F297" s="843">
        <v>91</v>
      </c>
      <c r="G297" s="844">
        <v>24292</v>
      </c>
      <c r="H297" s="843">
        <v>113.252</v>
      </c>
      <c r="I297" s="844">
        <v>10332659</v>
      </c>
      <c r="J297" s="846">
        <v>1.8029999999999999</v>
      </c>
      <c r="K297" s="900">
        <v>98.623999999999995</v>
      </c>
      <c r="M297" s="847">
        <v>88.6</v>
      </c>
      <c r="N297" s="843">
        <v>1813.5</v>
      </c>
      <c r="O297" s="843">
        <v>102.9</v>
      </c>
      <c r="P297" s="843">
        <v>91.6</v>
      </c>
      <c r="Q297" s="844">
        <v>26308</v>
      </c>
      <c r="R297" s="843">
        <v>113.252</v>
      </c>
      <c r="S297" s="844">
        <v>12341</v>
      </c>
      <c r="T297" s="846">
        <v>1.8029999999999999</v>
      </c>
      <c r="U297" s="900">
        <v>98.623999999999995</v>
      </c>
    </row>
    <row r="298" spans="1:21">
      <c r="A298" s="112"/>
      <c r="B298" s="120" t="s">
        <v>5</v>
      </c>
      <c r="C298" s="847">
        <v>86.9</v>
      </c>
      <c r="D298" s="843">
        <v>1717</v>
      </c>
      <c r="E298" s="843">
        <v>109.3</v>
      </c>
      <c r="F298" s="843">
        <v>90.8</v>
      </c>
      <c r="G298" s="844">
        <v>23618</v>
      </c>
      <c r="H298" s="843">
        <v>109.706</v>
      </c>
      <c r="I298" s="844">
        <v>3038199</v>
      </c>
      <c r="J298" s="846">
        <v>1.7749999999999999</v>
      </c>
      <c r="K298" s="900">
        <v>98.63</v>
      </c>
      <c r="M298" s="847">
        <v>86.9</v>
      </c>
      <c r="N298" s="843">
        <v>1804.1</v>
      </c>
      <c r="O298" s="843">
        <v>109.3</v>
      </c>
      <c r="P298" s="843">
        <v>91.7</v>
      </c>
      <c r="Q298" s="844">
        <v>26257</v>
      </c>
      <c r="R298" s="843">
        <v>109.706</v>
      </c>
      <c r="S298" s="844">
        <v>14562</v>
      </c>
      <c r="T298" s="846">
        <v>1.7749999999999999</v>
      </c>
      <c r="U298" s="900">
        <v>98.63</v>
      </c>
    </row>
    <row r="299" spans="1:21">
      <c r="A299" s="112"/>
      <c r="B299" s="120" t="s">
        <v>6</v>
      </c>
      <c r="C299" s="847">
        <v>88.1</v>
      </c>
      <c r="D299" s="843">
        <v>1826</v>
      </c>
      <c r="E299" s="843">
        <v>101.8</v>
      </c>
      <c r="F299" s="843">
        <v>91.8</v>
      </c>
      <c r="G299" s="844">
        <v>23541</v>
      </c>
      <c r="H299" s="843">
        <v>98.099000000000004</v>
      </c>
      <c r="I299" s="844">
        <v>5031932</v>
      </c>
      <c r="J299" s="846">
        <v>1.77</v>
      </c>
      <c r="K299" s="900">
        <v>98.944999999999993</v>
      </c>
      <c r="M299" s="847">
        <v>88.1</v>
      </c>
      <c r="N299" s="843">
        <v>1851.3</v>
      </c>
      <c r="O299" s="843">
        <v>101.8</v>
      </c>
      <c r="P299" s="843">
        <v>91.7</v>
      </c>
      <c r="Q299" s="844">
        <v>26009</v>
      </c>
      <c r="R299" s="843">
        <v>98.099000000000004</v>
      </c>
      <c r="S299" s="844">
        <v>12539</v>
      </c>
      <c r="T299" s="846">
        <v>1.77</v>
      </c>
      <c r="U299" s="900">
        <v>98.944999999999993</v>
      </c>
    </row>
    <row r="300" spans="1:21">
      <c r="A300" s="112"/>
      <c r="B300" s="120" t="s">
        <v>7</v>
      </c>
      <c r="C300" s="847">
        <v>88.5</v>
      </c>
      <c r="D300" s="843">
        <v>1832</v>
      </c>
      <c r="E300" s="843">
        <v>102.9</v>
      </c>
      <c r="F300" s="843">
        <v>92</v>
      </c>
      <c r="G300" s="844">
        <v>26518</v>
      </c>
      <c r="H300" s="843">
        <v>93.347999999999999</v>
      </c>
      <c r="I300" s="844">
        <v>57622184</v>
      </c>
      <c r="J300" s="846">
        <v>1.7649999999999999</v>
      </c>
      <c r="K300" s="900">
        <v>99.683000000000007</v>
      </c>
      <c r="M300" s="847">
        <v>88.5</v>
      </c>
      <c r="N300" s="843">
        <v>1783.9</v>
      </c>
      <c r="O300" s="843">
        <v>102.9</v>
      </c>
      <c r="P300" s="843">
        <v>91.7</v>
      </c>
      <c r="Q300" s="844">
        <v>25903</v>
      </c>
      <c r="R300" s="843">
        <v>93.347999999999999</v>
      </c>
      <c r="S300" s="844">
        <v>12294</v>
      </c>
      <c r="T300" s="846">
        <v>1.7649999999999999</v>
      </c>
      <c r="U300" s="900">
        <v>99.683000000000007</v>
      </c>
    </row>
    <row r="301" spans="1:21">
      <c r="A301" s="112"/>
      <c r="B301" s="120" t="s">
        <v>8</v>
      </c>
      <c r="C301" s="847">
        <v>88.2</v>
      </c>
      <c r="D301" s="843">
        <v>1776</v>
      </c>
      <c r="E301" s="843">
        <v>106.2</v>
      </c>
      <c r="F301" s="843">
        <v>92.5</v>
      </c>
      <c r="G301" s="844">
        <v>25686</v>
      </c>
      <c r="H301" s="843">
        <v>80.942999999999998</v>
      </c>
      <c r="I301" s="844">
        <v>3274897</v>
      </c>
      <c r="J301" s="846">
        <v>1.756</v>
      </c>
      <c r="K301" s="900">
        <v>100.212</v>
      </c>
      <c r="M301" s="847">
        <v>88.2</v>
      </c>
      <c r="N301" s="843">
        <v>1733</v>
      </c>
      <c r="O301" s="843">
        <v>106.2</v>
      </c>
      <c r="P301" s="843">
        <v>92.1</v>
      </c>
      <c r="Q301" s="844">
        <v>25104</v>
      </c>
      <c r="R301" s="843">
        <v>80.942999999999998</v>
      </c>
      <c r="S301" s="844">
        <v>11267</v>
      </c>
      <c r="T301" s="846">
        <v>1.756</v>
      </c>
      <c r="U301" s="900">
        <v>100.212</v>
      </c>
    </row>
    <row r="302" spans="1:21">
      <c r="A302" s="112"/>
      <c r="B302" s="120" t="s">
        <v>9</v>
      </c>
      <c r="C302" s="847">
        <v>87.7</v>
      </c>
      <c r="D302" s="843">
        <v>1784</v>
      </c>
      <c r="E302" s="843">
        <v>111.2</v>
      </c>
      <c r="F302" s="843">
        <v>92.7</v>
      </c>
      <c r="G302" s="844">
        <v>27311</v>
      </c>
      <c r="H302" s="843">
        <v>88.132000000000005</v>
      </c>
      <c r="I302" s="844">
        <v>3487592</v>
      </c>
      <c r="J302" s="846">
        <v>1.752</v>
      </c>
      <c r="K302" s="900">
        <v>100.53100000000001</v>
      </c>
      <c r="M302" s="847">
        <v>87.7</v>
      </c>
      <c r="N302" s="843">
        <v>1754.4</v>
      </c>
      <c r="O302" s="843">
        <v>111.2</v>
      </c>
      <c r="P302" s="843">
        <v>92.2</v>
      </c>
      <c r="Q302" s="844">
        <v>24818</v>
      </c>
      <c r="R302" s="843">
        <v>88.132000000000005</v>
      </c>
      <c r="S302" s="844">
        <v>12895</v>
      </c>
      <c r="T302" s="846">
        <v>1.752</v>
      </c>
      <c r="U302" s="900">
        <v>100.53100000000001</v>
      </c>
    </row>
    <row r="303" spans="1:21">
      <c r="A303" s="112"/>
      <c r="B303" s="120" t="s">
        <v>10</v>
      </c>
      <c r="C303" s="847">
        <v>87.9</v>
      </c>
      <c r="D303" s="843">
        <v>1827</v>
      </c>
      <c r="E303" s="843">
        <v>114.2</v>
      </c>
      <c r="F303" s="843">
        <v>92.4</v>
      </c>
      <c r="G303" s="844">
        <v>26415</v>
      </c>
      <c r="H303" s="843">
        <v>102.80200000000001</v>
      </c>
      <c r="I303" s="844">
        <v>10643026</v>
      </c>
      <c r="J303" s="846">
        <v>1.746</v>
      </c>
      <c r="K303" s="900">
        <v>100.42400000000001</v>
      </c>
      <c r="M303" s="847">
        <v>87.9</v>
      </c>
      <c r="N303" s="843">
        <v>1763.4</v>
      </c>
      <c r="O303" s="843">
        <v>114.2</v>
      </c>
      <c r="P303" s="843">
        <v>92.2</v>
      </c>
      <c r="Q303" s="844">
        <v>23860</v>
      </c>
      <c r="R303" s="843">
        <v>102.80200000000001</v>
      </c>
      <c r="S303" s="844">
        <v>13903</v>
      </c>
      <c r="T303" s="846">
        <v>1.746</v>
      </c>
      <c r="U303" s="900">
        <v>100.42400000000001</v>
      </c>
    </row>
    <row r="304" spans="1:21">
      <c r="A304" s="112"/>
      <c r="B304" s="120" t="s">
        <v>11</v>
      </c>
      <c r="C304" s="847">
        <v>89.9</v>
      </c>
      <c r="D304" s="843">
        <v>1845</v>
      </c>
      <c r="E304" s="843">
        <v>118</v>
      </c>
      <c r="F304" s="843">
        <v>92.1</v>
      </c>
      <c r="G304" s="844">
        <v>25285</v>
      </c>
      <c r="H304" s="843">
        <v>106.804</v>
      </c>
      <c r="I304" s="844">
        <v>2666335</v>
      </c>
      <c r="J304" s="846">
        <v>1.7310000000000001</v>
      </c>
      <c r="K304" s="900">
        <v>100.74299999999999</v>
      </c>
      <c r="M304" s="847">
        <v>89.9</v>
      </c>
      <c r="N304" s="843">
        <v>1822</v>
      </c>
      <c r="O304" s="843">
        <v>118</v>
      </c>
      <c r="P304" s="843">
        <v>92</v>
      </c>
      <c r="Q304" s="844">
        <v>23972</v>
      </c>
      <c r="R304" s="843">
        <v>106.804</v>
      </c>
      <c r="S304" s="844">
        <v>12675</v>
      </c>
      <c r="T304" s="846">
        <v>1.7310000000000001</v>
      </c>
      <c r="U304" s="900">
        <v>100.74299999999999</v>
      </c>
    </row>
    <row r="305" spans="1:21">
      <c r="A305" s="112"/>
      <c r="B305" s="120" t="s">
        <v>12</v>
      </c>
      <c r="C305" s="847">
        <v>90.6</v>
      </c>
      <c r="D305" s="843">
        <v>1877</v>
      </c>
      <c r="E305" s="843">
        <v>121.4</v>
      </c>
      <c r="F305" s="843">
        <v>92.3</v>
      </c>
      <c r="G305" s="844">
        <v>25279</v>
      </c>
      <c r="H305" s="843">
        <v>106.64700000000001</v>
      </c>
      <c r="I305" s="844">
        <v>5241733</v>
      </c>
      <c r="J305" s="846">
        <v>1.726</v>
      </c>
      <c r="K305" s="900">
        <v>101.17</v>
      </c>
      <c r="M305" s="847">
        <v>90.6</v>
      </c>
      <c r="N305" s="843">
        <v>1812.3</v>
      </c>
      <c r="O305" s="843">
        <v>121.4</v>
      </c>
      <c r="P305" s="843">
        <v>92.3</v>
      </c>
      <c r="Q305" s="844">
        <v>23854</v>
      </c>
      <c r="R305" s="843">
        <v>106.64700000000001</v>
      </c>
      <c r="S305" s="844">
        <v>13060</v>
      </c>
      <c r="T305" s="846">
        <v>1.726</v>
      </c>
      <c r="U305" s="900">
        <v>101.17</v>
      </c>
    </row>
    <row r="306" spans="1:21">
      <c r="A306" s="112"/>
      <c r="B306" s="120" t="s">
        <v>13</v>
      </c>
      <c r="C306" s="847">
        <v>89.2</v>
      </c>
      <c r="D306" s="843">
        <v>1821</v>
      </c>
      <c r="E306" s="843">
        <v>124.7</v>
      </c>
      <c r="F306" s="843">
        <v>92.6</v>
      </c>
      <c r="G306" s="844">
        <v>23122</v>
      </c>
      <c r="H306" s="843">
        <v>105.569</v>
      </c>
      <c r="I306" s="844">
        <v>44869083</v>
      </c>
      <c r="J306" s="846">
        <v>1.718</v>
      </c>
      <c r="K306" s="900">
        <v>101.82</v>
      </c>
      <c r="M306" s="847">
        <v>89.2</v>
      </c>
      <c r="N306" s="843">
        <v>1829.5</v>
      </c>
      <c r="O306" s="843">
        <v>124.7</v>
      </c>
      <c r="P306" s="843">
        <v>92.4</v>
      </c>
      <c r="Q306" s="844">
        <v>23430</v>
      </c>
      <c r="R306" s="843">
        <v>105.569</v>
      </c>
      <c r="S306" s="844">
        <v>12721</v>
      </c>
      <c r="T306" s="846">
        <v>1.718</v>
      </c>
      <c r="U306" s="900">
        <v>101.82</v>
      </c>
    </row>
    <row r="307" spans="1:21">
      <c r="A307" s="112"/>
      <c r="B307" s="121" t="s">
        <v>14</v>
      </c>
      <c r="C307" s="852">
        <v>90</v>
      </c>
      <c r="D307" s="848">
        <v>1711</v>
      </c>
      <c r="E307" s="848">
        <v>116.6</v>
      </c>
      <c r="F307" s="848">
        <v>92.6</v>
      </c>
      <c r="G307" s="849">
        <v>22382</v>
      </c>
      <c r="H307" s="848">
        <v>110.008</v>
      </c>
      <c r="I307" s="849">
        <v>2674516</v>
      </c>
      <c r="J307" s="851">
        <v>1.7070000000000001</v>
      </c>
      <c r="K307" s="901">
        <v>101.92700000000001</v>
      </c>
      <c r="M307" s="852">
        <v>90</v>
      </c>
      <c r="N307" s="848">
        <v>1776.2</v>
      </c>
      <c r="O307" s="848">
        <v>116.6</v>
      </c>
      <c r="P307" s="848">
        <v>92.5</v>
      </c>
      <c r="Q307" s="849">
        <v>23472</v>
      </c>
      <c r="R307" s="848">
        <v>110.008</v>
      </c>
      <c r="S307" s="849">
        <v>13125</v>
      </c>
      <c r="T307" s="851">
        <v>1.7070000000000001</v>
      </c>
      <c r="U307" s="901">
        <v>101.92700000000001</v>
      </c>
    </row>
    <row r="308" spans="1:21">
      <c r="A308" s="111" t="s">
        <v>62</v>
      </c>
      <c r="B308" s="120" t="s">
        <v>3</v>
      </c>
      <c r="C308" s="847">
        <v>91.9</v>
      </c>
      <c r="D308" s="843">
        <v>1729</v>
      </c>
      <c r="E308" s="843">
        <v>116.4</v>
      </c>
      <c r="F308" s="843">
        <v>92</v>
      </c>
      <c r="G308" s="844">
        <v>22590</v>
      </c>
      <c r="H308" s="843">
        <v>104.714</v>
      </c>
      <c r="I308" s="844">
        <v>2829883</v>
      </c>
      <c r="J308" s="846">
        <v>1.7070000000000001</v>
      </c>
      <c r="K308" s="900">
        <v>101.608</v>
      </c>
      <c r="M308" s="847">
        <v>91.9</v>
      </c>
      <c r="N308" s="843">
        <v>1772.3</v>
      </c>
      <c r="O308" s="843">
        <v>116.4</v>
      </c>
      <c r="P308" s="843">
        <v>92.4</v>
      </c>
      <c r="Q308" s="844">
        <v>23323</v>
      </c>
      <c r="R308" s="843">
        <v>104.714</v>
      </c>
      <c r="S308" s="844">
        <v>13370</v>
      </c>
      <c r="T308" s="846">
        <v>1.7070000000000001</v>
      </c>
      <c r="U308" s="900">
        <v>101.608</v>
      </c>
    </row>
    <row r="309" spans="1:21">
      <c r="A309" s="112">
        <v>2014</v>
      </c>
      <c r="B309" s="120" t="s">
        <v>4</v>
      </c>
      <c r="C309" s="847">
        <v>89.2</v>
      </c>
      <c r="D309" s="843">
        <v>1742</v>
      </c>
      <c r="E309" s="843">
        <v>114.2</v>
      </c>
      <c r="F309" s="843">
        <v>91.8</v>
      </c>
      <c r="G309" s="844">
        <v>21173</v>
      </c>
      <c r="H309" s="843">
        <v>77.045000000000002</v>
      </c>
      <c r="I309" s="844">
        <v>11777408</v>
      </c>
      <c r="J309" s="846">
        <v>1.7</v>
      </c>
      <c r="K309" s="900">
        <v>101.717</v>
      </c>
      <c r="M309" s="847">
        <v>89.2</v>
      </c>
      <c r="N309" s="843">
        <v>1783</v>
      </c>
      <c r="O309" s="843">
        <v>114.2</v>
      </c>
      <c r="P309" s="843">
        <v>92.4</v>
      </c>
      <c r="Q309" s="844">
        <v>22935</v>
      </c>
      <c r="R309" s="843">
        <v>77.045000000000002</v>
      </c>
      <c r="S309" s="844">
        <v>14538</v>
      </c>
      <c r="T309" s="846">
        <v>1.7</v>
      </c>
      <c r="U309" s="900">
        <v>101.717</v>
      </c>
    </row>
    <row r="310" spans="1:21">
      <c r="A310" s="112"/>
      <c r="B310" s="120" t="s">
        <v>5</v>
      </c>
      <c r="C310" s="847">
        <v>89.2</v>
      </c>
      <c r="D310" s="843">
        <v>1701</v>
      </c>
      <c r="E310" s="843">
        <v>122.5</v>
      </c>
      <c r="F310" s="843">
        <v>91.8</v>
      </c>
      <c r="G310" s="844">
        <v>20673</v>
      </c>
      <c r="H310" s="843">
        <v>103.837</v>
      </c>
      <c r="I310" s="844">
        <v>2952260</v>
      </c>
      <c r="J310" s="846">
        <v>1.6819999999999999</v>
      </c>
      <c r="K310" s="900">
        <v>101.816</v>
      </c>
      <c r="M310" s="847">
        <v>89.2</v>
      </c>
      <c r="N310" s="843">
        <v>1784.7</v>
      </c>
      <c r="O310" s="843">
        <v>122.5</v>
      </c>
      <c r="P310" s="843">
        <v>92.8</v>
      </c>
      <c r="Q310" s="844">
        <v>22844</v>
      </c>
      <c r="R310" s="843">
        <v>103.837</v>
      </c>
      <c r="S310" s="844">
        <v>14452</v>
      </c>
      <c r="T310" s="846">
        <v>1.6819999999999999</v>
      </c>
      <c r="U310" s="900">
        <v>101.816</v>
      </c>
    </row>
    <row r="311" spans="1:21">
      <c r="A311" s="112"/>
      <c r="B311" s="120" t="s">
        <v>6</v>
      </c>
      <c r="C311" s="847">
        <v>91.6</v>
      </c>
      <c r="D311" s="843">
        <v>1794</v>
      </c>
      <c r="E311" s="843">
        <v>116.3</v>
      </c>
      <c r="F311" s="843">
        <v>92.6</v>
      </c>
      <c r="G311" s="844">
        <v>20314</v>
      </c>
      <c r="H311" s="843">
        <v>118.242</v>
      </c>
      <c r="I311" s="844">
        <v>4751304</v>
      </c>
      <c r="J311" s="846">
        <v>1.681</v>
      </c>
      <c r="K311" s="900">
        <v>103.19799999999999</v>
      </c>
      <c r="M311" s="847">
        <v>91.6</v>
      </c>
      <c r="N311" s="843">
        <v>1815.8</v>
      </c>
      <c r="O311" s="843">
        <v>116.3</v>
      </c>
      <c r="P311" s="843">
        <v>92.5</v>
      </c>
      <c r="Q311" s="844">
        <v>22529</v>
      </c>
      <c r="R311" s="843">
        <v>118.242</v>
      </c>
      <c r="S311" s="844">
        <v>12212</v>
      </c>
      <c r="T311" s="846">
        <v>1.681</v>
      </c>
      <c r="U311" s="900">
        <v>103.19799999999999</v>
      </c>
    </row>
    <row r="312" spans="1:21">
      <c r="A312" s="112"/>
      <c r="B312" s="120" t="s">
        <v>7</v>
      </c>
      <c r="C312" s="847">
        <v>90.7</v>
      </c>
      <c r="D312" s="843">
        <v>1932</v>
      </c>
      <c r="E312" s="843">
        <v>113</v>
      </c>
      <c r="F312" s="843">
        <v>92.8</v>
      </c>
      <c r="G312" s="844">
        <v>22872</v>
      </c>
      <c r="H312" s="843">
        <v>116.553</v>
      </c>
      <c r="I312" s="844">
        <v>73152557</v>
      </c>
      <c r="J312" s="846">
        <v>1.6679999999999999</v>
      </c>
      <c r="K312" s="900">
        <v>103.075</v>
      </c>
      <c r="M312" s="847">
        <v>90.7</v>
      </c>
      <c r="N312" s="843">
        <v>1888.4</v>
      </c>
      <c r="O312" s="843">
        <v>113</v>
      </c>
      <c r="P312" s="843">
        <v>92.5</v>
      </c>
      <c r="Q312" s="844">
        <v>22718</v>
      </c>
      <c r="R312" s="843">
        <v>116.553</v>
      </c>
      <c r="S312" s="844">
        <v>15486</v>
      </c>
      <c r="T312" s="846">
        <v>1.6679999999999999</v>
      </c>
      <c r="U312" s="900">
        <v>103.075</v>
      </c>
    </row>
    <row r="313" spans="1:21">
      <c r="A313" s="112"/>
      <c r="B313" s="120" t="s">
        <v>8</v>
      </c>
      <c r="C313" s="847">
        <v>90.9</v>
      </c>
      <c r="D313" s="843">
        <v>1951</v>
      </c>
      <c r="E313" s="843">
        <v>113.8</v>
      </c>
      <c r="F313" s="843">
        <v>92.7</v>
      </c>
      <c r="G313" s="844">
        <v>23034</v>
      </c>
      <c r="H313" s="843">
        <v>90.167000000000002</v>
      </c>
      <c r="I313" s="844">
        <v>4870619</v>
      </c>
      <c r="J313" s="846">
        <v>1.6659999999999999</v>
      </c>
      <c r="K313" s="900">
        <v>102.751</v>
      </c>
      <c r="M313" s="847">
        <v>90.9</v>
      </c>
      <c r="N313" s="843">
        <v>1895.8</v>
      </c>
      <c r="O313" s="843">
        <v>113.8</v>
      </c>
      <c r="P313" s="843">
        <v>92.3</v>
      </c>
      <c r="Q313" s="844">
        <v>22319</v>
      </c>
      <c r="R313" s="843">
        <v>90.167000000000002</v>
      </c>
      <c r="S313" s="844">
        <v>15763</v>
      </c>
      <c r="T313" s="846">
        <v>1.6659999999999999</v>
      </c>
      <c r="U313" s="900">
        <v>102.751</v>
      </c>
    </row>
    <row r="314" spans="1:21">
      <c r="A314" s="112"/>
      <c r="B314" s="120" t="s">
        <v>9</v>
      </c>
      <c r="C314" s="847">
        <v>92</v>
      </c>
      <c r="D314" s="843">
        <v>1785</v>
      </c>
      <c r="E314" s="843">
        <v>101</v>
      </c>
      <c r="F314" s="843">
        <v>92.8</v>
      </c>
      <c r="G314" s="844">
        <v>24961</v>
      </c>
      <c r="H314" s="843">
        <v>106.578</v>
      </c>
      <c r="I314" s="844">
        <v>3395564</v>
      </c>
      <c r="J314" s="846">
        <v>1.6639999999999999</v>
      </c>
      <c r="K314" s="900">
        <v>102.854</v>
      </c>
      <c r="M314" s="847">
        <v>92</v>
      </c>
      <c r="N314" s="843">
        <v>1759.5</v>
      </c>
      <c r="O314" s="843">
        <v>101</v>
      </c>
      <c r="P314" s="843">
        <v>92.3</v>
      </c>
      <c r="Q314" s="844">
        <v>22704</v>
      </c>
      <c r="R314" s="843">
        <v>106.578</v>
      </c>
      <c r="S314" s="844">
        <v>12806</v>
      </c>
      <c r="T314" s="846">
        <v>1.6639999999999999</v>
      </c>
      <c r="U314" s="900">
        <v>102.854</v>
      </c>
    </row>
    <row r="315" spans="1:21">
      <c r="A315" s="112"/>
      <c r="B315" s="120" t="s">
        <v>10</v>
      </c>
      <c r="C315" s="847">
        <v>91</v>
      </c>
      <c r="D315" s="843">
        <v>1873</v>
      </c>
      <c r="E315" s="843">
        <v>110.1</v>
      </c>
      <c r="F315" s="843">
        <v>92.8</v>
      </c>
      <c r="G315" s="844">
        <v>24183</v>
      </c>
      <c r="H315" s="843">
        <v>91.006</v>
      </c>
      <c r="I315" s="844">
        <v>10079372</v>
      </c>
      <c r="J315" s="846">
        <v>1.653</v>
      </c>
      <c r="K315" s="900">
        <v>102.95699999999999</v>
      </c>
      <c r="M315" s="847">
        <v>91</v>
      </c>
      <c r="N315" s="843">
        <v>1812.7</v>
      </c>
      <c r="O315" s="843">
        <v>110.1</v>
      </c>
      <c r="P315" s="843">
        <v>92.6</v>
      </c>
      <c r="Q315" s="844">
        <v>22251</v>
      </c>
      <c r="R315" s="843">
        <v>91.006</v>
      </c>
      <c r="S315" s="844">
        <v>13865</v>
      </c>
      <c r="T315" s="846">
        <v>1.653</v>
      </c>
      <c r="U315" s="900">
        <v>102.95699999999999</v>
      </c>
    </row>
    <row r="316" spans="1:21">
      <c r="A316" s="112"/>
      <c r="B316" s="120" t="s">
        <v>11</v>
      </c>
      <c r="C316" s="847">
        <v>91.7</v>
      </c>
      <c r="D316" s="843">
        <v>1843</v>
      </c>
      <c r="E316" s="843">
        <v>107.4</v>
      </c>
      <c r="F316" s="843">
        <v>92.6</v>
      </c>
      <c r="G316" s="844">
        <v>24124</v>
      </c>
      <c r="H316" s="843">
        <v>93.888000000000005</v>
      </c>
      <c r="I316" s="844">
        <v>3168415</v>
      </c>
      <c r="J316" s="846">
        <v>1.6439999999999999</v>
      </c>
      <c r="K316" s="900">
        <v>102.95</v>
      </c>
      <c r="M316" s="847">
        <v>91.7</v>
      </c>
      <c r="N316" s="843">
        <v>1815.1</v>
      </c>
      <c r="O316" s="843">
        <v>107.4</v>
      </c>
      <c r="P316" s="843">
        <v>92.6</v>
      </c>
      <c r="Q316" s="844">
        <v>22387</v>
      </c>
      <c r="R316" s="843">
        <v>93.888000000000005</v>
      </c>
      <c r="S316" s="844">
        <v>15134</v>
      </c>
      <c r="T316" s="846">
        <v>1.6439999999999999</v>
      </c>
      <c r="U316" s="900">
        <v>102.95</v>
      </c>
    </row>
    <row r="317" spans="1:21">
      <c r="A317" s="112"/>
      <c r="B317" s="120" t="s">
        <v>12</v>
      </c>
      <c r="C317" s="847">
        <v>90.8</v>
      </c>
      <c r="D317" s="843">
        <v>1926</v>
      </c>
      <c r="E317" s="843">
        <v>129.6</v>
      </c>
      <c r="F317" s="843">
        <v>92.6</v>
      </c>
      <c r="G317" s="844">
        <v>23299</v>
      </c>
      <c r="H317" s="843">
        <v>92.721999999999994</v>
      </c>
      <c r="I317" s="844">
        <v>5680625</v>
      </c>
      <c r="J317" s="846">
        <v>1.637</v>
      </c>
      <c r="K317" s="900">
        <v>102.419</v>
      </c>
      <c r="M317" s="847">
        <v>90.8</v>
      </c>
      <c r="N317" s="843">
        <v>1862.6</v>
      </c>
      <c r="O317" s="843">
        <v>129.6</v>
      </c>
      <c r="P317" s="843">
        <v>92.6</v>
      </c>
      <c r="Q317" s="844">
        <v>22054</v>
      </c>
      <c r="R317" s="843">
        <v>92.721999999999994</v>
      </c>
      <c r="S317" s="844">
        <v>14654</v>
      </c>
      <c r="T317" s="846">
        <v>1.637</v>
      </c>
      <c r="U317" s="900">
        <v>102.419</v>
      </c>
    </row>
    <row r="318" spans="1:21">
      <c r="A318" s="112"/>
      <c r="B318" s="120" t="s">
        <v>13</v>
      </c>
      <c r="C318" s="847">
        <v>92</v>
      </c>
      <c r="D318" s="843">
        <v>1897</v>
      </c>
      <c r="E318" s="843">
        <v>111.6</v>
      </c>
      <c r="F318" s="843">
        <v>93.1</v>
      </c>
      <c r="G318" s="844">
        <v>21476</v>
      </c>
      <c r="H318" s="843">
        <v>98.887</v>
      </c>
      <c r="I318" s="844">
        <v>55689458</v>
      </c>
      <c r="J318" s="846">
        <v>1.6379999999999999</v>
      </c>
      <c r="K318" s="900">
        <v>102.10299999999999</v>
      </c>
      <c r="M318" s="847">
        <v>92</v>
      </c>
      <c r="N318" s="843">
        <v>1904.6</v>
      </c>
      <c r="O318" s="843">
        <v>111.6</v>
      </c>
      <c r="P318" s="843">
        <v>92.9</v>
      </c>
      <c r="Q318" s="844">
        <v>21876</v>
      </c>
      <c r="R318" s="843">
        <v>98.887</v>
      </c>
      <c r="S318" s="844">
        <v>15422</v>
      </c>
      <c r="T318" s="846">
        <v>1.6379999999999999</v>
      </c>
      <c r="U318" s="900">
        <v>102.10299999999999</v>
      </c>
    </row>
    <row r="319" spans="1:21">
      <c r="A319" s="113"/>
      <c r="B319" s="120" t="s">
        <v>14</v>
      </c>
      <c r="C319" s="847">
        <v>92.3</v>
      </c>
      <c r="D319" s="843">
        <v>1846</v>
      </c>
      <c r="E319" s="843">
        <v>123.1</v>
      </c>
      <c r="F319" s="843">
        <v>93</v>
      </c>
      <c r="G319" s="844">
        <v>20948</v>
      </c>
      <c r="H319" s="843">
        <v>88.102000000000004</v>
      </c>
      <c r="I319" s="844">
        <v>3188183</v>
      </c>
      <c r="J319" s="846">
        <v>1.62</v>
      </c>
      <c r="K319" s="900">
        <v>102.101</v>
      </c>
      <c r="M319" s="847">
        <v>92.3</v>
      </c>
      <c r="N319" s="843">
        <v>1911.8</v>
      </c>
      <c r="O319" s="843">
        <v>123.1</v>
      </c>
      <c r="P319" s="843">
        <v>92.9</v>
      </c>
      <c r="Q319" s="844">
        <v>21536</v>
      </c>
      <c r="R319" s="843">
        <v>88.102000000000004</v>
      </c>
      <c r="S319" s="844">
        <v>15819</v>
      </c>
      <c r="T319" s="846">
        <v>1.62</v>
      </c>
      <c r="U319" s="900">
        <v>102.101</v>
      </c>
    </row>
    <row r="320" spans="1:21">
      <c r="A320" s="111" t="s">
        <v>63</v>
      </c>
      <c r="B320" s="119" t="s">
        <v>3</v>
      </c>
      <c r="C320" s="857">
        <v>93.8</v>
      </c>
      <c r="D320" s="853">
        <v>1906</v>
      </c>
      <c r="E320" s="853">
        <v>124</v>
      </c>
      <c r="F320" s="853">
        <v>92.6</v>
      </c>
      <c r="G320" s="854">
        <v>20188</v>
      </c>
      <c r="H320" s="853">
        <v>84.632000000000005</v>
      </c>
      <c r="I320" s="854">
        <v>2974763</v>
      </c>
      <c r="J320" s="856">
        <v>1.607</v>
      </c>
      <c r="K320" s="902">
        <v>102.321</v>
      </c>
      <c r="M320" s="857">
        <v>93.8</v>
      </c>
      <c r="N320" s="853">
        <v>1965.9</v>
      </c>
      <c r="O320" s="853">
        <v>124</v>
      </c>
      <c r="P320" s="853">
        <v>93</v>
      </c>
      <c r="Q320" s="854">
        <v>21116</v>
      </c>
      <c r="R320" s="853">
        <v>84.632000000000005</v>
      </c>
      <c r="S320" s="854">
        <v>14194</v>
      </c>
      <c r="T320" s="856">
        <v>1.607</v>
      </c>
      <c r="U320" s="902">
        <v>102.321</v>
      </c>
    </row>
    <row r="321" spans="1:21">
      <c r="A321" s="112">
        <v>2015</v>
      </c>
      <c r="B321" s="120" t="s">
        <v>4</v>
      </c>
      <c r="C321" s="847">
        <v>93.3</v>
      </c>
      <c r="D321" s="843">
        <v>1963</v>
      </c>
      <c r="E321" s="843">
        <v>120.2</v>
      </c>
      <c r="F321" s="843">
        <v>92.6</v>
      </c>
      <c r="G321" s="844">
        <v>19343</v>
      </c>
      <c r="H321" s="843">
        <v>99.802000000000007</v>
      </c>
      <c r="I321" s="844">
        <v>10864783</v>
      </c>
      <c r="J321" s="846">
        <v>1.605</v>
      </c>
      <c r="K321" s="900">
        <v>102.215</v>
      </c>
      <c r="M321" s="847">
        <v>93.3</v>
      </c>
      <c r="N321" s="843">
        <v>2010.3</v>
      </c>
      <c r="O321" s="843">
        <v>120.2</v>
      </c>
      <c r="P321" s="843">
        <v>93.2</v>
      </c>
      <c r="Q321" s="844">
        <v>20965</v>
      </c>
      <c r="R321" s="843">
        <v>99.802000000000007</v>
      </c>
      <c r="S321" s="844">
        <v>13632</v>
      </c>
      <c r="T321" s="846">
        <v>1.605</v>
      </c>
      <c r="U321" s="900">
        <v>102.215</v>
      </c>
    </row>
    <row r="322" spans="1:21">
      <c r="A322" s="112"/>
      <c r="B322" s="120" t="s">
        <v>5</v>
      </c>
      <c r="C322" s="847">
        <v>93</v>
      </c>
      <c r="D322" s="843">
        <v>1885</v>
      </c>
      <c r="E322" s="843">
        <v>118.2</v>
      </c>
      <c r="F322" s="843">
        <v>91.9</v>
      </c>
      <c r="G322" s="844">
        <v>19482</v>
      </c>
      <c r="H322" s="843">
        <v>102.821</v>
      </c>
      <c r="I322" s="844">
        <v>2066040</v>
      </c>
      <c r="J322" s="846">
        <v>1.5860000000000001</v>
      </c>
      <c r="K322" s="900">
        <v>101.889</v>
      </c>
      <c r="M322" s="847">
        <v>93</v>
      </c>
      <c r="N322" s="843">
        <v>1972.9</v>
      </c>
      <c r="O322" s="843">
        <v>118.2</v>
      </c>
      <c r="P322" s="843">
        <v>92.9</v>
      </c>
      <c r="Q322" s="844">
        <v>21236</v>
      </c>
      <c r="R322" s="843">
        <v>102.821</v>
      </c>
      <c r="S322" s="844">
        <v>10232</v>
      </c>
      <c r="T322" s="846">
        <v>1.5860000000000001</v>
      </c>
      <c r="U322" s="900">
        <v>101.889</v>
      </c>
    </row>
    <row r="323" spans="1:21">
      <c r="A323" s="112"/>
      <c r="B323" s="120" t="s">
        <v>6</v>
      </c>
      <c r="C323" s="847">
        <v>91.6</v>
      </c>
      <c r="D323" s="843">
        <v>1889</v>
      </c>
      <c r="E323" s="843">
        <v>113.4</v>
      </c>
      <c r="F323" s="843">
        <v>94.1</v>
      </c>
      <c r="G323" s="844">
        <v>18835</v>
      </c>
      <c r="H323" s="843">
        <v>101.98</v>
      </c>
      <c r="I323" s="844">
        <v>6497772</v>
      </c>
      <c r="J323" s="846">
        <v>1.569</v>
      </c>
      <c r="K323" s="900">
        <v>100.82599999999999</v>
      </c>
      <c r="M323" s="847">
        <v>91.6</v>
      </c>
      <c r="N323" s="843">
        <v>1908.2</v>
      </c>
      <c r="O323" s="843">
        <v>113.4</v>
      </c>
      <c r="P323" s="843">
        <v>94</v>
      </c>
      <c r="Q323" s="844">
        <v>20976</v>
      </c>
      <c r="R323" s="843">
        <v>101.98</v>
      </c>
      <c r="S323" s="844">
        <v>16694</v>
      </c>
      <c r="T323" s="846">
        <v>1.569</v>
      </c>
      <c r="U323" s="900">
        <v>100.82599999999999</v>
      </c>
    </row>
    <row r="324" spans="1:21">
      <c r="A324" s="112"/>
      <c r="B324" s="120" t="s">
        <v>7</v>
      </c>
      <c r="C324" s="847">
        <v>91.4</v>
      </c>
      <c r="D324" s="843">
        <v>1936</v>
      </c>
      <c r="E324" s="843">
        <v>120.2</v>
      </c>
      <c r="F324" s="843">
        <v>94.3</v>
      </c>
      <c r="G324" s="844">
        <v>20331</v>
      </c>
      <c r="H324" s="843">
        <v>121.102</v>
      </c>
      <c r="I324" s="844">
        <v>73126203</v>
      </c>
      <c r="J324" s="846">
        <v>1.587</v>
      </c>
      <c r="K324" s="900">
        <v>100.82299999999999</v>
      </c>
      <c r="M324" s="847">
        <v>91.4</v>
      </c>
      <c r="N324" s="843">
        <v>1897</v>
      </c>
      <c r="O324" s="843">
        <v>120.2</v>
      </c>
      <c r="P324" s="843">
        <v>93.9</v>
      </c>
      <c r="Q324" s="844">
        <v>20672</v>
      </c>
      <c r="R324" s="843">
        <v>121.102</v>
      </c>
      <c r="S324" s="844">
        <v>15765</v>
      </c>
      <c r="T324" s="846">
        <v>1.587</v>
      </c>
      <c r="U324" s="900">
        <v>100.82299999999999</v>
      </c>
    </row>
    <row r="325" spans="1:21">
      <c r="A325" s="112"/>
      <c r="B325" s="120" t="s">
        <v>8</v>
      </c>
      <c r="C325" s="847">
        <v>91</v>
      </c>
      <c r="D325" s="843">
        <v>1953</v>
      </c>
      <c r="E325" s="843">
        <v>107.4</v>
      </c>
      <c r="F325" s="843">
        <v>94.4</v>
      </c>
      <c r="G325" s="844">
        <v>21958</v>
      </c>
      <c r="H325" s="843">
        <v>109.41500000000001</v>
      </c>
      <c r="I325" s="844">
        <v>5039927</v>
      </c>
      <c r="J325" s="846">
        <v>1.569</v>
      </c>
      <c r="K325" s="900">
        <v>100.61799999999999</v>
      </c>
      <c r="M325" s="847">
        <v>91</v>
      </c>
      <c r="N325" s="843">
        <v>1886</v>
      </c>
      <c r="O325" s="843">
        <v>107.4</v>
      </c>
      <c r="P325" s="843">
        <v>94</v>
      </c>
      <c r="Q325" s="844">
        <v>20967</v>
      </c>
      <c r="R325" s="843">
        <v>109.41500000000001</v>
      </c>
      <c r="S325" s="844">
        <v>15435</v>
      </c>
      <c r="T325" s="846">
        <v>1.569</v>
      </c>
      <c r="U325" s="900">
        <v>100.61799999999999</v>
      </c>
    </row>
    <row r="326" spans="1:21">
      <c r="A326" s="112"/>
      <c r="B326" s="120" t="s">
        <v>9</v>
      </c>
      <c r="C326" s="847">
        <v>90.8</v>
      </c>
      <c r="D326" s="843">
        <v>1856</v>
      </c>
      <c r="E326" s="843">
        <v>124.5</v>
      </c>
      <c r="F326" s="843">
        <v>94.6</v>
      </c>
      <c r="G326" s="844">
        <v>22481</v>
      </c>
      <c r="H326" s="843">
        <v>110.453</v>
      </c>
      <c r="I326" s="844">
        <v>3708617</v>
      </c>
      <c r="J326" s="846">
        <v>1.5609999999999999</v>
      </c>
      <c r="K326" s="900">
        <v>100.10299999999999</v>
      </c>
      <c r="M326" s="847">
        <v>90.8</v>
      </c>
      <c r="N326" s="843">
        <v>1830.7</v>
      </c>
      <c r="O326" s="843">
        <v>124.5</v>
      </c>
      <c r="P326" s="843">
        <v>94.1</v>
      </c>
      <c r="Q326" s="844">
        <v>20728</v>
      </c>
      <c r="R326" s="843">
        <v>110.453</v>
      </c>
      <c r="S326" s="844">
        <v>13530</v>
      </c>
      <c r="T326" s="846">
        <v>1.5609999999999999</v>
      </c>
      <c r="U326" s="900">
        <v>100.10299999999999</v>
      </c>
    </row>
    <row r="327" spans="1:21">
      <c r="A327" s="112"/>
      <c r="B327" s="120" t="s">
        <v>10</v>
      </c>
      <c r="C327" s="847">
        <v>91.4</v>
      </c>
      <c r="D327" s="843">
        <v>1887</v>
      </c>
      <c r="E327" s="843">
        <v>110.8</v>
      </c>
      <c r="F327" s="843">
        <v>94.4</v>
      </c>
      <c r="G327" s="844">
        <v>22507</v>
      </c>
      <c r="H327" s="843">
        <v>102.53</v>
      </c>
      <c r="I327" s="844">
        <v>10567379</v>
      </c>
      <c r="J327" s="846">
        <v>1.5529999999999999</v>
      </c>
      <c r="K327" s="900">
        <v>100.30800000000001</v>
      </c>
      <c r="M327" s="847">
        <v>91.4</v>
      </c>
      <c r="N327" s="843">
        <v>1826.1</v>
      </c>
      <c r="O327" s="843">
        <v>110.8</v>
      </c>
      <c r="P327" s="843">
        <v>94.2</v>
      </c>
      <c r="Q327" s="844">
        <v>20553</v>
      </c>
      <c r="R327" s="843">
        <v>102.53</v>
      </c>
      <c r="S327" s="844">
        <v>14510</v>
      </c>
      <c r="T327" s="846">
        <v>1.5529999999999999</v>
      </c>
      <c r="U327" s="900">
        <v>100.30800000000001</v>
      </c>
    </row>
    <row r="328" spans="1:21">
      <c r="A328" s="112"/>
      <c r="B328" s="120" t="s">
        <v>11</v>
      </c>
      <c r="C328" s="847">
        <v>90.4</v>
      </c>
      <c r="D328" s="843">
        <v>1810</v>
      </c>
      <c r="E328" s="843">
        <v>118.1</v>
      </c>
      <c r="F328" s="843">
        <v>94.5</v>
      </c>
      <c r="G328" s="844">
        <v>22192</v>
      </c>
      <c r="H328" s="843">
        <v>96.161000000000001</v>
      </c>
      <c r="I328" s="844">
        <v>3473051</v>
      </c>
      <c r="J328" s="846">
        <v>1.538</v>
      </c>
      <c r="K328" s="900">
        <v>100.205</v>
      </c>
      <c r="M328" s="847">
        <v>90.4</v>
      </c>
      <c r="N328" s="843">
        <v>1781.5</v>
      </c>
      <c r="O328" s="843">
        <v>118.1</v>
      </c>
      <c r="P328" s="843">
        <v>94.5</v>
      </c>
      <c r="Q328" s="844">
        <v>20481</v>
      </c>
      <c r="R328" s="843">
        <v>96.161000000000001</v>
      </c>
      <c r="S328" s="844">
        <v>16647</v>
      </c>
      <c r="T328" s="846">
        <v>1.538</v>
      </c>
      <c r="U328" s="900">
        <v>100.205</v>
      </c>
    </row>
    <row r="329" spans="1:21">
      <c r="A329" s="112"/>
      <c r="B329" s="120" t="s">
        <v>12</v>
      </c>
      <c r="C329" s="847">
        <v>91.8</v>
      </c>
      <c r="D329" s="878">
        <v>1838</v>
      </c>
      <c r="E329" s="843">
        <v>110.6</v>
      </c>
      <c r="F329" s="843">
        <v>94.7</v>
      </c>
      <c r="G329" s="844">
        <v>21405</v>
      </c>
      <c r="H329" s="843">
        <v>90.561000000000007</v>
      </c>
      <c r="I329" s="844">
        <v>5832834</v>
      </c>
      <c r="J329" s="846">
        <v>1.538</v>
      </c>
      <c r="K329" s="900">
        <v>100.616</v>
      </c>
      <c r="M329" s="847">
        <v>91.8</v>
      </c>
      <c r="N329" s="903">
        <v>1782.5</v>
      </c>
      <c r="O329" s="843">
        <v>110.6</v>
      </c>
      <c r="P329" s="843">
        <v>94.7</v>
      </c>
      <c r="Q329" s="844">
        <v>20397</v>
      </c>
      <c r="R329" s="843">
        <v>90.561000000000007</v>
      </c>
      <c r="S329" s="844">
        <v>15092</v>
      </c>
      <c r="T329" s="846">
        <v>1.538</v>
      </c>
      <c r="U329" s="900">
        <v>100.616</v>
      </c>
    </row>
    <row r="330" spans="1:21">
      <c r="A330" s="112"/>
      <c r="B330" s="120" t="s">
        <v>13</v>
      </c>
      <c r="C330" s="847">
        <v>94.9</v>
      </c>
      <c r="D330" s="878">
        <v>1750</v>
      </c>
      <c r="E330" s="843">
        <v>109.5</v>
      </c>
      <c r="F330" s="843">
        <v>95</v>
      </c>
      <c r="G330" s="844">
        <v>20457</v>
      </c>
      <c r="H330" s="843">
        <v>95.897999999999996</v>
      </c>
      <c r="I330" s="844">
        <v>58834821</v>
      </c>
      <c r="J330" s="846">
        <v>1.532</v>
      </c>
      <c r="K330" s="900">
        <v>100.61799999999999</v>
      </c>
      <c r="M330" s="847">
        <v>94.9</v>
      </c>
      <c r="N330" s="903">
        <v>1761.7</v>
      </c>
      <c r="O330" s="843">
        <v>109.5</v>
      </c>
      <c r="P330" s="843">
        <v>94.8</v>
      </c>
      <c r="Q330" s="844">
        <v>20487</v>
      </c>
      <c r="R330" s="843">
        <v>95.897999999999996</v>
      </c>
      <c r="S330" s="844">
        <v>16002</v>
      </c>
      <c r="T330" s="846">
        <v>1.532</v>
      </c>
      <c r="U330" s="900">
        <v>100.61799999999999</v>
      </c>
    </row>
    <row r="331" spans="1:21">
      <c r="A331" s="113"/>
      <c r="B331" s="121" t="s">
        <v>14</v>
      </c>
      <c r="C331" s="852">
        <v>93.8</v>
      </c>
      <c r="D331" s="904">
        <v>1719</v>
      </c>
      <c r="E331" s="848">
        <v>117.8</v>
      </c>
      <c r="F331" s="848">
        <v>95.2</v>
      </c>
      <c r="G331" s="849">
        <v>19423</v>
      </c>
      <c r="H331" s="848">
        <v>103.039</v>
      </c>
      <c r="I331" s="849">
        <v>2731794</v>
      </c>
      <c r="J331" s="851">
        <v>1.5189999999999999</v>
      </c>
      <c r="K331" s="901">
        <v>100.617</v>
      </c>
      <c r="M331" s="852">
        <v>93.8</v>
      </c>
      <c r="N331" s="905">
        <v>1779.9</v>
      </c>
      <c r="O331" s="848">
        <v>117.8</v>
      </c>
      <c r="P331" s="848">
        <v>95.2</v>
      </c>
      <c r="Q331" s="849">
        <v>19816</v>
      </c>
      <c r="R331" s="848">
        <v>103.039</v>
      </c>
      <c r="S331" s="849">
        <v>13508</v>
      </c>
      <c r="T331" s="851">
        <v>1.5189999999999999</v>
      </c>
      <c r="U331" s="901">
        <v>100.617</v>
      </c>
    </row>
    <row r="332" spans="1:21">
      <c r="A332" s="111" t="s">
        <v>280</v>
      </c>
      <c r="B332" s="119" t="s">
        <v>3</v>
      </c>
      <c r="C332" s="857">
        <v>93.9</v>
      </c>
      <c r="D332" s="906">
        <v>1650</v>
      </c>
      <c r="E332" s="853">
        <v>118.2</v>
      </c>
      <c r="F332" s="853">
        <v>94.8</v>
      </c>
      <c r="G332" s="854">
        <v>19084</v>
      </c>
      <c r="H332" s="853">
        <v>109.777</v>
      </c>
      <c r="I332" s="854">
        <v>3242511</v>
      </c>
      <c r="J332" s="856">
        <v>1.516</v>
      </c>
      <c r="K332" s="902">
        <v>100.515</v>
      </c>
      <c r="M332" s="857">
        <v>93.9</v>
      </c>
      <c r="N332" s="906">
        <v>1706.1</v>
      </c>
      <c r="O332" s="853">
        <v>118.2</v>
      </c>
      <c r="P332" s="853">
        <v>95.2</v>
      </c>
      <c r="Q332" s="854">
        <v>20387</v>
      </c>
      <c r="R332" s="853">
        <v>109.777</v>
      </c>
      <c r="S332" s="854">
        <v>15022</v>
      </c>
      <c r="T332" s="856">
        <v>1.516</v>
      </c>
      <c r="U332" s="902">
        <v>100.515</v>
      </c>
    </row>
    <row r="333" spans="1:21">
      <c r="A333" s="112">
        <v>2016</v>
      </c>
      <c r="B333" s="120" t="s">
        <v>4</v>
      </c>
      <c r="C333" s="847">
        <v>95.8</v>
      </c>
      <c r="D333" s="878">
        <v>1653</v>
      </c>
      <c r="E333" s="843">
        <v>112.6</v>
      </c>
      <c r="F333" s="843">
        <v>94.6</v>
      </c>
      <c r="G333" s="844">
        <v>18515</v>
      </c>
      <c r="H333" s="843">
        <v>90.218999999999994</v>
      </c>
      <c r="I333" s="844">
        <v>12287365</v>
      </c>
      <c r="J333" s="846">
        <v>1.51</v>
      </c>
      <c r="K333" s="900">
        <v>100.82599999999999</v>
      </c>
      <c r="M333" s="847">
        <v>95.8</v>
      </c>
      <c r="N333" s="878">
        <v>1708.7</v>
      </c>
      <c r="O333" s="843">
        <v>112.6</v>
      </c>
      <c r="P333" s="843">
        <v>95.2</v>
      </c>
      <c r="Q333" s="844">
        <v>20044</v>
      </c>
      <c r="R333" s="843">
        <v>90.218999999999994</v>
      </c>
      <c r="S333" s="844">
        <v>15153</v>
      </c>
      <c r="T333" s="846">
        <v>1.51</v>
      </c>
      <c r="U333" s="900">
        <v>100.82599999999999</v>
      </c>
    </row>
    <row r="334" spans="1:21">
      <c r="A334" s="112"/>
      <c r="B334" s="120" t="s">
        <v>5</v>
      </c>
      <c r="C334" s="847">
        <v>97.5</v>
      </c>
      <c r="D334" s="878">
        <v>1818</v>
      </c>
      <c r="E334" s="843">
        <v>105.3</v>
      </c>
      <c r="F334" s="843">
        <v>94.2</v>
      </c>
      <c r="G334" s="844">
        <v>18247</v>
      </c>
      <c r="H334" s="843">
        <v>88.528999999999996</v>
      </c>
      <c r="I334" s="844">
        <v>2881998</v>
      </c>
      <c r="J334" s="846">
        <v>1.4810000000000001</v>
      </c>
      <c r="K334" s="900">
        <v>100.515</v>
      </c>
      <c r="M334" s="847">
        <v>97.5</v>
      </c>
      <c r="N334" s="878">
        <v>1895.9</v>
      </c>
      <c r="O334" s="843">
        <v>105.3</v>
      </c>
      <c r="P334" s="843">
        <v>95.2</v>
      </c>
      <c r="Q334" s="844">
        <v>19572</v>
      </c>
      <c r="R334" s="843">
        <v>88.528999999999996</v>
      </c>
      <c r="S334" s="844">
        <v>14217</v>
      </c>
      <c r="T334" s="846">
        <v>1.4810000000000001</v>
      </c>
      <c r="U334" s="900">
        <v>100.515</v>
      </c>
    </row>
    <row r="335" spans="1:21">
      <c r="A335" s="112"/>
      <c r="B335" s="120" t="s">
        <v>6</v>
      </c>
      <c r="C335" s="847">
        <v>96.8</v>
      </c>
      <c r="D335" s="878">
        <v>1733</v>
      </c>
      <c r="E335" s="843">
        <v>121.9</v>
      </c>
      <c r="F335" s="843">
        <v>95.7</v>
      </c>
      <c r="G335" s="844">
        <v>17078</v>
      </c>
      <c r="H335" s="843">
        <v>100.069</v>
      </c>
      <c r="I335" s="844">
        <v>5903023</v>
      </c>
      <c r="J335" s="846">
        <v>1.4710000000000001</v>
      </c>
      <c r="K335" s="900">
        <v>100.307</v>
      </c>
      <c r="M335" s="847">
        <v>96.8</v>
      </c>
      <c r="N335" s="878">
        <v>1750.3</v>
      </c>
      <c r="O335" s="843">
        <v>121.9</v>
      </c>
      <c r="P335" s="843">
        <v>95.5</v>
      </c>
      <c r="Q335" s="844">
        <v>19496</v>
      </c>
      <c r="R335" s="843">
        <v>100.069</v>
      </c>
      <c r="S335" s="844">
        <v>15169</v>
      </c>
      <c r="T335" s="846">
        <v>1.4710000000000001</v>
      </c>
      <c r="U335" s="900">
        <v>100.307</v>
      </c>
    </row>
    <row r="336" spans="1:21">
      <c r="A336" s="112"/>
      <c r="B336" s="120" t="s">
        <v>7</v>
      </c>
      <c r="C336" s="847">
        <v>98</v>
      </c>
      <c r="D336" s="878">
        <v>1728</v>
      </c>
      <c r="E336" s="843">
        <v>115.5</v>
      </c>
      <c r="F336" s="843">
        <v>96</v>
      </c>
      <c r="G336" s="844">
        <v>18080</v>
      </c>
      <c r="H336" s="843">
        <v>81.962000000000003</v>
      </c>
      <c r="I336" s="844">
        <v>69052709</v>
      </c>
      <c r="J336" s="846">
        <v>1.458</v>
      </c>
      <c r="K336" s="900">
        <v>100.102</v>
      </c>
      <c r="M336" s="847">
        <v>98</v>
      </c>
      <c r="N336" s="878">
        <v>1697.8</v>
      </c>
      <c r="O336" s="843">
        <v>115.5</v>
      </c>
      <c r="P336" s="843">
        <v>95.6</v>
      </c>
      <c r="Q336" s="844">
        <v>18120</v>
      </c>
      <c r="R336" s="843">
        <v>81.962000000000003</v>
      </c>
      <c r="S336" s="844">
        <v>15333</v>
      </c>
      <c r="T336" s="846">
        <v>1.458</v>
      </c>
      <c r="U336" s="900">
        <v>100.102</v>
      </c>
    </row>
    <row r="337" spans="1:21">
      <c r="A337" s="112"/>
      <c r="B337" s="120" t="s">
        <v>8</v>
      </c>
      <c r="C337" s="847">
        <v>99.7</v>
      </c>
      <c r="D337" s="878">
        <v>1728</v>
      </c>
      <c r="E337" s="843">
        <v>120.3</v>
      </c>
      <c r="F337" s="843">
        <v>96.3</v>
      </c>
      <c r="G337" s="844">
        <v>20114</v>
      </c>
      <c r="H337" s="843">
        <v>92.305999999999997</v>
      </c>
      <c r="I337" s="844">
        <v>5461386</v>
      </c>
      <c r="J337" s="846">
        <v>1.4390000000000001</v>
      </c>
      <c r="K337" s="900">
        <v>100</v>
      </c>
      <c r="M337" s="847">
        <v>99.7</v>
      </c>
      <c r="N337" s="878">
        <v>1662.1</v>
      </c>
      <c r="O337" s="843">
        <v>120.3</v>
      </c>
      <c r="P337" s="843">
        <v>95.8</v>
      </c>
      <c r="Q337" s="844">
        <v>19219</v>
      </c>
      <c r="R337" s="843">
        <v>92.305999999999997</v>
      </c>
      <c r="S337" s="844">
        <v>16051</v>
      </c>
      <c r="T337" s="846">
        <v>1.4390000000000001</v>
      </c>
      <c r="U337" s="900">
        <v>100</v>
      </c>
    </row>
    <row r="338" spans="1:21">
      <c r="A338" s="112"/>
      <c r="B338" s="120" t="s">
        <v>9</v>
      </c>
      <c r="C338" s="847">
        <v>99</v>
      </c>
      <c r="D338" s="878">
        <v>1843</v>
      </c>
      <c r="E338" s="843">
        <v>114.8</v>
      </c>
      <c r="F338" s="843">
        <v>96.2</v>
      </c>
      <c r="G338" s="844">
        <v>19646</v>
      </c>
      <c r="H338" s="843">
        <v>90.84</v>
      </c>
      <c r="I338" s="844">
        <v>4989168</v>
      </c>
      <c r="J338" s="846">
        <v>1.431</v>
      </c>
      <c r="K338" s="900">
        <v>100.205</v>
      </c>
      <c r="M338" s="847">
        <v>99</v>
      </c>
      <c r="N338" s="878">
        <v>1814.6</v>
      </c>
      <c r="O338" s="843">
        <v>114.8</v>
      </c>
      <c r="P338" s="843">
        <v>95.8</v>
      </c>
      <c r="Q338" s="844">
        <v>18754</v>
      </c>
      <c r="R338" s="843">
        <v>90.84</v>
      </c>
      <c r="S338" s="844">
        <v>16617</v>
      </c>
      <c r="T338" s="846">
        <v>1.431</v>
      </c>
      <c r="U338" s="900">
        <v>100.205</v>
      </c>
    </row>
    <row r="339" spans="1:21">
      <c r="A339" s="112"/>
      <c r="B339" s="120" t="s">
        <v>10</v>
      </c>
      <c r="C339" s="847">
        <v>99.7</v>
      </c>
      <c r="D339" s="878">
        <v>1897</v>
      </c>
      <c r="E339" s="843">
        <v>102.4</v>
      </c>
      <c r="F339" s="843">
        <v>96</v>
      </c>
      <c r="G339" s="844">
        <v>21525</v>
      </c>
      <c r="H339" s="843">
        <v>105.583</v>
      </c>
      <c r="I339" s="844">
        <v>11880117</v>
      </c>
      <c r="J339" s="846">
        <v>1.423</v>
      </c>
      <c r="K339" s="900">
        <v>99.897999999999996</v>
      </c>
      <c r="M339" s="847">
        <v>99.7</v>
      </c>
      <c r="N339" s="878">
        <v>1833.8</v>
      </c>
      <c r="O339" s="843">
        <v>102.4</v>
      </c>
      <c r="P339" s="843">
        <v>95.8</v>
      </c>
      <c r="Q339" s="844">
        <v>19013</v>
      </c>
      <c r="R339" s="843">
        <v>105.583</v>
      </c>
      <c r="S339" s="844">
        <v>15691</v>
      </c>
      <c r="T339" s="846">
        <v>1.423</v>
      </c>
      <c r="U339" s="900">
        <v>99.897999999999996</v>
      </c>
    </row>
    <row r="340" spans="1:21" s="865" customFormat="1">
      <c r="A340" s="112"/>
      <c r="B340" s="120" t="s">
        <v>11</v>
      </c>
      <c r="C340" s="866">
        <v>98.6</v>
      </c>
      <c r="D340" s="907">
        <v>1847</v>
      </c>
      <c r="E340" s="860">
        <v>125.9</v>
      </c>
      <c r="F340" s="860">
        <v>95.9</v>
      </c>
      <c r="G340" s="862">
        <v>20312</v>
      </c>
      <c r="H340" s="860">
        <v>107.425</v>
      </c>
      <c r="I340" s="862">
        <v>2995268</v>
      </c>
      <c r="J340" s="864">
        <v>1.4139999999999999</v>
      </c>
      <c r="K340" s="908">
        <v>99.694000000000003</v>
      </c>
      <c r="M340" s="866">
        <v>98.6</v>
      </c>
      <c r="N340" s="907">
        <v>1816.6</v>
      </c>
      <c r="O340" s="860">
        <v>125.9</v>
      </c>
      <c r="P340" s="860">
        <v>95.9</v>
      </c>
      <c r="Q340" s="862">
        <v>18747</v>
      </c>
      <c r="R340" s="860">
        <v>107.425</v>
      </c>
      <c r="S340" s="862">
        <v>14435</v>
      </c>
      <c r="T340" s="864">
        <v>1.4139999999999999</v>
      </c>
      <c r="U340" s="908">
        <v>99.694000000000003</v>
      </c>
    </row>
    <row r="341" spans="1:21">
      <c r="A341" s="112"/>
      <c r="B341" s="120" t="s">
        <v>12</v>
      </c>
      <c r="C341" s="847">
        <v>95.7</v>
      </c>
      <c r="D341" s="878">
        <v>1729</v>
      </c>
      <c r="E341" s="843">
        <v>106.7</v>
      </c>
      <c r="F341" s="843">
        <v>95.7</v>
      </c>
      <c r="G341" s="844">
        <v>19217</v>
      </c>
      <c r="H341" s="843">
        <v>122.443</v>
      </c>
      <c r="I341" s="844">
        <v>6351794</v>
      </c>
      <c r="J341" s="846">
        <v>1.409</v>
      </c>
      <c r="K341" s="900">
        <v>100.20399999999999</v>
      </c>
      <c r="M341" s="847">
        <v>95.7</v>
      </c>
      <c r="N341" s="878">
        <v>1685.9</v>
      </c>
      <c r="O341" s="843">
        <v>106.7</v>
      </c>
      <c r="P341" s="843">
        <v>95.7</v>
      </c>
      <c r="Q341" s="844">
        <v>18440</v>
      </c>
      <c r="R341" s="843">
        <v>122.443</v>
      </c>
      <c r="S341" s="844">
        <v>16087</v>
      </c>
      <c r="T341" s="846">
        <v>1.409</v>
      </c>
      <c r="U341" s="900">
        <v>100.20399999999999</v>
      </c>
    </row>
    <row r="342" spans="1:21">
      <c r="A342" s="112"/>
      <c r="B342" s="120" t="s">
        <v>13</v>
      </c>
      <c r="C342" s="847">
        <v>92.2</v>
      </c>
      <c r="D342" s="878">
        <v>1706</v>
      </c>
      <c r="E342" s="843">
        <v>114.7</v>
      </c>
      <c r="F342" s="843">
        <v>95.7</v>
      </c>
      <c r="G342" s="844">
        <v>18863</v>
      </c>
      <c r="H342" s="843">
        <v>111.16</v>
      </c>
      <c r="I342" s="844">
        <v>58393410</v>
      </c>
      <c r="J342" s="846">
        <v>1.4019999999999999</v>
      </c>
      <c r="K342" s="900">
        <v>100.40900000000001</v>
      </c>
      <c r="M342" s="847">
        <v>92.2</v>
      </c>
      <c r="N342" s="878">
        <v>1719.3</v>
      </c>
      <c r="O342" s="843">
        <v>114.7</v>
      </c>
      <c r="P342" s="843">
        <v>95.5</v>
      </c>
      <c r="Q342" s="844">
        <v>18475</v>
      </c>
      <c r="R342" s="843">
        <v>111.16</v>
      </c>
      <c r="S342" s="844">
        <v>15854</v>
      </c>
      <c r="T342" s="846">
        <v>1.4019999999999999</v>
      </c>
      <c r="U342" s="900">
        <v>100.40900000000001</v>
      </c>
    </row>
    <row r="343" spans="1:21" ht="13.5" thickBot="1">
      <c r="A343" s="116"/>
      <c r="B343" s="566" t="s">
        <v>14</v>
      </c>
      <c r="C343" s="871">
        <v>91.6</v>
      </c>
      <c r="D343" s="909">
        <v>1692</v>
      </c>
      <c r="E343" s="868">
        <v>107.5</v>
      </c>
      <c r="F343" s="868">
        <v>95.7</v>
      </c>
      <c r="G343" s="869">
        <v>17694</v>
      </c>
      <c r="H343" s="868">
        <v>113.514</v>
      </c>
      <c r="I343" s="869">
        <v>2814657</v>
      </c>
      <c r="J343" s="870">
        <v>1.387</v>
      </c>
      <c r="K343" s="910">
        <v>100.20399999999999</v>
      </c>
      <c r="M343" s="871">
        <v>91.6</v>
      </c>
      <c r="N343" s="909">
        <v>1750.3</v>
      </c>
      <c r="O343" s="868">
        <v>107.5</v>
      </c>
      <c r="P343" s="868">
        <v>95.7</v>
      </c>
      <c r="Q343" s="869">
        <v>18366</v>
      </c>
      <c r="R343" s="868">
        <v>113.514</v>
      </c>
      <c r="S343" s="869">
        <v>13250</v>
      </c>
      <c r="T343" s="870">
        <v>1.387</v>
      </c>
      <c r="U343" s="910">
        <v>100.20399999999999</v>
      </c>
    </row>
    <row r="344" spans="1:21">
      <c r="A344" s="111" t="s">
        <v>466</v>
      </c>
      <c r="B344" s="119" t="s">
        <v>3</v>
      </c>
      <c r="C344" s="875">
        <v>93.7</v>
      </c>
      <c r="D344" s="1050">
        <v>1695</v>
      </c>
      <c r="E344" s="872">
        <v>100.9</v>
      </c>
      <c r="F344" s="872">
        <v>95.8</v>
      </c>
      <c r="G344" s="873">
        <v>17698</v>
      </c>
      <c r="H344" s="872">
        <v>102.01900000000001</v>
      </c>
      <c r="I344" s="873">
        <v>3846458</v>
      </c>
      <c r="J344" s="874">
        <v>1.3819999999999999</v>
      </c>
      <c r="K344" s="911">
        <v>100.10299999999999</v>
      </c>
      <c r="M344" s="875">
        <v>93.7</v>
      </c>
      <c r="N344" s="1050">
        <v>1754.9</v>
      </c>
      <c r="O344" s="872">
        <v>100.9</v>
      </c>
      <c r="P344" s="872">
        <v>96.2</v>
      </c>
      <c r="Q344" s="873">
        <v>18568</v>
      </c>
      <c r="R344" s="872">
        <v>102.01900000000001</v>
      </c>
      <c r="S344" s="873">
        <v>16793</v>
      </c>
      <c r="T344" s="874">
        <v>1.3819999999999999</v>
      </c>
      <c r="U344" s="911">
        <v>100.10299999999999</v>
      </c>
    </row>
    <row r="345" spans="1:21">
      <c r="A345" s="112">
        <v>2017</v>
      </c>
      <c r="B345" s="120" t="s">
        <v>4</v>
      </c>
      <c r="C345" s="847">
        <v>94.5</v>
      </c>
      <c r="D345" s="878">
        <v>1635</v>
      </c>
      <c r="E345" s="843">
        <v>112.6</v>
      </c>
      <c r="F345" s="843">
        <v>95.5</v>
      </c>
      <c r="G345" s="844">
        <v>17063</v>
      </c>
      <c r="H345" s="843">
        <v>94.652000000000001</v>
      </c>
      <c r="I345" s="844">
        <v>15352657</v>
      </c>
      <c r="J345" s="846">
        <v>1.375</v>
      </c>
      <c r="K345" s="900">
        <v>99.590999999999994</v>
      </c>
      <c r="M345" s="847">
        <v>94.5</v>
      </c>
      <c r="N345" s="878">
        <v>1676.5</v>
      </c>
      <c r="O345" s="843">
        <v>112.6</v>
      </c>
      <c r="P345" s="843">
        <v>96.1</v>
      </c>
      <c r="Q345" s="844">
        <v>18604</v>
      </c>
      <c r="R345" s="843">
        <v>94.652000000000001</v>
      </c>
      <c r="S345" s="844">
        <v>18476</v>
      </c>
      <c r="T345" s="846">
        <v>1.375</v>
      </c>
      <c r="U345" s="900">
        <v>99.590999999999994</v>
      </c>
    </row>
    <row r="346" spans="1:21">
      <c r="A346" s="112"/>
      <c r="B346" s="120" t="s">
        <v>5</v>
      </c>
      <c r="C346" s="847">
        <v>95.5</v>
      </c>
      <c r="D346" s="878">
        <v>1657</v>
      </c>
      <c r="E346" s="843">
        <v>112.5</v>
      </c>
      <c r="F346" s="843">
        <v>95.1</v>
      </c>
      <c r="G346" s="844">
        <v>17087</v>
      </c>
      <c r="H346" s="843">
        <v>93.549000000000007</v>
      </c>
      <c r="I346" s="844">
        <v>3724547</v>
      </c>
      <c r="J346" s="846">
        <v>1.3680000000000001</v>
      </c>
      <c r="K346" s="900">
        <v>99.795000000000002</v>
      </c>
      <c r="M346" s="847">
        <v>95.5</v>
      </c>
      <c r="N346" s="878">
        <v>1718.9</v>
      </c>
      <c r="O346" s="843">
        <v>112.5</v>
      </c>
      <c r="P346" s="843">
        <v>96.1</v>
      </c>
      <c r="Q346" s="844">
        <v>18607</v>
      </c>
      <c r="R346" s="843">
        <v>93.549000000000007</v>
      </c>
      <c r="S346" s="844">
        <v>17577</v>
      </c>
      <c r="T346" s="846">
        <v>1.3680000000000001</v>
      </c>
      <c r="U346" s="900">
        <v>99.795000000000002</v>
      </c>
    </row>
    <row r="347" spans="1:21">
      <c r="A347" s="112"/>
      <c r="B347" s="120" t="s">
        <v>6</v>
      </c>
      <c r="C347" s="847">
        <v>96.5</v>
      </c>
      <c r="D347" s="878">
        <v>1782</v>
      </c>
      <c r="E347" s="843">
        <v>115.5</v>
      </c>
      <c r="F347" s="843">
        <v>96.5</v>
      </c>
      <c r="G347" s="844">
        <v>15636</v>
      </c>
      <c r="H347" s="843">
        <v>87.715999999999994</v>
      </c>
      <c r="I347" s="844">
        <v>6414169</v>
      </c>
      <c r="J347" s="846">
        <v>1.3640000000000001</v>
      </c>
      <c r="K347" s="900">
        <v>99.897999999999996</v>
      </c>
      <c r="M347" s="847">
        <v>96.5</v>
      </c>
      <c r="N347" s="878">
        <v>1802.9</v>
      </c>
      <c r="O347" s="843">
        <v>115.5</v>
      </c>
      <c r="P347" s="843">
        <v>96.4</v>
      </c>
      <c r="Q347" s="844">
        <v>18058</v>
      </c>
      <c r="R347" s="843">
        <v>87.715999999999994</v>
      </c>
      <c r="S347" s="844">
        <v>16354</v>
      </c>
      <c r="T347" s="846">
        <v>1.3640000000000001</v>
      </c>
      <c r="U347" s="900">
        <v>99.897999999999996</v>
      </c>
    </row>
    <row r="348" spans="1:21">
      <c r="A348" s="112"/>
      <c r="B348" s="120" t="s">
        <v>7</v>
      </c>
      <c r="C348" s="847">
        <v>96.3</v>
      </c>
      <c r="D348" s="878">
        <v>1830</v>
      </c>
      <c r="E348" s="843">
        <v>115.2</v>
      </c>
      <c r="F348" s="843">
        <v>96.6</v>
      </c>
      <c r="G348" s="844">
        <v>18265</v>
      </c>
      <c r="H348" s="843">
        <v>99.917000000000002</v>
      </c>
      <c r="I348" s="844">
        <v>68117810</v>
      </c>
      <c r="J348" s="846">
        <v>1.3580000000000001</v>
      </c>
      <c r="K348" s="900">
        <v>99.694000000000003</v>
      </c>
      <c r="M348" s="847">
        <v>96.3</v>
      </c>
      <c r="N348" s="878">
        <v>1800.9</v>
      </c>
      <c r="O348" s="843">
        <v>115.2</v>
      </c>
      <c r="P348" s="843">
        <v>96.2</v>
      </c>
      <c r="Q348" s="844">
        <v>18103</v>
      </c>
      <c r="R348" s="843">
        <v>99.917000000000002</v>
      </c>
      <c r="S348" s="844">
        <v>15649</v>
      </c>
      <c r="T348" s="846">
        <v>1.3580000000000001</v>
      </c>
      <c r="U348" s="900">
        <v>99.694000000000003</v>
      </c>
    </row>
    <row r="349" spans="1:21">
      <c r="A349" s="112"/>
      <c r="B349" s="120" t="s">
        <v>8</v>
      </c>
      <c r="C349" s="847">
        <v>95</v>
      </c>
      <c r="D349" s="878">
        <v>1972</v>
      </c>
      <c r="E349" s="843">
        <v>114.6</v>
      </c>
      <c r="F349" s="843">
        <v>96.6</v>
      </c>
      <c r="G349" s="844">
        <v>18543</v>
      </c>
      <c r="H349" s="843">
        <v>94.245000000000005</v>
      </c>
      <c r="I349" s="844">
        <v>4531634</v>
      </c>
      <c r="J349" s="846">
        <v>1.351</v>
      </c>
      <c r="K349" s="900">
        <v>100.102</v>
      </c>
      <c r="M349" s="847">
        <v>95</v>
      </c>
      <c r="N349" s="878">
        <v>1897.1</v>
      </c>
      <c r="O349" s="843">
        <v>114.6</v>
      </c>
      <c r="P349" s="843">
        <v>96.1</v>
      </c>
      <c r="Q349" s="844">
        <v>17858</v>
      </c>
      <c r="R349" s="843">
        <v>94.245000000000005</v>
      </c>
      <c r="S349" s="844">
        <v>13014</v>
      </c>
      <c r="T349" s="846">
        <v>1.351</v>
      </c>
      <c r="U349" s="900">
        <v>100.102</v>
      </c>
    </row>
    <row r="350" spans="1:21">
      <c r="A350" s="112"/>
      <c r="B350" s="120" t="s">
        <v>9</v>
      </c>
      <c r="C350" s="847">
        <v>96.5</v>
      </c>
      <c r="D350" s="878">
        <v>1873</v>
      </c>
      <c r="E350" s="843">
        <v>110.3</v>
      </c>
      <c r="F350" s="843">
        <v>96.7</v>
      </c>
      <c r="G350" s="844">
        <v>18638</v>
      </c>
      <c r="H350" s="843">
        <v>85.295000000000002</v>
      </c>
      <c r="I350" s="844">
        <v>5783742</v>
      </c>
      <c r="J350" s="846">
        <v>1.3480000000000001</v>
      </c>
      <c r="K350" s="900">
        <v>100.41</v>
      </c>
      <c r="M350" s="847">
        <v>96.5</v>
      </c>
      <c r="N350" s="878">
        <v>1836.3</v>
      </c>
      <c r="O350" s="843">
        <v>110.3</v>
      </c>
      <c r="P350" s="843">
        <v>96.3</v>
      </c>
      <c r="Q350" s="844">
        <v>17708</v>
      </c>
      <c r="R350" s="843">
        <v>85.295000000000002</v>
      </c>
      <c r="S350" s="844">
        <v>17994</v>
      </c>
      <c r="T350" s="846">
        <v>1.3480000000000001</v>
      </c>
      <c r="U350" s="900">
        <v>100.41</v>
      </c>
    </row>
    <row r="351" spans="1:21">
      <c r="A351" s="112"/>
      <c r="B351" s="120" t="s">
        <v>10</v>
      </c>
      <c r="C351" s="847">
        <v>96.4</v>
      </c>
      <c r="D351" s="878">
        <v>1938</v>
      </c>
      <c r="E351" s="843">
        <v>114</v>
      </c>
      <c r="F351" s="843">
        <v>96.6</v>
      </c>
      <c r="G351" s="844">
        <v>20274</v>
      </c>
      <c r="H351" s="843">
        <v>80.182000000000002</v>
      </c>
      <c r="I351" s="844">
        <v>14742191</v>
      </c>
      <c r="J351" s="846">
        <v>1.3460000000000001</v>
      </c>
      <c r="K351" s="900">
        <v>100.307</v>
      </c>
      <c r="M351" s="847">
        <v>96.4</v>
      </c>
      <c r="N351" s="878">
        <v>1873.7</v>
      </c>
      <c r="O351" s="843">
        <v>114</v>
      </c>
      <c r="P351" s="843">
        <v>96.4</v>
      </c>
      <c r="Q351" s="844">
        <v>17782</v>
      </c>
      <c r="R351" s="843">
        <v>80.182000000000002</v>
      </c>
      <c r="S351" s="844">
        <v>18312</v>
      </c>
      <c r="T351" s="846">
        <v>1.3460000000000001</v>
      </c>
      <c r="U351" s="900">
        <v>100.307</v>
      </c>
    </row>
    <row r="352" spans="1:21">
      <c r="A352" s="112"/>
      <c r="B352" s="120" t="s">
        <v>11</v>
      </c>
      <c r="C352" s="847">
        <v>97.1</v>
      </c>
      <c r="D352" s="878">
        <v>1922</v>
      </c>
      <c r="E352" s="843">
        <v>115.5</v>
      </c>
      <c r="F352" s="843">
        <v>96.4</v>
      </c>
      <c r="G352" s="844">
        <v>18922</v>
      </c>
      <c r="H352" s="843">
        <v>82.471000000000004</v>
      </c>
      <c r="I352" s="844">
        <v>3496822</v>
      </c>
      <c r="J352" s="846">
        <v>1.339</v>
      </c>
      <c r="K352" s="900">
        <v>100.717</v>
      </c>
      <c r="M352" s="847">
        <v>97.1</v>
      </c>
      <c r="N352" s="878">
        <v>1891</v>
      </c>
      <c r="O352" s="843">
        <v>115.5</v>
      </c>
      <c r="P352" s="843">
        <v>96.3</v>
      </c>
      <c r="Q352" s="844">
        <v>17623</v>
      </c>
      <c r="R352" s="843">
        <v>82.471000000000004</v>
      </c>
      <c r="S352" s="844">
        <v>16385</v>
      </c>
      <c r="T352" s="846">
        <v>1.339</v>
      </c>
      <c r="U352" s="900">
        <v>100.717</v>
      </c>
    </row>
    <row r="353" spans="1:21">
      <c r="A353" s="112"/>
      <c r="B353" s="120" t="s">
        <v>12</v>
      </c>
      <c r="C353" s="847">
        <v>99.9</v>
      </c>
      <c r="D353" s="878">
        <v>1717</v>
      </c>
      <c r="E353" s="843">
        <v>122</v>
      </c>
      <c r="F353" s="843">
        <v>96.6</v>
      </c>
      <c r="G353" s="844">
        <v>19163</v>
      </c>
      <c r="H353" s="843">
        <v>86.784000000000006</v>
      </c>
      <c r="I353" s="844">
        <v>6982611</v>
      </c>
      <c r="J353" s="846">
        <v>1.337</v>
      </c>
      <c r="K353" s="900">
        <v>100</v>
      </c>
      <c r="M353" s="847">
        <v>99.9</v>
      </c>
      <c r="N353" s="878">
        <v>1681.1</v>
      </c>
      <c r="O353" s="843">
        <v>122</v>
      </c>
      <c r="P353" s="843">
        <v>96.5</v>
      </c>
      <c r="Q353" s="844">
        <v>18024</v>
      </c>
      <c r="R353" s="843">
        <v>86.784000000000006</v>
      </c>
      <c r="S353" s="844">
        <v>17193</v>
      </c>
      <c r="T353" s="846">
        <v>1.337</v>
      </c>
      <c r="U353" s="900">
        <v>100</v>
      </c>
    </row>
    <row r="354" spans="1:21">
      <c r="A354" s="112"/>
      <c r="B354" s="120" t="s">
        <v>13</v>
      </c>
      <c r="C354" s="847">
        <v>98.3</v>
      </c>
      <c r="D354" s="878">
        <v>1680</v>
      </c>
      <c r="E354" s="843">
        <v>122.1</v>
      </c>
      <c r="F354" s="843">
        <v>96.8</v>
      </c>
      <c r="G354" s="844">
        <v>18292</v>
      </c>
      <c r="H354" s="843">
        <v>78.17</v>
      </c>
      <c r="I354" s="844">
        <v>59920227</v>
      </c>
      <c r="J354" s="846">
        <v>1.3360000000000001</v>
      </c>
      <c r="K354" s="900">
        <v>100.51</v>
      </c>
      <c r="M354" s="847">
        <v>98.3</v>
      </c>
      <c r="N354" s="878">
        <v>1692.9</v>
      </c>
      <c r="O354" s="843">
        <v>122.1</v>
      </c>
      <c r="P354" s="843">
        <v>96.6</v>
      </c>
      <c r="Q354" s="844">
        <v>17905</v>
      </c>
      <c r="R354" s="843">
        <v>78.17</v>
      </c>
      <c r="S354" s="844">
        <v>16345</v>
      </c>
      <c r="T354" s="846">
        <v>1.3360000000000001</v>
      </c>
      <c r="U354" s="900">
        <v>100.51</v>
      </c>
    </row>
    <row r="355" spans="1:21" ht="13.5" thickBot="1">
      <c r="A355" s="116"/>
      <c r="B355" s="566" t="s">
        <v>14</v>
      </c>
      <c r="C355" s="847">
        <v>99.5</v>
      </c>
      <c r="D355" s="878">
        <v>1604</v>
      </c>
      <c r="E355" s="843">
        <v>111.8</v>
      </c>
      <c r="F355" s="843">
        <v>96.5</v>
      </c>
      <c r="G355" s="844">
        <v>16932</v>
      </c>
      <c r="H355" s="843">
        <v>83.432000000000002</v>
      </c>
      <c r="I355" s="844">
        <v>3869524</v>
      </c>
      <c r="J355" s="846">
        <v>1.33</v>
      </c>
      <c r="K355" s="900">
        <v>101.122</v>
      </c>
      <c r="M355" s="847">
        <v>99.5</v>
      </c>
      <c r="N355" s="878">
        <v>1657.2</v>
      </c>
      <c r="O355" s="843">
        <v>111.8</v>
      </c>
      <c r="P355" s="843">
        <v>96.6</v>
      </c>
      <c r="Q355" s="844">
        <v>17874</v>
      </c>
      <c r="R355" s="843">
        <v>83.432000000000002</v>
      </c>
      <c r="S355" s="844">
        <v>17191</v>
      </c>
      <c r="T355" s="846">
        <v>1.33</v>
      </c>
      <c r="U355" s="900">
        <v>101.122</v>
      </c>
    </row>
    <row r="356" spans="1:21">
      <c r="A356" s="131" t="s">
        <v>712</v>
      </c>
      <c r="B356" s="132" t="s">
        <v>3</v>
      </c>
      <c r="C356" s="857">
        <v>98.7</v>
      </c>
      <c r="D356" s="906">
        <v>1412</v>
      </c>
      <c r="E356" s="853">
        <v>109</v>
      </c>
      <c r="F356" s="853">
        <v>96.3</v>
      </c>
      <c r="G356" s="854">
        <v>16986</v>
      </c>
      <c r="H356" s="853">
        <v>99.903999999999996</v>
      </c>
      <c r="I356" s="854">
        <v>3869291</v>
      </c>
      <c r="J356" s="856">
        <v>1.327</v>
      </c>
      <c r="K356" s="902">
        <v>101.53700000000001</v>
      </c>
      <c r="M356" s="857">
        <v>98.7</v>
      </c>
      <c r="N356" s="906">
        <v>1461</v>
      </c>
      <c r="O356" s="853">
        <v>109</v>
      </c>
      <c r="P356" s="853">
        <v>96.6</v>
      </c>
      <c r="Q356" s="854">
        <v>17591</v>
      </c>
      <c r="R356" s="853">
        <v>99.903999999999996</v>
      </c>
      <c r="S356" s="854">
        <v>16182</v>
      </c>
      <c r="T356" s="856">
        <v>1.327</v>
      </c>
      <c r="U356" s="902">
        <v>101.53700000000001</v>
      </c>
    </row>
    <row r="357" spans="1:21">
      <c r="A357" s="95">
        <v>2018</v>
      </c>
      <c r="B357" s="195" t="s">
        <v>4</v>
      </c>
      <c r="C357" s="847">
        <v>98.6</v>
      </c>
      <c r="D357" s="878">
        <v>1440</v>
      </c>
      <c r="E357" s="843">
        <v>119</v>
      </c>
      <c r="F357" s="843">
        <v>96.5</v>
      </c>
      <c r="G357" s="844">
        <v>16138</v>
      </c>
      <c r="H357" s="843">
        <v>146.197</v>
      </c>
      <c r="I357" s="844">
        <v>13198535</v>
      </c>
      <c r="J357" s="846">
        <v>1.3240000000000001</v>
      </c>
      <c r="K357" s="900">
        <v>101.43899999999999</v>
      </c>
      <c r="M357" s="847">
        <v>98.6</v>
      </c>
      <c r="N357" s="878">
        <v>1477.5</v>
      </c>
      <c r="O357" s="843">
        <v>119</v>
      </c>
      <c r="P357" s="843">
        <v>97.1</v>
      </c>
      <c r="Q357" s="844">
        <v>17667</v>
      </c>
      <c r="R357" s="843">
        <v>146.197</v>
      </c>
      <c r="S357" s="844">
        <v>15842</v>
      </c>
      <c r="T357" s="846">
        <v>1.3240000000000001</v>
      </c>
      <c r="U357" s="900">
        <v>101.43899999999999</v>
      </c>
    </row>
    <row r="358" spans="1:21">
      <c r="A358" s="95"/>
      <c r="B358" s="195" t="s">
        <v>5</v>
      </c>
      <c r="C358" s="847">
        <v>99.8</v>
      </c>
      <c r="D358" s="878">
        <v>1436</v>
      </c>
      <c r="E358" s="843">
        <v>129.69999999999999</v>
      </c>
      <c r="F358" s="843">
        <v>96.3</v>
      </c>
      <c r="G358" s="844">
        <v>15852</v>
      </c>
      <c r="H358" s="843">
        <v>99.123999999999995</v>
      </c>
      <c r="I358" s="844">
        <v>2978820</v>
      </c>
      <c r="J358" s="846">
        <v>1.3160000000000001</v>
      </c>
      <c r="K358" s="900">
        <v>101.027</v>
      </c>
      <c r="M358" s="847">
        <v>99.8</v>
      </c>
      <c r="N358" s="878">
        <v>1483.1</v>
      </c>
      <c r="O358" s="843">
        <v>129.69999999999999</v>
      </c>
      <c r="P358" s="843">
        <v>97.3</v>
      </c>
      <c r="Q358" s="844">
        <v>17590</v>
      </c>
      <c r="R358" s="843">
        <v>99.123999999999995</v>
      </c>
      <c r="S358" s="844">
        <v>13738</v>
      </c>
      <c r="T358" s="846">
        <v>1.3160000000000001</v>
      </c>
      <c r="U358" s="900">
        <v>101.027</v>
      </c>
    </row>
    <row r="359" spans="1:21">
      <c r="A359" s="95"/>
      <c r="B359" s="195" t="s">
        <v>6</v>
      </c>
      <c r="C359" s="847">
        <v>100</v>
      </c>
      <c r="D359" s="878">
        <v>1761</v>
      </c>
      <c r="E359" s="843">
        <v>177.1</v>
      </c>
      <c r="F359" s="843">
        <v>97.1</v>
      </c>
      <c r="G359" s="844">
        <v>15634</v>
      </c>
      <c r="H359" s="843">
        <v>123.714</v>
      </c>
      <c r="I359" s="844">
        <v>6748624</v>
      </c>
      <c r="J359" s="846">
        <v>1.3120000000000001</v>
      </c>
      <c r="K359" s="900">
        <v>100.613</v>
      </c>
      <c r="M359" s="847">
        <v>100</v>
      </c>
      <c r="N359" s="878">
        <v>1785</v>
      </c>
      <c r="O359" s="843">
        <v>177.1</v>
      </c>
      <c r="P359" s="843">
        <v>97</v>
      </c>
      <c r="Q359" s="844">
        <v>17837</v>
      </c>
      <c r="R359" s="843">
        <v>123.714</v>
      </c>
      <c r="S359" s="844">
        <v>17129</v>
      </c>
      <c r="T359" s="846">
        <v>1.3120000000000001</v>
      </c>
      <c r="U359" s="900">
        <v>100.613</v>
      </c>
    </row>
    <row r="360" spans="1:21">
      <c r="A360" s="95"/>
      <c r="B360" s="195" t="s">
        <v>7</v>
      </c>
      <c r="C360" s="847">
        <v>99.5</v>
      </c>
      <c r="D360" s="878">
        <v>1866</v>
      </c>
      <c r="E360" s="843">
        <v>104.8</v>
      </c>
      <c r="F360" s="843">
        <v>97.6</v>
      </c>
      <c r="G360" s="844">
        <v>18885</v>
      </c>
      <c r="H360" s="843">
        <v>95.561999999999998</v>
      </c>
      <c r="I360" s="844">
        <v>75434648</v>
      </c>
      <c r="J360" s="846">
        <v>1.3109999999999999</v>
      </c>
      <c r="K360" s="900">
        <v>100.71599999999999</v>
      </c>
      <c r="M360" s="847">
        <v>99.5</v>
      </c>
      <c r="N360" s="878">
        <v>1837</v>
      </c>
      <c r="O360" s="843">
        <v>104.8</v>
      </c>
      <c r="P360" s="843">
        <v>97.2</v>
      </c>
      <c r="Q360" s="844">
        <v>18700</v>
      </c>
      <c r="R360" s="843">
        <v>95.561999999999998</v>
      </c>
      <c r="S360" s="844">
        <v>17572</v>
      </c>
      <c r="T360" s="846">
        <v>1.3109999999999999</v>
      </c>
      <c r="U360" s="900">
        <v>100.71599999999999</v>
      </c>
    </row>
    <row r="361" spans="1:21">
      <c r="A361" s="95"/>
      <c r="B361" s="195" t="s">
        <v>8</v>
      </c>
      <c r="C361" s="847">
        <v>98.3</v>
      </c>
      <c r="D361" s="878">
        <v>1862</v>
      </c>
      <c r="E361" s="843">
        <v>109.6</v>
      </c>
      <c r="F361" s="843">
        <v>97.7</v>
      </c>
      <c r="G361" s="844">
        <v>18287</v>
      </c>
      <c r="H361" s="843">
        <v>112.273</v>
      </c>
      <c r="I361" s="844">
        <v>5598379</v>
      </c>
      <c r="J361" s="846">
        <v>1.2989999999999999</v>
      </c>
      <c r="K361" s="900">
        <v>100.40900000000001</v>
      </c>
      <c r="M361" s="847">
        <v>98.3</v>
      </c>
      <c r="N361" s="878">
        <v>1798.1</v>
      </c>
      <c r="O361" s="843">
        <v>109.6</v>
      </c>
      <c r="P361" s="843">
        <v>97.2</v>
      </c>
      <c r="Q361" s="844">
        <v>17908</v>
      </c>
      <c r="R361" s="843">
        <v>112.273</v>
      </c>
      <c r="S361" s="844">
        <v>15744</v>
      </c>
      <c r="T361" s="846">
        <v>1.2989999999999999</v>
      </c>
      <c r="U361" s="900">
        <v>100.40900000000001</v>
      </c>
    </row>
    <row r="362" spans="1:21">
      <c r="A362" s="95"/>
      <c r="B362" s="195" t="s">
        <v>9</v>
      </c>
      <c r="C362" s="847">
        <v>98.9</v>
      </c>
      <c r="D362" s="878">
        <v>1819</v>
      </c>
      <c r="E362" s="843">
        <v>111.8</v>
      </c>
      <c r="F362" s="843">
        <v>97.5</v>
      </c>
      <c r="G362" s="844">
        <v>19164</v>
      </c>
      <c r="H362" s="843">
        <v>142.49299999999999</v>
      </c>
      <c r="I362" s="844">
        <v>5671603</v>
      </c>
      <c r="J362" s="846">
        <v>1.294</v>
      </c>
      <c r="K362" s="900">
        <v>100.102</v>
      </c>
      <c r="M362" s="847">
        <v>98.9</v>
      </c>
      <c r="N362" s="878">
        <v>1776.5</v>
      </c>
      <c r="O362" s="843">
        <v>111.8</v>
      </c>
      <c r="P362" s="843">
        <v>97.2</v>
      </c>
      <c r="Q362" s="844">
        <v>17876</v>
      </c>
      <c r="R362" s="843">
        <v>142.49299999999999</v>
      </c>
      <c r="S362" s="844">
        <v>17068</v>
      </c>
      <c r="T362" s="846">
        <v>1.294</v>
      </c>
      <c r="U362" s="900">
        <v>100.102</v>
      </c>
    </row>
    <row r="363" spans="1:21">
      <c r="A363" s="95"/>
      <c r="B363" s="195" t="s">
        <v>10</v>
      </c>
      <c r="C363" s="847">
        <v>99</v>
      </c>
      <c r="D363" s="878">
        <v>1870</v>
      </c>
      <c r="E363" s="843">
        <v>101.7</v>
      </c>
      <c r="F363" s="843">
        <v>97.4</v>
      </c>
      <c r="G363" s="844">
        <v>20678</v>
      </c>
      <c r="H363" s="843">
        <v>128.99100000000001</v>
      </c>
      <c r="I363" s="844">
        <v>13876523</v>
      </c>
      <c r="J363" s="846">
        <v>1.29</v>
      </c>
      <c r="K363" s="900">
        <v>100.61199999999999</v>
      </c>
      <c r="M363" s="847">
        <v>99</v>
      </c>
      <c r="N363" s="878">
        <v>1810.2</v>
      </c>
      <c r="O363" s="843">
        <v>101.7</v>
      </c>
      <c r="P363" s="843">
        <v>97.1</v>
      </c>
      <c r="Q363" s="844">
        <v>18245</v>
      </c>
      <c r="R363" s="843">
        <v>128.99100000000001</v>
      </c>
      <c r="S363" s="844">
        <v>16760</v>
      </c>
      <c r="T363" s="846">
        <v>1.29</v>
      </c>
      <c r="U363" s="900">
        <v>100.61199999999999</v>
      </c>
    </row>
    <row r="364" spans="1:21">
      <c r="A364" s="95"/>
      <c r="B364" s="195" t="s">
        <v>11</v>
      </c>
      <c r="C364" s="847">
        <v>104.5</v>
      </c>
      <c r="D364" s="878">
        <v>1825</v>
      </c>
      <c r="E364" s="843">
        <v>109.2</v>
      </c>
      <c r="F364" s="843">
        <v>97.3</v>
      </c>
      <c r="G364" s="844">
        <v>19625</v>
      </c>
      <c r="H364" s="843">
        <v>135.05099999999999</v>
      </c>
      <c r="I364" s="844">
        <v>3946148</v>
      </c>
      <c r="J364" s="846">
        <v>1.284</v>
      </c>
      <c r="K364" s="900">
        <v>100.712</v>
      </c>
      <c r="M364" s="847">
        <v>104.5</v>
      </c>
      <c r="N364" s="878">
        <v>1798.1</v>
      </c>
      <c r="O364" s="843">
        <v>109.2</v>
      </c>
      <c r="P364" s="843">
        <v>97.2</v>
      </c>
      <c r="Q364" s="844">
        <v>18378</v>
      </c>
      <c r="R364" s="843">
        <v>135.05099999999999</v>
      </c>
      <c r="S364" s="844">
        <v>17643</v>
      </c>
      <c r="T364" s="846">
        <v>1.284</v>
      </c>
      <c r="U364" s="900">
        <v>100.712</v>
      </c>
    </row>
    <row r="365" spans="1:21">
      <c r="A365" s="95"/>
      <c r="B365" s="195" t="s">
        <v>12</v>
      </c>
      <c r="C365" s="847">
        <v>102.7</v>
      </c>
      <c r="D365" s="878">
        <v>1891</v>
      </c>
      <c r="E365" s="843">
        <v>144.4</v>
      </c>
      <c r="F365" s="878">
        <v>97.4</v>
      </c>
      <c r="G365" s="844">
        <v>19933</v>
      </c>
      <c r="H365" s="843">
        <v>127.762</v>
      </c>
      <c r="I365" s="844">
        <v>7070813</v>
      </c>
      <c r="J365" s="846">
        <v>1.284</v>
      </c>
      <c r="K365" s="900">
        <v>101.22199999999999</v>
      </c>
      <c r="M365" s="847">
        <v>102.7</v>
      </c>
      <c r="N365" s="878">
        <v>1857.7</v>
      </c>
      <c r="O365" s="843">
        <v>144.4</v>
      </c>
      <c r="P365" s="878">
        <v>97.3</v>
      </c>
      <c r="Q365" s="844">
        <v>18401</v>
      </c>
      <c r="R365" s="843">
        <v>127.762</v>
      </c>
      <c r="S365" s="844">
        <v>17213</v>
      </c>
      <c r="T365" s="846">
        <v>1.284</v>
      </c>
      <c r="U365" s="900">
        <v>101.22199999999999</v>
      </c>
    </row>
    <row r="366" spans="1:21">
      <c r="A366" s="95"/>
      <c r="B366" s="195" t="s">
        <v>13</v>
      </c>
      <c r="C366" s="847">
        <v>99.6</v>
      </c>
      <c r="D366" s="878">
        <v>1866</v>
      </c>
      <c r="E366" s="843">
        <v>112.9</v>
      </c>
      <c r="F366" s="843">
        <v>97.7</v>
      </c>
      <c r="G366" s="844">
        <v>18662</v>
      </c>
      <c r="H366" s="843">
        <v>124.667</v>
      </c>
      <c r="I366" s="844">
        <v>63050949</v>
      </c>
      <c r="J366" s="846">
        <v>1.278</v>
      </c>
      <c r="K366" s="900">
        <v>100.50700000000001</v>
      </c>
      <c r="M366" s="847">
        <v>99.6</v>
      </c>
      <c r="N366" s="878">
        <v>1871.1</v>
      </c>
      <c r="O366" s="843">
        <v>112.9</v>
      </c>
      <c r="P366" s="843">
        <v>97.4</v>
      </c>
      <c r="Q366" s="844">
        <v>18435</v>
      </c>
      <c r="R366" s="843">
        <v>124.667</v>
      </c>
      <c r="S366" s="844">
        <v>17311</v>
      </c>
      <c r="T366" s="846">
        <v>1.278</v>
      </c>
      <c r="U366" s="900">
        <v>100.50700000000001</v>
      </c>
    </row>
    <row r="367" spans="1:21" ht="13.5" thickBot="1">
      <c r="A367" s="101"/>
      <c r="B367" s="143" t="s">
        <v>14</v>
      </c>
      <c r="C367" s="847">
        <v>99.5</v>
      </c>
      <c r="D367" s="878">
        <v>1853</v>
      </c>
      <c r="E367" s="843">
        <v>103.6</v>
      </c>
      <c r="F367" s="843">
        <v>97.7</v>
      </c>
      <c r="G367" s="844">
        <v>17381</v>
      </c>
      <c r="H367" s="843">
        <v>113.288</v>
      </c>
      <c r="I367" s="844">
        <v>3910091</v>
      </c>
      <c r="J367" s="846">
        <v>1.268</v>
      </c>
      <c r="K367" s="900">
        <v>99.899000000000001</v>
      </c>
      <c r="M367" s="847">
        <v>99.5</v>
      </c>
      <c r="N367" s="878">
        <v>1912.5</v>
      </c>
      <c r="O367" s="843">
        <v>103.6</v>
      </c>
      <c r="P367" s="843">
        <v>97.8</v>
      </c>
      <c r="Q367" s="844">
        <v>18239</v>
      </c>
      <c r="R367" s="843">
        <v>113.288</v>
      </c>
      <c r="S367" s="844">
        <v>16398</v>
      </c>
      <c r="T367" s="846">
        <v>1.268</v>
      </c>
      <c r="U367" s="900">
        <v>99.899000000000001</v>
      </c>
    </row>
    <row r="368" spans="1:21">
      <c r="A368" s="131" t="s">
        <v>756</v>
      </c>
      <c r="B368" s="132" t="s">
        <v>3</v>
      </c>
      <c r="C368" s="857">
        <v>99.1</v>
      </c>
      <c r="D368" s="906">
        <v>1912</v>
      </c>
      <c r="E368" s="853">
        <v>97.5</v>
      </c>
      <c r="F368" s="853">
        <v>97</v>
      </c>
      <c r="G368" s="854">
        <v>17212</v>
      </c>
      <c r="H368" s="853">
        <v>113.117</v>
      </c>
      <c r="I368" s="854">
        <v>4430659</v>
      </c>
      <c r="J368" s="856">
        <v>1.268</v>
      </c>
      <c r="K368" s="902">
        <v>99.899000000000001</v>
      </c>
      <c r="M368" s="857">
        <v>99.1</v>
      </c>
      <c r="N368" s="906">
        <v>1979.2</v>
      </c>
      <c r="O368" s="853">
        <v>97.5</v>
      </c>
      <c r="P368" s="853">
        <v>97.3</v>
      </c>
      <c r="Q368" s="854">
        <v>17772</v>
      </c>
      <c r="R368" s="853">
        <v>113.117</v>
      </c>
      <c r="S368" s="854">
        <v>17613</v>
      </c>
      <c r="T368" s="856">
        <v>1.268</v>
      </c>
      <c r="U368" s="902">
        <v>99.899000000000001</v>
      </c>
    </row>
    <row r="369" spans="1:21">
      <c r="A369" s="95">
        <v>2019</v>
      </c>
      <c r="B369" s="195" t="s">
        <v>4</v>
      </c>
      <c r="C369" s="847">
        <v>100.3</v>
      </c>
      <c r="D369" s="878">
        <v>1968</v>
      </c>
      <c r="E369" s="843">
        <v>110.9</v>
      </c>
      <c r="F369" s="843">
        <v>96.9</v>
      </c>
      <c r="G369" s="844">
        <v>16319</v>
      </c>
      <c r="H369" s="843">
        <v>69.741</v>
      </c>
      <c r="I369" s="844">
        <v>13983939</v>
      </c>
      <c r="J369" s="846">
        <v>1.266</v>
      </c>
      <c r="K369" s="900">
        <v>100.101</v>
      </c>
      <c r="M369" s="847">
        <v>100.3</v>
      </c>
      <c r="N369" s="878">
        <v>2020.8</v>
      </c>
      <c r="O369" s="843">
        <v>110.9</v>
      </c>
      <c r="P369" s="843">
        <v>97.5</v>
      </c>
      <c r="Q369" s="844">
        <v>17938</v>
      </c>
      <c r="R369" s="843">
        <v>69.741</v>
      </c>
      <c r="S369" s="844">
        <v>16750</v>
      </c>
      <c r="T369" s="846">
        <v>1.266</v>
      </c>
      <c r="U369" s="900">
        <v>100.101</v>
      </c>
    </row>
    <row r="370" spans="1:21">
      <c r="A370" s="95"/>
      <c r="B370" s="195" t="s">
        <v>5</v>
      </c>
      <c r="C370" s="847">
        <v>99.7</v>
      </c>
      <c r="D370" s="878">
        <v>1967</v>
      </c>
      <c r="E370" s="843">
        <v>103.6</v>
      </c>
      <c r="F370" s="843">
        <v>96.6</v>
      </c>
      <c r="G370" s="844">
        <v>15807</v>
      </c>
      <c r="H370" s="843">
        <v>109.274</v>
      </c>
      <c r="I370" s="844">
        <v>4120952</v>
      </c>
      <c r="J370" s="846">
        <v>1.26</v>
      </c>
      <c r="K370" s="900">
        <v>100.30500000000001</v>
      </c>
      <c r="M370" s="847">
        <v>99.7</v>
      </c>
      <c r="N370" s="878">
        <v>2023.1</v>
      </c>
      <c r="O370" s="843">
        <v>103.6</v>
      </c>
      <c r="P370" s="843">
        <v>97.6</v>
      </c>
      <c r="Q370" s="844">
        <v>17979</v>
      </c>
      <c r="R370" s="843">
        <v>109.274</v>
      </c>
      <c r="S370" s="844">
        <v>18537</v>
      </c>
      <c r="T370" s="846">
        <v>1.26</v>
      </c>
      <c r="U370" s="900">
        <v>100.30500000000001</v>
      </c>
    </row>
    <row r="371" spans="1:21">
      <c r="A371" s="95"/>
      <c r="B371" s="195" t="s">
        <v>6</v>
      </c>
      <c r="C371" s="847">
        <v>101.9</v>
      </c>
      <c r="D371" s="878">
        <v>1936</v>
      </c>
      <c r="E371" s="843">
        <v>104.6</v>
      </c>
      <c r="F371" s="843">
        <v>98.1</v>
      </c>
      <c r="G371" s="844">
        <v>16172</v>
      </c>
      <c r="H371" s="843">
        <v>82.221999999999994</v>
      </c>
      <c r="I371" s="844">
        <v>6613402</v>
      </c>
      <c r="J371" s="846">
        <v>1.2569999999999999</v>
      </c>
      <c r="K371" s="900">
        <v>100.508</v>
      </c>
      <c r="M371" s="847">
        <v>101.9</v>
      </c>
      <c r="N371" s="878">
        <v>1967.7</v>
      </c>
      <c r="O371" s="843">
        <v>104.6</v>
      </c>
      <c r="P371" s="843">
        <v>98.1</v>
      </c>
      <c r="Q371" s="844">
        <v>18086</v>
      </c>
      <c r="R371" s="843">
        <v>82.221999999999994</v>
      </c>
      <c r="S371" s="844">
        <v>16532</v>
      </c>
      <c r="T371" s="846">
        <v>1.2569999999999999</v>
      </c>
      <c r="U371" s="900">
        <v>100.508</v>
      </c>
    </row>
    <row r="372" spans="1:21">
      <c r="A372" s="95" t="s">
        <v>791</v>
      </c>
      <c r="B372" s="195" t="s">
        <v>7</v>
      </c>
      <c r="C372" s="847">
        <v>102.3</v>
      </c>
      <c r="D372" s="878">
        <v>1985</v>
      </c>
      <c r="E372" s="843">
        <v>104.9</v>
      </c>
      <c r="F372" s="843">
        <v>98.8</v>
      </c>
      <c r="G372" s="844">
        <v>17915</v>
      </c>
      <c r="H372" s="843">
        <v>108.482</v>
      </c>
      <c r="I372" s="844">
        <v>72783972</v>
      </c>
      <c r="J372" s="846">
        <v>1.2549999999999999</v>
      </c>
      <c r="K372" s="900">
        <v>100.60899999999999</v>
      </c>
      <c r="M372" s="847">
        <v>102.3</v>
      </c>
      <c r="N372" s="878">
        <v>1949.1</v>
      </c>
      <c r="O372" s="843">
        <v>104.9</v>
      </c>
      <c r="P372" s="843">
        <v>98.4</v>
      </c>
      <c r="Q372" s="844">
        <v>17901</v>
      </c>
      <c r="R372" s="843">
        <v>108.482</v>
      </c>
      <c r="S372" s="844">
        <v>17252</v>
      </c>
      <c r="T372" s="846">
        <v>1.2549999999999999</v>
      </c>
      <c r="U372" s="900">
        <v>100.60899999999999</v>
      </c>
    </row>
    <row r="373" spans="1:21">
      <c r="A373" s="95"/>
      <c r="B373" s="195" t="s">
        <v>8</v>
      </c>
      <c r="C373" s="847">
        <v>105.2</v>
      </c>
      <c r="D373" s="878">
        <v>2050</v>
      </c>
      <c r="E373" s="843">
        <v>114.5</v>
      </c>
      <c r="F373" s="843">
        <v>98.9</v>
      </c>
      <c r="G373" s="844">
        <v>18332</v>
      </c>
      <c r="H373" s="843">
        <v>121.151</v>
      </c>
      <c r="I373" s="844">
        <v>6762607</v>
      </c>
      <c r="J373" s="846">
        <v>1.246</v>
      </c>
      <c r="K373" s="900">
        <v>100.815</v>
      </c>
      <c r="M373" s="847">
        <v>105.2</v>
      </c>
      <c r="N373" s="878">
        <v>1989.8</v>
      </c>
      <c r="O373" s="843">
        <v>114.5</v>
      </c>
      <c r="P373" s="843">
        <v>98.4</v>
      </c>
      <c r="Q373" s="844">
        <v>18151</v>
      </c>
      <c r="R373" s="843">
        <v>121.151</v>
      </c>
      <c r="S373" s="844">
        <v>18178</v>
      </c>
      <c r="T373" s="846">
        <v>1.246</v>
      </c>
      <c r="U373" s="900">
        <v>100.815</v>
      </c>
    </row>
    <row r="374" spans="1:21">
      <c r="A374" s="95"/>
      <c r="B374" s="195" t="s">
        <v>9</v>
      </c>
      <c r="C374" s="847">
        <v>102.8</v>
      </c>
      <c r="D374" s="878">
        <v>2044</v>
      </c>
      <c r="E374" s="843">
        <v>129.6</v>
      </c>
      <c r="F374" s="843">
        <v>99.1</v>
      </c>
      <c r="G374" s="844">
        <v>19731</v>
      </c>
      <c r="H374" s="843">
        <v>87.084000000000003</v>
      </c>
      <c r="I374" s="844">
        <v>5490336</v>
      </c>
      <c r="J374" s="846">
        <v>1.2410000000000001</v>
      </c>
      <c r="K374" s="900">
        <v>100.714</v>
      </c>
      <c r="M374" s="847">
        <v>102.8</v>
      </c>
      <c r="N374" s="878">
        <v>1990.5</v>
      </c>
      <c r="O374" s="843">
        <v>129.6</v>
      </c>
      <c r="P374" s="843">
        <v>98.8</v>
      </c>
      <c r="Q374" s="844">
        <v>18011</v>
      </c>
      <c r="R374" s="843">
        <v>87.084000000000003</v>
      </c>
      <c r="S374" s="844">
        <v>16199</v>
      </c>
      <c r="T374" s="846">
        <v>1.2410000000000001</v>
      </c>
      <c r="U374" s="900">
        <v>100.714</v>
      </c>
    </row>
    <row r="375" spans="1:21">
      <c r="A375" s="95"/>
      <c r="B375" s="195" t="s">
        <v>10</v>
      </c>
      <c r="C375" s="847">
        <v>101.6</v>
      </c>
      <c r="D375" s="878">
        <v>1998</v>
      </c>
      <c r="E375" s="843">
        <v>107</v>
      </c>
      <c r="F375" s="843">
        <v>99.1</v>
      </c>
      <c r="G375" s="844">
        <v>19371</v>
      </c>
      <c r="H375" s="843">
        <v>99.614000000000004</v>
      </c>
      <c r="I375" s="844">
        <v>14446417</v>
      </c>
      <c r="J375" s="846">
        <v>1.2390000000000001</v>
      </c>
      <c r="K375" s="900">
        <v>100.60899999999999</v>
      </c>
      <c r="M375" s="847">
        <v>101.6</v>
      </c>
      <c r="N375" s="878">
        <v>1936.4</v>
      </c>
      <c r="O375" s="843">
        <v>107</v>
      </c>
      <c r="P375" s="843">
        <v>98.8</v>
      </c>
      <c r="Q375" s="844">
        <v>17264</v>
      </c>
      <c r="R375" s="843">
        <v>99.614000000000004</v>
      </c>
      <c r="S375" s="844">
        <v>17032</v>
      </c>
      <c r="T375" s="846">
        <v>1.2390000000000001</v>
      </c>
      <c r="U375" s="900">
        <v>100.60899999999999</v>
      </c>
    </row>
    <row r="376" spans="1:21">
      <c r="A376" s="95"/>
      <c r="B376" s="195" t="s">
        <v>11</v>
      </c>
      <c r="C376" s="847">
        <v>98</v>
      </c>
      <c r="D376" s="878">
        <v>1996</v>
      </c>
      <c r="E376" s="843">
        <v>111.9</v>
      </c>
      <c r="F376" s="843">
        <v>99.7</v>
      </c>
      <c r="G376" s="844">
        <v>19098</v>
      </c>
      <c r="H376" s="843">
        <v>94.313999999999993</v>
      </c>
      <c r="I376" s="844">
        <v>3955308</v>
      </c>
      <c r="J376" s="846">
        <v>1.236</v>
      </c>
      <c r="K376" s="900">
        <v>100.404</v>
      </c>
      <c r="M376" s="847">
        <v>98</v>
      </c>
      <c r="N376" s="878">
        <v>1975.1</v>
      </c>
      <c r="O376" s="843">
        <v>111.9</v>
      </c>
      <c r="P376" s="843">
        <v>99.5</v>
      </c>
      <c r="Q376" s="844">
        <v>17618</v>
      </c>
      <c r="R376" s="843">
        <v>94.313999999999993</v>
      </c>
      <c r="S376" s="844">
        <v>16862</v>
      </c>
      <c r="T376" s="846">
        <v>1.236</v>
      </c>
      <c r="U376" s="900">
        <v>100.404</v>
      </c>
    </row>
    <row r="377" spans="1:21">
      <c r="A377" s="95"/>
      <c r="B377" s="195" t="s">
        <v>12</v>
      </c>
      <c r="C377" s="847">
        <v>101.6</v>
      </c>
      <c r="D377" s="878">
        <v>1960</v>
      </c>
      <c r="E377" s="843">
        <v>98.2</v>
      </c>
      <c r="F377" s="843">
        <v>99.5</v>
      </c>
      <c r="G377" s="844">
        <v>19030</v>
      </c>
      <c r="H377" s="843">
        <v>90.477000000000004</v>
      </c>
      <c r="I377" s="844">
        <v>6969035</v>
      </c>
      <c r="J377" s="846">
        <v>1.234</v>
      </c>
      <c r="K377" s="900">
        <v>100.503</v>
      </c>
      <c r="M377" s="847">
        <v>101.6</v>
      </c>
      <c r="N377" s="878">
        <v>1929.6</v>
      </c>
      <c r="O377" s="843">
        <v>98.2</v>
      </c>
      <c r="P377" s="843">
        <v>99.4</v>
      </c>
      <c r="Q377" s="844">
        <v>17514</v>
      </c>
      <c r="R377" s="843">
        <v>90.477000000000004</v>
      </c>
      <c r="S377" s="844">
        <v>16700</v>
      </c>
      <c r="T377" s="846">
        <v>1.234</v>
      </c>
      <c r="U377" s="900">
        <v>100.503</v>
      </c>
    </row>
    <row r="378" spans="1:21">
      <c r="A378" s="95"/>
      <c r="B378" s="195" t="s">
        <v>13</v>
      </c>
      <c r="C378" s="847">
        <v>101.4</v>
      </c>
      <c r="D378" s="878">
        <v>1981</v>
      </c>
      <c r="E378" s="843">
        <v>92.3</v>
      </c>
      <c r="F378" s="843">
        <v>99.1</v>
      </c>
      <c r="G378" s="844">
        <v>17325</v>
      </c>
      <c r="H378" s="843">
        <v>94.438999999999993</v>
      </c>
      <c r="I378" s="844">
        <v>63855857</v>
      </c>
      <c r="J378" s="846">
        <v>1.232</v>
      </c>
      <c r="K378" s="900">
        <v>101.211</v>
      </c>
      <c r="M378" s="847">
        <v>101.4</v>
      </c>
      <c r="N378" s="878">
        <v>1976.5</v>
      </c>
      <c r="O378" s="843">
        <v>92.3</v>
      </c>
      <c r="P378" s="843">
        <v>98.8</v>
      </c>
      <c r="Q378" s="844">
        <v>17463</v>
      </c>
      <c r="R378" s="843">
        <v>94.438999999999993</v>
      </c>
      <c r="S378" s="844">
        <v>17727</v>
      </c>
      <c r="T378" s="846">
        <v>1.232</v>
      </c>
      <c r="U378" s="900">
        <v>101.211</v>
      </c>
    </row>
    <row r="379" spans="1:21">
      <c r="A379" s="95"/>
      <c r="B379" s="195" t="s">
        <v>14</v>
      </c>
      <c r="C379" s="847">
        <v>101.5</v>
      </c>
      <c r="D379" s="878">
        <v>1946</v>
      </c>
      <c r="E379" s="843">
        <v>107</v>
      </c>
      <c r="F379" s="843">
        <v>99.3</v>
      </c>
      <c r="G379" s="844">
        <v>17054</v>
      </c>
      <c r="H379" s="843">
        <v>101.057</v>
      </c>
      <c r="I379" s="844">
        <v>4509479</v>
      </c>
      <c r="J379" s="846">
        <v>1.226</v>
      </c>
      <c r="K379" s="900">
        <v>101.212</v>
      </c>
      <c r="M379" s="852">
        <v>101.5</v>
      </c>
      <c r="N379" s="904">
        <v>2007.2</v>
      </c>
      <c r="O379" s="848">
        <v>107</v>
      </c>
      <c r="P379" s="848">
        <v>99.4</v>
      </c>
      <c r="Q379" s="849">
        <v>17649</v>
      </c>
      <c r="R379" s="848">
        <v>101.057</v>
      </c>
      <c r="S379" s="849">
        <v>18054</v>
      </c>
      <c r="T379" s="851">
        <v>1.226</v>
      </c>
      <c r="U379" s="901">
        <v>101.212</v>
      </c>
    </row>
    <row r="380" spans="1:21">
      <c r="A380" s="98" t="s">
        <v>792</v>
      </c>
      <c r="B380" s="196" t="s">
        <v>3</v>
      </c>
      <c r="C380" s="857">
        <v>104</v>
      </c>
      <c r="D380" s="906">
        <v>2016</v>
      </c>
      <c r="E380" s="853">
        <v>98.5</v>
      </c>
      <c r="F380" s="853">
        <v>99.6</v>
      </c>
      <c r="G380" s="854">
        <v>16959</v>
      </c>
      <c r="H380" s="853">
        <v>84.831999999999994</v>
      </c>
      <c r="I380" s="854">
        <v>4276661</v>
      </c>
      <c r="J380" s="856">
        <v>1.2230000000000001</v>
      </c>
      <c r="K380" s="902">
        <v>101.414</v>
      </c>
      <c r="M380" s="857">
        <v>104</v>
      </c>
      <c r="N380" s="906">
        <v>2084.5</v>
      </c>
      <c r="O380" s="853">
        <v>98.5</v>
      </c>
      <c r="P380" s="853">
        <v>99.9</v>
      </c>
      <c r="Q380" s="854">
        <v>17667</v>
      </c>
      <c r="R380" s="853">
        <v>84.831999999999994</v>
      </c>
      <c r="S380" s="854">
        <v>16368</v>
      </c>
      <c r="T380" s="856">
        <v>1.2230000000000001</v>
      </c>
      <c r="U380" s="902">
        <v>101.414</v>
      </c>
    </row>
    <row r="381" spans="1:21">
      <c r="A381" s="95">
        <v>2020</v>
      </c>
      <c r="B381" s="195" t="s">
        <v>4</v>
      </c>
      <c r="C381" s="847">
        <v>103</v>
      </c>
      <c r="D381" s="878">
        <v>1943</v>
      </c>
      <c r="E381" s="843">
        <v>93.7</v>
      </c>
      <c r="F381" s="843">
        <v>99.1</v>
      </c>
      <c r="G381" s="844">
        <v>15602</v>
      </c>
      <c r="H381" s="843">
        <v>121.16200000000001</v>
      </c>
      <c r="I381" s="844">
        <v>14566126</v>
      </c>
      <c r="J381" s="846">
        <v>1.22</v>
      </c>
      <c r="K381" s="900">
        <v>101.316</v>
      </c>
      <c r="M381" s="847">
        <v>103</v>
      </c>
      <c r="N381" s="878">
        <v>2012.1</v>
      </c>
      <c r="O381" s="843">
        <v>93.7</v>
      </c>
      <c r="P381" s="843">
        <v>99.6</v>
      </c>
      <c r="Q381" s="844">
        <v>17350</v>
      </c>
      <c r="R381" s="843">
        <v>121.16200000000001</v>
      </c>
      <c r="S381" s="844">
        <v>16930</v>
      </c>
      <c r="T381" s="846">
        <v>1.22</v>
      </c>
      <c r="U381" s="900">
        <v>101.316</v>
      </c>
    </row>
    <row r="382" spans="1:21">
      <c r="A382" s="95"/>
      <c r="B382" s="195" t="s">
        <v>5</v>
      </c>
      <c r="C382" s="847">
        <v>103.7</v>
      </c>
      <c r="D382" s="878">
        <v>1976</v>
      </c>
      <c r="E382" s="843">
        <v>101.1</v>
      </c>
      <c r="F382" s="843">
        <v>98.3</v>
      </c>
      <c r="G382" s="844">
        <v>15686</v>
      </c>
      <c r="H382" s="843">
        <v>103.136</v>
      </c>
      <c r="I382" s="844">
        <v>3535498</v>
      </c>
      <c r="J382" s="846">
        <v>1.214</v>
      </c>
      <c r="K382" s="900">
        <v>101.41800000000001</v>
      </c>
      <c r="M382" s="847">
        <v>103.7</v>
      </c>
      <c r="N382" s="878">
        <v>2025.3</v>
      </c>
      <c r="O382" s="843">
        <v>101.1</v>
      </c>
      <c r="P382" s="843">
        <v>99.3</v>
      </c>
      <c r="Q382" s="844">
        <v>17539</v>
      </c>
      <c r="R382" s="843">
        <v>103.136</v>
      </c>
      <c r="S382" s="844">
        <v>15859</v>
      </c>
      <c r="T382" s="846">
        <v>1.214</v>
      </c>
      <c r="U382" s="900">
        <v>101.41800000000001</v>
      </c>
    </row>
    <row r="383" spans="1:21">
      <c r="A383" s="95"/>
      <c r="B383" s="195" t="s">
        <v>6</v>
      </c>
      <c r="C383" s="847">
        <v>101.7</v>
      </c>
      <c r="D383" s="878">
        <v>1975</v>
      </c>
      <c r="E383" s="843">
        <v>99.8</v>
      </c>
      <c r="F383" s="843">
        <v>99.4</v>
      </c>
      <c r="G383" s="844">
        <v>15443</v>
      </c>
      <c r="H383" s="843">
        <v>90.429000000000002</v>
      </c>
      <c r="I383" s="844">
        <v>7012206</v>
      </c>
      <c r="J383" s="846">
        <v>1.2070000000000001</v>
      </c>
      <c r="K383" s="900">
        <v>101.416</v>
      </c>
      <c r="M383" s="847">
        <v>101.7</v>
      </c>
      <c r="N383" s="878">
        <v>2012.3</v>
      </c>
      <c r="O383" s="843">
        <v>99.8</v>
      </c>
      <c r="P383" s="843">
        <v>99.5</v>
      </c>
      <c r="Q383" s="844">
        <v>17196</v>
      </c>
      <c r="R383" s="843">
        <v>90.429000000000002</v>
      </c>
      <c r="S383" s="844">
        <v>17000</v>
      </c>
      <c r="T383" s="846">
        <v>1.2070000000000001</v>
      </c>
      <c r="U383" s="900">
        <v>101.416</v>
      </c>
    </row>
    <row r="384" spans="1:21">
      <c r="A384" s="95"/>
      <c r="B384" s="195" t="s">
        <v>7</v>
      </c>
      <c r="C384" s="847">
        <v>101.3</v>
      </c>
      <c r="D384" s="878">
        <v>2073</v>
      </c>
      <c r="E384" s="843">
        <v>104.2</v>
      </c>
      <c r="F384" s="843">
        <v>99</v>
      </c>
      <c r="G384" s="844">
        <v>17529</v>
      </c>
      <c r="H384" s="843">
        <v>84.025000000000006</v>
      </c>
      <c r="I384" s="844">
        <v>53369553</v>
      </c>
      <c r="J384" s="846">
        <v>1.2030000000000001</v>
      </c>
      <c r="K384" s="900">
        <v>101.11</v>
      </c>
      <c r="M384" s="847">
        <v>101.3</v>
      </c>
      <c r="N384" s="878">
        <v>2031.4</v>
      </c>
      <c r="O384" s="843">
        <v>104.2</v>
      </c>
      <c r="P384" s="843">
        <v>98.6</v>
      </c>
      <c r="Q384" s="844">
        <v>18087</v>
      </c>
      <c r="R384" s="843">
        <v>84.025000000000006</v>
      </c>
      <c r="S384" s="844">
        <v>12857</v>
      </c>
      <c r="T384" s="846">
        <v>1.2030000000000001</v>
      </c>
      <c r="U384" s="900">
        <v>101.11</v>
      </c>
    </row>
    <row r="385" spans="1:21">
      <c r="A385" s="95"/>
      <c r="B385" s="195" t="s">
        <v>8</v>
      </c>
      <c r="C385" s="847">
        <v>101.8</v>
      </c>
      <c r="D385" s="878">
        <v>2080</v>
      </c>
      <c r="E385" s="843">
        <v>97.1</v>
      </c>
      <c r="F385" s="843">
        <v>100.7</v>
      </c>
      <c r="G385" s="844">
        <v>20904</v>
      </c>
      <c r="H385" s="843">
        <v>99.314999999999998</v>
      </c>
      <c r="I385" s="844">
        <v>7512764</v>
      </c>
      <c r="J385" s="846">
        <v>1.1759999999999999</v>
      </c>
      <c r="K385" s="900">
        <v>101.111</v>
      </c>
      <c r="M385" s="847">
        <v>101.8</v>
      </c>
      <c r="N385" s="878">
        <v>2028.2</v>
      </c>
      <c r="O385" s="843">
        <v>97.1</v>
      </c>
      <c r="P385" s="843">
        <v>100.2</v>
      </c>
      <c r="Q385" s="844">
        <v>20061</v>
      </c>
      <c r="R385" s="843">
        <v>99.314999999999998</v>
      </c>
      <c r="S385" s="844">
        <v>19453</v>
      </c>
      <c r="T385" s="846">
        <v>1.1759999999999999</v>
      </c>
      <c r="U385" s="900">
        <v>101.111</v>
      </c>
    </row>
    <row r="386" spans="1:21">
      <c r="A386" s="95"/>
      <c r="B386" s="195" t="s">
        <v>9</v>
      </c>
      <c r="C386" s="847">
        <v>100.9</v>
      </c>
      <c r="D386" s="878">
        <v>2116</v>
      </c>
      <c r="E386" s="843">
        <v>99</v>
      </c>
      <c r="F386" s="843">
        <v>100.1</v>
      </c>
      <c r="G386" s="844">
        <v>22919</v>
      </c>
      <c r="H386" s="843">
        <v>127.416</v>
      </c>
      <c r="I386" s="844">
        <v>13013912</v>
      </c>
      <c r="J386" s="846">
        <v>1.1619999999999999</v>
      </c>
      <c r="K386" s="900">
        <v>101.215</v>
      </c>
      <c r="M386" s="847">
        <v>100.9</v>
      </c>
      <c r="N386" s="878">
        <v>2054.6999999999998</v>
      </c>
      <c r="O386" s="843">
        <v>99</v>
      </c>
      <c r="P386" s="843">
        <v>99.8</v>
      </c>
      <c r="Q386" s="844">
        <v>20847</v>
      </c>
      <c r="R386" s="843">
        <v>127.416</v>
      </c>
      <c r="S386" s="844">
        <v>37152</v>
      </c>
      <c r="T386" s="846">
        <v>1.1619999999999999</v>
      </c>
      <c r="U386" s="900">
        <v>101.215</v>
      </c>
    </row>
    <row r="387" spans="1:21">
      <c r="A387" s="95"/>
      <c r="B387" s="195" t="s">
        <v>10</v>
      </c>
      <c r="C387" s="847">
        <v>99.1</v>
      </c>
      <c r="D387" s="878">
        <v>2102</v>
      </c>
      <c r="E387" s="843">
        <v>123.3</v>
      </c>
      <c r="F387" s="843">
        <v>101</v>
      </c>
      <c r="G387" s="844">
        <v>23830</v>
      </c>
      <c r="H387" s="843">
        <v>97.352000000000004</v>
      </c>
      <c r="I387" s="844">
        <v>14551844</v>
      </c>
      <c r="J387" s="846">
        <v>1.153</v>
      </c>
      <c r="K387" s="900">
        <v>101.008</v>
      </c>
      <c r="M387" s="847">
        <v>99.1</v>
      </c>
      <c r="N387" s="878">
        <v>2039.8</v>
      </c>
      <c r="O387" s="843">
        <v>123.3</v>
      </c>
      <c r="P387" s="843">
        <v>100.7</v>
      </c>
      <c r="Q387" s="844">
        <v>21497</v>
      </c>
      <c r="R387" s="843">
        <v>97.352000000000004</v>
      </c>
      <c r="S387" s="844">
        <v>16768</v>
      </c>
      <c r="T387" s="846">
        <v>1.153</v>
      </c>
      <c r="U387" s="900">
        <v>101.008</v>
      </c>
    </row>
    <row r="388" spans="1:21">
      <c r="A388" s="95"/>
      <c r="B388" s="195" t="s">
        <v>11</v>
      </c>
      <c r="C388" s="847">
        <v>94.9</v>
      </c>
      <c r="D388" s="878">
        <v>2073</v>
      </c>
      <c r="E388" s="843">
        <v>97.1</v>
      </c>
      <c r="F388" s="843">
        <v>100.7</v>
      </c>
      <c r="G388" s="844">
        <v>24396</v>
      </c>
      <c r="H388" s="843">
        <v>95.698999999999998</v>
      </c>
      <c r="I388" s="844">
        <v>4348565</v>
      </c>
      <c r="J388" s="846">
        <v>1.1459999999999999</v>
      </c>
      <c r="K388" s="900">
        <v>100.80500000000001</v>
      </c>
      <c r="M388" s="847">
        <v>94.9</v>
      </c>
      <c r="N388" s="878">
        <v>2062.1</v>
      </c>
      <c r="O388" s="843">
        <v>97.1</v>
      </c>
      <c r="P388" s="843">
        <v>100.5</v>
      </c>
      <c r="Q388" s="844">
        <v>22106</v>
      </c>
      <c r="R388" s="843">
        <v>95.698999999999998</v>
      </c>
      <c r="S388" s="844">
        <v>17706</v>
      </c>
      <c r="T388" s="846">
        <v>1.1459999999999999</v>
      </c>
      <c r="U388" s="900">
        <v>100.80500000000001</v>
      </c>
    </row>
    <row r="389" spans="1:21">
      <c r="A389" s="95"/>
      <c r="B389" s="195" t="s">
        <v>12</v>
      </c>
      <c r="C389" s="847">
        <v>95.8</v>
      </c>
      <c r="D389" s="878">
        <v>2085</v>
      </c>
      <c r="E389" s="843">
        <v>100.1</v>
      </c>
      <c r="F389" s="843">
        <v>100.7</v>
      </c>
      <c r="G389" s="844">
        <v>23907</v>
      </c>
      <c r="H389" s="843">
        <v>92.623999999999995</v>
      </c>
      <c r="I389" s="844">
        <v>7163473</v>
      </c>
      <c r="J389" s="846">
        <v>1.1399999999999999</v>
      </c>
      <c r="K389" s="900">
        <v>100</v>
      </c>
      <c r="M389" s="847">
        <v>95.8</v>
      </c>
      <c r="N389" s="878">
        <v>2057.8000000000002</v>
      </c>
      <c r="O389" s="843">
        <v>100.1</v>
      </c>
      <c r="P389" s="843">
        <v>100.6</v>
      </c>
      <c r="Q389" s="844">
        <v>22526</v>
      </c>
      <c r="R389" s="843">
        <v>92.623999999999995</v>
      </c>
      <c r="S389" s="844">
        <v>16860</v>
      </c>
      <c r="T389" s="846">
        <v>1.1399999999999999</v>
      </c>
      <c r="U389" s="900">
        <v>100</v>
      </c>
    </row>
    <row r="390" spans="1:21">
      <c r="A390" s="95"/>
      <c r="B390" s="195" t="s">
        <v>13</v>
      </c>
      <c r="C390" s="847">
        <v>96.6</v>
      </c>
      <c r="D390" s="878">
        <v>2055</v>
      </c>
      <c r="E390" s="843">
        <v>97.3</v>
      </c>
      <c r="F390" s="843">
        <v>101.1</v>
      </c>
      <c r="G390" s="844">
        <v>21359</v>
      </c>
      <c r="H390" s="843">
        <v>100.446</v>
      </c>
      <c r="I390" s="844">
        <v>58767568</v>
      </c>
      <c r="J390" s="846">
        <v>1.135</v>
      </c>
      <c r="K390" s="900">
        <v>99.102999999999994</v>
      </c>
      <c r="M390" s="847">
        <v>96.6</v>
      </c>
      <c r="N390" s="878">
        <v>2041.9</v>
      </c>
      <c r="O390" s="843">
        <v>97.3</v>
      </c>
      <c r="P390" s="843">
        <v>100.9</v>
      </c>
      <c r="Q390" s="844">
        <v>21597</v>
      </c>
      <c r="R390" s="843">
        <v>100.446</v>
      </c>
      <c r="S390" s="844">
        <v>16671</v>
      </c>
      <c r="T390" s="846">
        <v>1.135</v>
      </c>
      <c r="U390" s="900">
        <v>99.102999999999994</v>
      </c>
    </row>
    <row r="391" spans="1:21">
      <c r="A391" s="100"/>
      <c r="B391" s="197" t="s">
        <v>14</v>
      </c>
      <c r="C391" s="852">
        <v>97.4</v>
      </c>
      <c r="D391" s="904">
        <v>1936</v>
      </c>
      <c r="E391" s="848">
        <v>96.2</v>
      </c>
      <c r="F391" s="848">
        <v>100.4</v>
      </c>
      <c r="G391" s="849">
        <v>21176</v>
      </c>
      <c r="H391" s="848">
        <v>99.406999999999996</v>
      </c>
      <c r="I391" s="849">
        <v>4242237</v>
      </c>
      <c r="J391" s="851">
        <v>1.125</v>
      </c>
      <c r="K391" s="901">
        <v>98.802000000000007</v>
      </c>
      <c r="M391" s="852">
        <v>97.4</v>
      </c>
      <c r="N391" s="904">
        <v>1993.1</v>
      </c>
      <c r="O391" s="848">
        <v>96.2</v>
      </c>
      <c r="P391" s="848">
        <v>100.4</v>
      </c>
      <c r="Q391" s="849">
        <v>21533</v>
      </c>
      <c r="R391" s="848">
        <v>99.406999999999996</v>
      </c>
      <c r="S391" s="849">
        <v>16972</v>
      </c>
      <c r="T391" s="851">
        <v>1.125</v>
      </c>
      <c r="U391" s="901">
        <v>98.802000000000007</v>
      </c>
    </row>
    <row r="392" spans="1:21">
      <c r="A392" s="98" t="s">
        <v>819</v>
      </c>
      <c r="B392" s="196" t="s">
        <v>3</v>
      </c>
      <c r="C392" s="857">
        <v>97.1</v>
      </c>
      <c r="D392" s="906">
        <v>1866</v>
      </c>
      <c r="E392" s="853">
        <v>104.6</v>
      </c>
      <c r="F392" s="853">
        <v>100.4</v>
      </c>
      <c r="G392" s="854">
        <v>20309</v>
      </c>
      <c r="H392" s="853">
        <v>95.926000000000002</v>
      </c>
      <c r="I392" s="854">
        <v>4768833</v>
      </c>
      <c r="J392" s="856">
        <v>1.123</v>
      </c>
      <c r="K392" s="902">
        <v>99.103999999999999</v>
      </c>
      <c r="M392" s="857">
        <v>97.1</v>
      </c>
      <c r="N392" s="906">
        <v>1927.5</v>
      </c>
      <c r="O392" s="853">
        <v>104.6</v>
      </c>
      <c r="P392" s="853">
        <v>100.7</v>
      </c>
      <c r="Q392" s="854">
        <v>21802</v>
      </c>
      <c r="R392" s="853">
        <v>95.926000000000002</v>
      </c>
      <c r="S392" s="854">
        <v>17546</v>
      </c>
      <c r="T392" s="856">
        <v>1.123</v>
      </c>
      <c r="U392" s="902">
        <v>99.103999999999999</v>
      </c>
    </row>
    <row r="393" spans="1:21">
      <c r="A393" s="95">
        <v>2021</v>
      </c>
      <c r="B393" s="195" t="s">
        <v>4</v>
      </c>
      <c r="C393" s="847">
        <v>97.6</v>
      </c>
      <c r="D393" s="878">
        <v>1870</v>
      </c>
      <c r="E393" s="843">
        <v>98</v>
      </c>
      <c r="F393" s="843">
        <v>99.8</v>
      </c>
      <c r="G393" s="844">
        <v>20026</v>
      </c>
      <c r="H393" s="843">
        <v>102.91200000000001</v>
      </c>
      <c r="I393" s="844">
        <v>14296498</v>
      </c>
      <c r="J393" s="846">
        <v>1.1180000000000001</v>
      </c>
      <c r="K393" s="900">
        <v>99.301000000000002</v>
      </c>
      <c r="M393" s="847">
        <v>97.6</v>
      </c>
      <c r="N393" s="878">
        <v>1918.3</v>
      </c>
      <c r="O393" s="843">
        <v>98</v>
      </c>
      <c r="P393" s="843">
        <v>100.3</v>
      </c>
      <c r="Q393" s="844">
        <v>22118</v>
      </c>
      <c r="R393" s="843">
        <v>102.91200000000001</v>
      </c>
      <c r="S393" s="844">
        <v>15885</v>
      </c>
      <c r="T393" s="846">
        <v>1.1180000000000001</v>
      </c>
      <c r="U393" s="900">
        <v>99.301000000000002</v>
      </c>
    </row>
    <row r="394" spans="1:21">
      <c r="A394" s="95"/>
      <c r="B394" s="195" t="s">
        <v>5</v>
      </c>
      <c r="C394" s="847">
        <v>98.2</v>
      </c>
      <c r="D394" s="878">
        <v>1859</v>
      </c>
      <c r="E394" s="843">
        <v>94.4</v>
      </c>
      <c r="F394" s="843">
        <v>100</v>
      </c>
      <c r="G394" s="844">
        <v>20535</v>
      </c>
      <c r="H394" s="843">
        <v>104.717</v>
      </c>
      <c r="I394" s="844">
        <v>3388379</v>
      </c>
      <c r="J394" s="846">
        <v>1.1140000000000001</v>
      </c>
      <c r="K394" s="900">
        <v>99.5</v>
      </c>
      <c r="M394" s="847">
        <v>98.2</v>
      </c>
      <c r="N394" s="878">
        <v>1901.2</v>
      </c>
      <c r="O394" s="843">
        <v>94.4</v>
      </c>
      <c r="P394" s="843">
        <v>100.9</v>
      </c>
      <c r="Q394" s="844">
        <v>22660</v>
      </c>
      <c r="R394" s="843">
        <v>104.717</v>
      </c>
      <c r="S394" s="844">
        <v>14803</v>
      </c>
      <c r="T394" s="846">
        <v>1.1140000000000001</v>
      </c>
      <c r="U394" s="900">
        <v>99.5</v>
      </c>
    </row>
    <row r="395" spans="1:21">
      <c r="A395" s="95"/>
      <c r="B395" s="195" t="s">
        <v>6</v>
      </c>
      <c r="C395" s="847">
        <v>97.1</v>
      </c>
      <c r="D395" s="878">
        <v>1899</v>
      </c>
      <c r="E395" s="843">
        <v>109.4</v>
      </c>
      <c r="F395" s="843">
        <v>100.3</v>
      </c>
      <c r="G395" s="844">
        <v>19523</v>
      </c>
      <c r="H395" s="843">
        <v>122.57899999999999</v>
      </c>
      <c r="I395" s="844">
        <v>8390804</v>
      </c>
      <c r="J395" s="846">
        <v>1.1040000000000001</v>
      </c>
      <c r="K395" s="900">
        <v>98.305000000000007</v>
      </c>
      <c r="M395" s="847">
        <v>97.1</v>
      </c>
      <c r="N395" s="878">
        <v>1935.8</v>
      </c>
      <c r="O395" s="843">
        <v>109.4</v>
      </c>
      <c r="P395" s="843">
        <v>100.5</v>
      </c>
      <c r="Q395" s="844">
        <v>21787</v>
      </c>
      <c r="R395" s="843">
        <v>122.57899999999999</v>
      </c>
      <c r="S395" s="844">
        <v>19765</v>
      </c>
      <c r="T395" s="846">
        <v>1.1040000000000001</v>
      </c>
      <c r="U395" s="900">
        <v>98.305000000000007</v>
      </c>
    </row>
    <row r="396" spans="1:21">
      <c r="A396" s="95"/>
      <c r="B396" s="195" t="s">
        <v>7</v>
      </c>
      <c r="C396" s="847">
        <v>95.2</v>
      </c>
      <c r="D396" s="878">
        <v>1976</v>
      </c>
      <c r="E396" s="843">
        <v>100</v>
      </c>
      <c r="F396" s="843">
        <v>101</v>
      </c>
      <c r="G396" s="844">
        <v>19681</v>
      </c>
      <c r="H396" s="843">
        <v>122.788</v>
      </c>
      <c r="I396" s="844">
        <v>67452136</v>
      </c>
      <c r="J396" s="846">
        <v>1.1060000000000001</v>
      </c>
      <c r="K396" s="900">
        <v>98.802000000000007</v>
      </c>
      <c r="M396" s="847">
        <v>95.2</v>
      </c>
      <c r="N396" s="878">
        <v>1933.4</v>
      </c>
      <c r="O396" s="843">
        <v>100</v>
      </c>
      <c r="P396" s="843">
        <v>100.7</v>
      </c>
      <c r="Q396" s="844">
        <v>20196</v>
      </c>
      <c r="R396" s="843">
        <v>122.788</v>
      </c>
      <c r="S396" s="844">
        <v>16398</v>
      </c>
      <c r="T396" s="846">
        <v>1.1060000000000001</v>
      </c>
      <c r="U396" s="900">
        <v>98.802000000000007</v>
      </c>
    </row>
    <row r="397" spans="1:21">
      <c r="A397" s="95"/>
      <c r="B397" s="195" t="s">
        <v>8</v>
      </c>
      <c r="C397" s="847">
        <v>97.3</v>
      </c>
      <c r="D397" s="878">
        <v>1948</v>
      </c>
      <c r="E397" s="843">
        <v>103.3</v>
      </c>
      <c r="F397" s="843">
        <v>101.1</v>
      </c>
      <c r="G397" s="844">
        <v>21772</v>
      </c>
      <c r="H397" s="843">
        <v>102.977</v>
      </c>
      <c r="I397" s="844">
        <v>6872182</v>
      </c>
      <c r="J397" s="846">
        <v>1.1040000000000001</v>
      </c>
      <c r="K397" s="900">
        <v>99.100999999999999</v>
      </c>
      <c r="M397" s="847">
        <v>97.3</v>
      </c>
      <c r="N397" s="878">
        <v>1906.8</v>
      </c>
      <c r="O397" s="843">
        <v>103.3</v>
      </c>
      <c r="P397" s="843">
        <v>100.7</v>
      </c>
      <c r="Q397" s="844">
        <v>20880</v>
      </c>
      <c r="R397" s="843">
        <v>102.977</v>
      </c>
      <c r="S397" s="844">
        <v>17638</v>
      </c>
      <c r="T397" s="846">
        <v>1.1040000000000001</v>
      </c>
      <c r="U397" s="900">
        <v>99.100999999999999</v>
      </c>
    </row>
    <row r="398" spans="1:21">
      <c r="A398" s="95"/>
      <c r="B398" s="195" t="s">
        <v>9</v>
      </c>
      <c r="C398" s="847">
        <v>96.3</v>
      </c>
      <c r="D398" s="878">
        <v>2021</v>
      </c>
      <c r="E398" s="843">
        <v>102</v>
      </c>
      <c r="F398" s="843">
        <v>100.8</v>
      </c>
      <c r="G398" s="844">
        <v>22079</v>
      </c>
      <c r="H398" s="843">
        <v>92.534000000000006</v>
      </c>
      <c r="I398" s="844">
        <v>6838475</v>
      </c>
      <c r="J398" s="846">
        <v>1.087</v>
      </c>
      <c r="K398" s="900">
        <v>99.3</v>
      </c>
      <c r="M398" s="847">
        <v>96.3</v>
      </c>
      <c r="N398" s="878">
        <v>1959.1</v>
      </c>
      <c r="O398" s="843">
        <v>102</v>
      </c>
      <c r="P398" s="843">
        <v>100.5</v>
      </c>
      <c r="Q398" s="844">
        <v>20168</v>
      </c>
      <c r="R398" s="843">
        <v>92.534000000000006</v>
      </c>
      <c r="S398" s="844">
        <v>19199</v>
      </c>
      <c r="T398" s="846">
        <v>1.087</v>
      </c>
      <c r="U398" s="900">
        <v>99.3</v>
      </c>
    </row>
    <row r="399" spans="1:21">
      <c r="A399" s="95"/>
      <c r="B399" s="195" t="s">
        <v>10</v>
      </c>
      <c r="C399" s="847">
        <v>98</v>
      </c>
      <c r="D399" s="878">
        <v>2047</v>
      </c>
      <c r="E399" s="843">
        <v>93.7</v>
      </c>
      <c r="F399" s="843">
        <v>99.1</v>
      </c>
      <c r="G399" s="844">
        <v>22329</v>
      </c>
      <c r="H399" s="843">
        <v>95.847999999999999</v>
      </c>
      <c r="I399" s="844">
        <v>15487480</v>
      </c>
      <c r="J399" s="846">
        <v>1.079</v>
      </c>
      <c r="K399" s="900">
        <v>99.001999999999995</v>
      </c>
      <c r="M399" s="847">
        <v>98</v>
      </c>
      <c r="N399" s="878">
        <v>1987.2</v>
      </c>
      <c r="O399" s="843">
        <v>93.7</v>
      </c>
      <c r="P399" s="843">
        <v>98.8</v>
      </c>
      <c r="Q399" s="844">
        <v>19814</v>
      </c>
      <c r="R399" s="843">
        <v>95.847999999999999</v>
      </c>
      <c r="S399" s="844">
        <v>17410</v>
      </c>
      <c r="T399" s="846">
        <v>1.079</v>
      </c>
      <c r="U399" s="900">
        <v>99.001999999999995</v>
      </c>
    </row>
    <row r="400" spans="1:21">
      <c r="A400" s="95"/>
      <c r="B400" s="195" t="s">
        <v>11</v>
      </c>
      <c r="C400" s="847">
        <v>97.4</v>
      </c>
      <c r="D400" s="878">
        <v>1965</v>
      </c>
      <c r="E400" s="843">
        <v>94.7</v>
      </c>
      <c r="F400" s="843">
        <v>99.4</v>
      </c>
      <c r="G400" s="844">
        <v>21364</v>
      </c>
      <c r="H400" s="843">
        <v>120.884</v>
      </c>
      <c r="I400" s="844">
        <v>4136622</v>
      </c>
      <c r="J400" s="846">
        <v>1.079</v>
      </c>
      <c r="K400" s="900">
        <v>99.400999999999996</v>
      </c>
      <c r="M400" s="847">
        <v>97.4</v>
      </c>
      <c r="N400" s="878">
        <v>1960.4</v>
      </c>
      <c r="O400" s="843">
        <v>94.7</v>
      </c>
      <c r="P400" s="843">
        <v>99.2</v>
      </c>
      <c r="Q400" s="844">
        <v>19376</v>
      </c>
      <c r="R400" s="843">
        <v>120.884</v>
      </c>
      <c r="S400" s="844">
        <v>16575</v>
      </c>
      <c r="T400" s="846">
        <v>1.079</v>
      </c>
      <c r="U400" s="900">
        <v>99.400999999999996</v>
      </c>
    </row>
    <row r="401" spans="1:21">
      <c r="A401" s="95"/>
      <c r="B401" s="195" t="s">
        <v>12</v>
      </c>
      <c r="C401" s="847">
        <v>98.9</v>
      </c>
      <c r="D401" s="878">
        <v>2012</v>
      </c>
      <c r="E401" s="843">
        <v>106.1</v>
      </c>
      <c r="F401" s="843">
        <v>98.5</v>
      </c>
      <c r="G401" s="844">
        <v>20107</v>
      </c>
      <c r="H401" s="843">
        <v>113.057</v>
      </c>
      <c r="I401" s="844">
        <v>8450047</v>
      </c>
      <c r="J401" s="846">
        <v>1.0960000000000001</v>
      </c>
      <c r="K401" s="900">
        <v>99.498999999999995</v>
      </c>
      <c r="M401" s="847">
        <v>98.9</v>
      </c>
      <c r="N401" s="878">
        <v>1988.3</v>
      </c>
      <c r="O401" s="843">
        <v>106.1</v>
      </c>
      <c r="P401" s="843">
        <v>98.4</v>
      </c>
      <c r="Q401" s="844">
        <v>19383</v>
      </c>
      <c r="R401" s="843">
        <v>113.057</v>
      </c>
      <c r="S401" s="844">
        <v>19700</v>
      </c>
      <c r="T401" s="846">
        <v>1.0960000000000001</v>
      </c>
      <c r="U401" s="900">
        <v>99.498999999999995</v>
      </c>
    </row>
    <row r="402" spans="1:21">
      <c r="A402" s="95"/>
      <c r="B402" s="195" t="s">
        <v>13</v>
      </c>
      <c r="C402" s="847">
        <v>101</v>
      </c>
      <c r="D402" s="878">
        <v>2035</v>
      </c>
      <c r="E402" s="843">
        <v>94.6</v>
      </c>
      <c r="F402" s="843">
        <v>98.2</v>
      </c>
      <c r="G402" s="844">
        <v>19394</v>
      </c>
      <c r="H402" s="843">
        <v>114.271</v>
      </c>
      <c r="I402" s="844">
        <v>58791970</v>
      </c>
      <c r="J402" s="846">
        <v>1.0920000000000001</v>
      </c>
      <c r="K402" s="900">
        <v>100.30200000000001</v>
      </c>
      <c r="M402" s="847">
        <v>101</v>
      </c>
      <c r="N402" s="878">
        <v>2020.4</v>
      </c>
      <c r="O402" s="843">
        <v>94.6</v>
      </c>
      <c r="P402" s="843">
        <v>98</v>
      </c>
      <c r="Q402" s="844">
        <v>19368</v>
      </c>
      <c r="R402" s="843">
        <v>114.271</v>
      </c>
      <c r="S402" s="844">
        <v>17043</v>
      </c>
      <c r="T402" s="846">
        <v>1.0920000000000001</v>
      </c>
      <c r="U402" s="900">
        <v>100.30200000000001</v>
      </c>
    </row>
    <row r="403" spans="1:21">
      <c r="A403" s="100"/>
      <c r="B403" s="197" t="s">
        <v>14</v>
      </c>
      <c r="C403" s="852">
        <v>100.7</v>
      </c>
      <c r="D403" s="904">
        <v>1965</v>
      </c>
      <c r="E403" s="848">
        <v>90.2</v>
      </c>
      <c r="F403" s="848">
        <v>97.9</v>
      </c>
      <c r="G403" s="849">
        <v>18884</v>
      </c>
      <c r="H403" s="848">
        <v>102.123</v>
      </c>
      <c r="I403" s="849">
        <v>4656098</v>
      </c>
      <c r="J403" s="1432">
        <v>1.08</v>
      </c>
      <c r="K403" s="901">
        <v>100.60599999999999</v>
      </c>
      <c r="M403" s="852">
        <v>100.7</v>
      </c>
      <c r="N403" s="904">
        <v>2021.5</v>
      </c>
      <c r="O403" s="848">
        <v>90.2</v>
      </c>
      <c r="P403" s="848">
        <v>97.9</v>
      </c>
      <c r="Q403" s="849">
        <v>19396</v>
      </c>
      <c r="R403" s="848">
        <v>102.123</v>
      </c>
      <c r="S403" s="849">
        <v>19336</v>
      </c>
      <c r="T403" s="1432">
        <v>1.08</v>
      </c>
      <c r="U403" s="901">
        <v>100.60599999999999</v>
      </c>
    </row>
    <row r="404" spans="1:21">
      <c r="A404" s="98" t="s">
        <v>904</v>
      </c>
      <c r="B404" s="196" t="s">
        <v>3</v>
      </c>
      <c r="C404" s="857">
        <v>97.9</v>
      </c>
      <c r="D404" s="906">
        <v>1974</v>
      </c>
      <c r="E404" s="853">
        <v>98.8</v>
      </c>
      <c r="F404" s="853">
        <v>99.4</v>
      </c>
      <c r="G404" s="854">
        <v>18292</v>
      </c>
      <c r="H404" s="853">
        <v>117.736</v>
      </c>
      <c r="I404" s="854">
        <v>5088767</v>
      </c>
      <c r="J404" s="1433">
        <v>1.0880000000000001</v>
      </c>
      <c r="K404" s="902">
        <v>100.503</v>
      </c>
      <c r="M404" s="857">
        <v>97.9</v>
      </c>
      <c r="N404" s="906">
        <v>2035.1</v>
      </c>
      <c r="O404" s="853">
        <v>98.8</v>
      </c>
      <c r="P404" s="853">
        <v>99.6</v>
      </c>
      <c r="Q404" s="854">
        <v>19519</v>
      </c>
      <c r="R404" s="853">
        <v>117.736</v>
      </c>
      <c r="S404" s="854">
        <v>18515</v>
      </c>
      <c r="T404" s="1433">
        <v>1.0880000000000001</v>
      </c>
      <c r="U404" s="902">
        <v>100.503</v>
      </c>
    </row>
    <row r="405" spans="1:21">
      <c r="A405" s="95">
        <v>2022</v>
      </c>
      <c r="B405" s="195" t="s">
        <v>4</v>
      </c>
      <c r="C405" s="847">
        <v>97.3</v>
      </c>
      <c r="D405" s="878">
        <v>2003</v>
      </c>
      <c r="E405" s="843">
        <v>109.5</v>
      </c>
      <c r="F405" s="843">
        <v>99.4</v>
      </c>
      <c r="G405" s="844">
        <v>17398</v>
      </c>
      <c r="H405" s="843">
        <v>89.022999999999996</v>
      </c>
      <c r="I405" s="844">
        <v>19736087</v>
      </c>
      <c r="J405" s="879">
        <v>1.0860000000000001</v>
      </c>
      <c r="K405" s="900">
        <v>100.80500000000001</v>
      </c>
      <c r="M405" s="847">
        <v>97.3</v>
      </c>
      <c r="N405" s="878">
        <v>2055.5</v>
      </c>
      <c r="O405" s="843">
        <v>109.5</v>
      </c>
      <c r="P405" s="843">
        <v>99.9</v>
      </c>
      <c r="Q405" s="844">
        <v>19206</v>
      </c>
      <c r="R405" s="843">
        <v>89.022999999999996</v>
      </c>
      <c r="S405" s="844">
        <v>21012</v>
      </c>
      <c r="T405" s="879">
        <v>1.0860000000000001</v>
      </c>
      <c r="U405" s="900">
        <v>100.80500000000001</v>
      </c>
    </row>
    <row r="406" spans="1:21">
      <c r="A406" s="95"/>
      <c r="B406" s="195" t="s">
        <v>5</v>
      </c>
      <c r="C406" s="847">
        <v>96.7</v>
      </c>
      <c r="D406" s="878">
        <v>2042</v>
      </c>
      <c r="E406" s="843">
        <v>98.1</v>
      </c>
      <c r="F406" s="843">
        <v>98.8</v>
      </c>
      <c r="G406" s="844">
        <v>17324</v>
      </c>
      <c r="H406" s="843">
        <v>112.187</v>
      </c>
      <c r="I406" s="844">
        <v>5373218</v>
      </c>
      <c r="J406" s="879">
        <v>1.093</v>
      </c>
      <c r="K406" s="900">
        <v>100.703</v>
      </c>
      <c r="M406" s="847">
        <v>96.7</v>
      </c>
      <c r="N406" s="878">
        <v>2090.4</v>
      </c>
      <c r="O406" s="843">
        <v>98.1</v>
      </c>
      <c r="P406" s="843">
        <v>99.7</v>
      </c>
      <c r="Q406" s="844">
        <v>19057</v>
      </c>
      <c r="R406" s="843">
        <v>112.187</v>
      </c>
      <c r="S406" s="844">
        <v>22956</v>
      </c>
      <c r="T406" s="879">
        <v>1.093</v>
      </c>
      <c r="U406" s="900">
        <v>100.703</v>
      </c>
    </row>
    <row r="407" spans="1:21">
      <c r="A407" s="95"/>
      <c r="B407" s="195" t="s">
        <v>6</v>
      </c>
      <c r="C407" s="847">
        <v>96.8</v>
      </c>
      <c r="D407" s="878">
        <v>2038</v>
      </c>
      <c r="E407" s="843">
        <v>99.9</v>
      </c>
      <c r="F407" s="843">
        <v>99.5</v>
      </c>
      <c r="G407" s="844">
        <v>16658</v>
      </c>
      <c r="H407" s="843">
        <v>121.57299999999999</v>
      </c>
      <c r="I407" s="844">
        <v>8433774</v>
      </c>
      <c r="J407" s="879">
        <v>1.093</v>
      </c>
      <c r="K407" s="900">
        <v>102.13</v>
      </c>
      <c r="M407" s="847">
        <v>96.8</v>
      </c>
      <c r="N407" s="878">
        <v>2072.6</v>
      </c>
      <c r="O407" s="843">
        <v>99.9</v>
      </c>
      <c r="P407" s="843">
        <v>99.7</v>
      </c>
      <c r="Q407" s="844">
        <v>18820</v>
      </c>
      <c r="R407" s="843">
        <v>121.57299999999999</v>
      </c>
      <c r="S407" s="844">
        <v>19401</v>
      </c>
      <c r="T407" s="879">
        <v>1.093</v>
      </c>
      <c r="U407" s="900">
        <v>102.13</v>
      </c>
    </row>
    <row r="408" spans="1:21">
      <c r="A408" s="95"/>
      <c r="B408" s="195" t="s">
        <v>7</v>
      </c>
      <c r="C408" s="847">
        <v>98.5</v>
      </c>
      <c r="D408" s="878">
        <v>2099</v>
      </c>
      <c r="E408" s="843">
        <v>94.9</v>
      </c>
      <c r="F408" s="843">
        <v>99.6</v>
      </c>
      <c r="G408" s="844">
        <v>17387</v>
      </c>
      <c r="H408" s="843">
        <v>87.447000000000003</v>
      </c>
      <c r="I408" s="844">
        <v>76517054</v>
      </c>
      <c r="J408" s="879">
        <v>1.0920000000000001</v>
      </c>
      <c r="K408" s="900">
        <v>101.818</v>
      </c>
      <c r="M408" s="847">
        <v>98.5</v>
      </c>
      <c r="N408" s="878">
        <v>2050.4</v>
      </c>
      <c r="O408" s="843">
        <v>94.9</v>
      </c>
      <c r="P408" s="843">
        <v>99.3</v>
      </c>
      <c r="Q408" s="844">
        <v>17568</v>
      </c>
      <c r="R408" s="843">
        <v>87.447000000000003</v>
      </c>
      <c r="S408" s="844">
        <v>18488</v>
      </c>
      <c r="T408" s="879">
        <v>1.0920000000000001</v>
      </c>
      <c r="U408" s="900">
        <v>101.818</v>
      </c>
    </row>
    <row r="409" spans="1:21">
      <c r="A409" s="95"/>
      <c r="B409" s="195" t="s">
        <v>8</v>
      </c>
      <c r="C409" s="847">
        <v>96.1</v>
      </c>
      <c r="D409" s="878">
        <v>2152</v>
      </c>
      <c r="E409" s="843">
        <v>91.8</v>
      </c>
      <c r="F409" s="843">
        <v>99.7</v>
      </c>
      <c r="G409" s="844">
        <v>19504</v>
      </c>
      <c r="H409" s="843">
        <v>81.658000000000001</v>
      </c>
      <c r="I409" s="844">
        <v>7818283</v>
      </c>
      <c r="J409" s="879">
        <v>1.0940000000000001</v>
      </c>
      <c r="K409" s="900">
        <v>101.613</v>
      </c>
      <c r="M409" s="847">
        <v>96.1</v>
      </c>
      <c r="N409" s="878">
        <v>2109.1</v>
      </c>
      <c r="O409" s="843">
        <v>91.8</v>
      </c>
      <c r="P409" s="843">
        <v>99.3</v>
      </c>
      <c r="Q409" s="844">
        <v>18684</v>
      </c>
      <c r="R409" s="843">
        <v>81.658000000000001</v>
      </c>
      <c r="S409" s="844">
        <v>20972</v>
      </c>
      <c r="T409" s="879">
        <v>1.0940000000000001</v>
      </c>
      <c r="U409" s="900">
        <v>101.613</v>
      </c>
    </row>
    <row r="410" spans="1:21">
      <c r="A410" s="95"/>
      <c r="B410" s="195" t="s">
        <v>9</v>
      </c>
      <c r="C410" s="847">
        <v>97.8</v>
      </c>
      <c r="D410" s="878">
        <v>2204</v>
      </c>
      <c r="E410" s="843">
        <v>101.3</v>
      </c>
      <c r="F410" s="843">
        <v>99.7</v>
      </c>
      <c r="G410" s="844">
        <v>20166</v>
      </c>
      <c r="H410" s="843">
        <v>84.369</v>
      </c>
      <c r="I410" s="844">
        <v>13504291</v>
      </c>
      <c r="J410" s="879">
        <v>1.091</v>
      </c>
      <c r="K410" s="900">
        <v>101.913</v>
      </c>
      <c r="M410" s="847">
        <v>97.8</v>
      </c>
      <c r="N410" s="878">
        <v>2136.1</v>
      </c>
      <c r="O410" s="843">
        <v>101.3</v>
      </c>
      <c r="P410" s="843">
        <v>99.4</v>
      </c>
      <c r="Q410" s="844">
        <v>18637</v>
      </c>
      <c r="R410" s="843">
        <v>84.369</v>
      </c>
      <c r="S410" s="844">
        <v>38539</v>
      </c>
      <c r="T410" s="879">
        <v>1.091</v>
      </c>
      <c r="U410" s="900">
        <v>101.913</v>
      </c>
    </row>
    <row r="411" spans="1:21">
      <c r="A411" s="95"/>
      <c r="B411" s="195" t="s">
        <v>10</v>
      </c>
      <c r="C411" s="847">
        <v>98.4</v>
      </c>
      <c r="D411" s="878">
        <v>2256</v>
      </c>
      <c r="E411" s="843">
        <v>108</v>
      </c>
      <c r="F411" s="843">
        <v>99.4</v>
      </c>
      <c r="G411" s="844">
        <v>21399</v>
      </c>
      <c r="H411" s="843">
        <v>105.11799999999999</v>
      </c>
      <c r="I411" s="844">
        <v>17426893</v>
      </c>
      <c r="J411" s="879">
        <v>1.091</v>
      </c>
      <c r="K411" s="900">
        <v>102.117</v>
      </c>
      <c r="M411" s="847">
        <v>98.4</v>
      </c>
      <c r="N411" s="878">
        <v>2190</v>
      </c>
      <c r="O411" s="843">
        <v>108</v>
      </c>
      <c r="P411" s="843">
        <v>99.1</v>
      </c>
      <c r="Q411" s="844">
        <v>18694</v>
      </c>
      <c r="R411" s="843">
        <v>105.11799999999999</v>
      </c>
      <c r="S411" s="844">
        <v>19490</v>
      </c>
      <c r="T411" s="879">
        <v>1.091</v>
      </c>
      <c r="U411" s="900">
        <v>102.117</v>
      </c>
    </row>
    <row r="412" spans="1:21">
      <c r="A412" s="95"/>
      <c r="B412" s="195" t="s">
        <v>11</v>
      </c>
      <c r="C412" s="847">
        <v>99.2</v>
      </c>
      <c r="D412" s="878">
        <v>2192</v>
      </c>
      <c r="E412" s="843">
        <v>107</v>
      </c>
      <c r="F412" s="843">
        <v>99.5</v>
      </c>
      <c r="G412" s="844">
        <v>20230</v>
      </c>
      <c r="H412" s="843">
        <v>101.828</v>
      </c>
      <c r="I412" s="844">
        <v>5176424</v>
      </c>
      <c r="J412" s="879">
        <v>1.087</v>
      </c>
      <c r="K412" s="900">
        <v>102.41</v>
      </c>
      <c r="M412" s="847">
        <v>99.2</v>
      </c>
      <c r="N412" s="878">
        <v>2190.4</v>
      </c>
      <c r="O412" s="843">
        <v>107</v>
      </c>
      <c r="P412" s="843">
        <v>99.3</v>
      </c>
      <c r="Q412" s="844">
        <v>18519</v>
      </c>
      <c r="R412" s="843">
        <v>101.828</v>
      </c>
      <c r="S412" s="844">
        <v>20623</v>
      </c>
      <c r="T412" s="879">
        <v>1.087</v>
      </c>
      <c r="U412" s="900">
        <v>102.41</v>
      </c>
    </row>
    <row r="413" spans="1:21">
      <c r="A413" s="95"/>
      <c r="B413" s="195" t="s">
        <v>12</v>
      </c>
      <c r="C413" s="847">
        <v>98.5</v>
      </c>
      <c r="D413" s="1707">
        <v>2239</v>
      </c>
      <c r="E413" s="843">
        <v>114.8</v>
      </c>
      <c r="F413" s="843">
        <v>98.9</v>
      </c>
      <c r="G413" s="844">
        <v>19193</v>
      </c>
      <c r="H413" s="843">
        <v>116.59099999999999</v>
      </c>
      <c r="I413" s="844">
        <v>8050238</v>
      </c>
      <c r="J413" s="879">
        <v>1.0880000000000001</v>
      </c>
      <c r="K413" s="900">
        <v>103.21899999999999</v>
      </c>
      <c r="M413" s="847">
        <v>98.5</v>
      </c>
      <c r="N413" s="878">
        <v>2216</v>
      </c>
      <c r="O413" s="843">
        <v>114.8</v>
      </c>
      <c r="P413" s="843">
        <v>98.8</v>
      </c>
      <c r="Q413" s="844">
        <v>18465</v>
      </c>
      <c r="R413" s="843">
        <v>116.59099999999999</v>
      </c>
      <c r="S413" s="844">
        <v>19091</v>
      </c>
      <c r="T413" s="879">
        <v>1.0880000000000001</v>
      </c>
      <c r="U413" s="900">
        <v>103.21899999999999</v>
      </c>
    </row>
    <row r="414" spans="1:21">
      <c r="A414" s="95"/>
      <c r="B414" s="195" t="s">
        <v>13</v>
      </c>
      <c r="C414" s="847">
        <v>97.9</v>
      </c>
      <c r="D414" s="1707">
        <v>2236</v>
      </c>
      <c r="E414" s="843">
        <v>111</v>
      </c>
      <c r="F414" s="843">
        <v>99.2</v>
      </c>
      <c r="G414" s="844">
        <v>18691</v>
      </c>
      <c r="H414" s="843">
        <v>105.509</v>
      </c>
      <c r="I414" s="844">
        <v>67228565</v>
      </c>
      <c r="J414" s="879">
        <v>1.089</v>
      </c>
      <c r="K414" s="900">
        <v>103.31</v>
      </c>
      <c r="M414" s="847">
        <v>97.9</v>
      </c>
      <c r="N414" s="878">
        <v>2222.6999999999998</v>
      </c>
      <c r="O414" s="843">
        <v>111</v>
      </c>
      <c r="P414" s="843">
        <v>99</v>
      </c>
      <c r="Q414" s="844">
        <v>18739</v>
      </c>
      <c r="R414" s="843">
        <v>105.509</v>
      </c>
      <c r="S414" s="844">
        <v>19612</v>
      </c>
      <c r="T414" s="879">
        <v>1.089</v>
      </c>
      <c r="U414" s="900">
        <v>103.31</v>
      </c>
    </row>
    <row r="415" spans="1:21">
      <c r="A415" s="95"/>
      <c r="B415" s="195" t="s">
        <v>14</v>
      </c>
      <c r="C415" s="847">
        <v>97.4</v>
      </c>
      <c r="D415" s="1707">
        <v>2176</v>
      </c>
      <c r="E415" s="843">
        <v>118</v>
      </c>
      <c r="F415" s="843">
        <v>99.7</v>
      </c>
      <c r="G415" s="844">
        <v>17900</v>
      </c>
      <c r="H415" s="843">
        <v>124.211</v>
      </c>
      <c r="I415" s="844">
        <v>4165061</v>
      </c>
      <c r="J415" s="879">
        <v>1.0920000000000001</v>
      </c>
      <c r="K415" s="900">
        <v>103.21299999999999</v>
      </c>
      <c r="M415" s="847">
        <v>97.4</v>
      </c>
      <c r="N415" s="878">
        <v>2240.6999999999998</v>
      </c>
      <c r="O415" s="843">
        <v>118</v>
      </c>
      <c r="P415" s="843">
        <v>99.6</v>
      </c>
      <c r="Q415" s="844">
        <v>18618</v>
      </c>
      <c r="R415" s="843">
        <v>124.211</v>
      </c>
      <c r="S415" s="844">
        <v>18602</v>
      </c>
      <c r="T415" s="879">
        <v>1.0920000000000001</v>
      </c>
      <c r="U415" s="900">
        <v>103.21299999999999</v>
      </c>
    </row>
    <row r="416" spans="1:21">
      <c r="A416" s="763" t="s">
        <v>1219</v>
      </c>
      <c r="B416" s="196" t="s">
        <v>3</v>
      </c>
      <c r="C416" s="853">
        <v>99.8</v>
      </c>
      <c r="D416" s="1706">
        <v>2592</v>
      </c>
      <c r="E416" s="853">
        <v>96.3</v>
      </c>
      <c r="F416" s="853">
        <v>99.1</v>
      </c>
      <c r="G416" s="854">
        <v>17871</v>
      </c>
      <c r="H416" s="853">
        <v>104.505</v>
      </c>
      <c r="I416" s="854">
        <v>5256765</v>
      </c>
      <c r="J416" s="1433">
        <v>1.0960000000000001</v>
      </c>
      <c r="K416" s="1655">
        <v>103.9</v>
      </c>
      <c r="M416" s="1650">
        <v>99.8</v>
      </c>
      <c r="N416" s="906">
        <v>2666.3</v>
      </c>
      <c r="O416" s="853">
        <v>96.3</v>
      </c>
      <c r="P416" s="853">
        <v>99.3</v>
      </c>
      <c r="Q416" s="854">
        <v>18773</v>
      </c>
      <c r="R416" s="853">
        <v>104.505</v>
      </c>
      <c r="S416" s="854">
        <v>19083</v>
      </c>
      <c r="T416" s="1433">
        <v>1.0960000000000001</v>
      </c>
      <c r="U416" s="1655">
        <v>103.9</v>
      </c>
    </row>
    <row r="417" spans="1:21">
      <c r="A417" s="764">
        <v>2023</v>
      </c>
      <c r="B417" s="195" t="s">
        <v>4</v>
      </c>
      <c r="C417" s="843">
        <v>100.2</v>
      </c>
      <c r="D417" s="1707">
        <v>2603</v>
      </c>
      <c r="E417" s="843">
        <v>95.2</v>
      </c>
      <c r="F417" s="843">
        <v>98.8</v>
      </c>
      <c r="G417" s="844">
        <v>17055</v>
      </c>
      <c r="H417" s="843">
        <v>100.32599999999999</v>
      </c>
      <c r="I417" s="844">
        <v>17851918</v>
      </c>
      <c r="J417" s="879">
        <v>1.099</v>
      </c>
      <c r="K417" s="1656">
        <v>102.89400000000001</v>
      </c>
      <c r="M417" s="1652">
        <v>100.2</v>
      </c>
      <c r="N417" s="878">
        <v>2669.2</v>
      </c>
      <c r="O417" s="843">
        <v>95.2</v>
      </c>
      <c r="P417" s="843">
        <v>99.2</v>
      </c>
      <c r="Q417" s="844">
        <v>18810</v>
      </c>
      <c r="R417" s="843">
        <v>100.32599999999999</v>
      </c>
      <c r="S417" s="844">
        <v>18950</v>
      </c>
      <c r="T417" s="879">
        <v>1.099</v>
      </c>
      <c r="U417" s="1656">
        <v>102.89400000000001</v>
      </c>
    </row>
    <row r="418" spans="1:21">
      <c r="A418" s="764"/>
      <c r="B418" s="195" t="s">
        <v>5</v>
      </c>
      <c r="C418" s="843">
        <v>101.2</v>
      </c>
      <c r="D418" s="1707">
        <v>2622</v>
      </c>
      <c r="E418" s="843">
        <v>99.4</v>
      </c>
      <c r="F418" s="843">
        <v>98.1</v>
      </c>
      <c r="G418" s="844">
        <v>17122</v>
      </c>
      <c r="H418" s="843">
        <v>75.441000000000003</v>
      </c>
      <c r="I418" s="844">
        <v>4622518</v>
      </c>
      <c r="J418" s="879">
        <v>1.097</v>
      </c>
      <c r="K418" s="1656">
        <v>103.09099999999999</v>
      </c>
      <c r="M418" s="1652">
        <v>101.2</v>
      </c>
      <c r="N418" s="878">
        <v>2686.5</v>
      </c>
      <c r="O418" s="843">
        <v>99.4</v>
      </c>
      <c r="P418" s="843">
        <v>98.9</v>
      </c>
      <c r="Q418" s="844">
        <v>18996</v>
      </c>
      <c r="R418" s="843">
        <v>75.441000000000003</v>
      </c>
      <c r="S418" s="844">
        <v>19504</v>
      </c>
      <c r="T418" s="879">
        <v>1.097</v>
      </c>
      <c r="U418" s="1656">
        <v>103.09099999999999</v>
      </c>
    </row>
    <row r="419" spans="1:21">
      <c r="A419" s="764"/>
      <c r="B419" s="195" t="s">
        <v>6</v>
      </c>
      <c r="C419" s="843">
        <v>100.7</v>
      </c>
      <c r="D419" s="1707">
        <v>2123</v>
      </c>
      <c r="E419" s="843">
        <v>92.8</v>
      </c>
      <c r="F419" s="843">
        <v>98.7</v>
      </c>
      <c r="G419" s="844">
        <v>16871</v>
      </c>
      <c r="H419" s="843">
        <v>83.677000000000007</v>
      </c>
      <c r="I419" s="844">
        <v>8454364</v>
      </c>
      <c r="J419" s="879">
        <v>1.0980000000000001</v>
      </c>
      <c r="K419" s="1656">
        <v>103.376</v>
      </c>
      <c r="M419" s="1652">
        <v>100.7</v>
      </c>
      <c r="N419" s="878">
        <v>2153.9</v>
      </c>
      <c r="O419" s="843">
        <v>92.8</v>
      </c>
      <c r="P419" s="843">
        <v>98.9</v>
      </c>
      <c r="Q419" s="844">
        <v>19203</v>
      </c>
      <c r="R419" s="843">
        <v>83.677000000000007</v>
      </c>
      <c r="S419" s="844">
        <v>19293</v>
      </c>
      <c r="T419" s="879">
        <v>1.0980000000000001</v>
      </c>
      <c r="U419" s="1656">
        <v>103.376</v>
      </c>
    </row>
    <row r="420" spans="1:21">
      <c r="A420" s="764"/>
      <c r="B420" s="195" t="s">
        <v>7</v>
      </c>
      <c r="C420" s="843">
        <v>100.8</v>
      </c>
      <c r="D420" s="1707">
        <v>2219</v>
      </c>
      <c r="E420" s="843">
        <v>87.9</v>
      </c>
      <c r="F420" s="843">
        <v>99</v>
      </c>
      <c r="G420" s="844">
        <v>19550</v>
      </c>
      <c r="H420" s="843">
        <v>120.747</v>
      </c>
      <c r="I420" s="844">
        <v>86426616</v>
      </c>
      <c r="J420" s="879">
        <v>1.095</v>
      </c>
      <c r="K420" s="1656">
        <v>103.571</v>
      </c>
      <c r="M420" s="1652">
        <v>100.8</v>
      </c>
      <c r="N420" s="878">
        <v>2163.4</v>
      </c>
      <c r="O420" s="843">
        <v>87.9</v>
      </c>
      <c r="P420" s="843">
        <v>98.7</v>
      </c>
      <c r="Q420" s="844">
        <v>19437</v>
      </c>
      <c r="R420" s="843">
        <v>120.747</v>
      </c>
      <c r="S420" s="844">
        <v>20472</v>
      </c>
      <c r="T420" s="879">
        <v>1.095</v>
      </c>
      <c r="U420" s="1656">
        <v>103.571</v>
      </c>
    </row>
    <row r="421" spans="1:21">
      <c r="A421" s="764"/>
      <c r="B421" s="195" t="s">
        <v>8</v>
      </c>
      <c r="C421" s="843">
        <v>102.1</v>
      </c>
      <c r="D421" s="1707">
        <v>2182</v>
      </c>
      <c r="E421" s="843">
        <v>119.5</v>
      </c>
      <c r="F421" s="843">
        <v>99</v>
      </c>
      <c r="G421" s="844">
        <v>20542</v>
      </c>
      <c r="H421" s="843">
        <v>115.077</v>
      </c>
      <c r="I421" s="844">
        <v>6112743</v>
      </c>
      <c r="J421" s="879">
        <v>1.0920000000000001</v>
      </c>
      <c r="K421" s="1656">
        <v>103.373</v>
      </c>
      <c r="M421" s="1652">
        <v>102.1</v>
      </c>
      <c r="N421" s="878">
        <v>2137.4</v>
      </c>
      <c r="O421" s="843">
        <v>119.5</v>
      </c>
      <c r="P421" s="843">
        <v>98.7</v>
      </c>
      <c r="Q421" s="844">
        <v>19799</v>
      </c>
      <c r="R421" s="843">
        <v>115.077</v>
      </c>
      <c r="S421" s="844">
        <v>17724</v>
      </c>
      <c r="T421" s="879">
        <v>1.0920000000000001</v>
      </c>
      <c r="U421" s="1656">
        <v>103.373</v>
      </c>
    </row>
    <row r="422" spans="1:21">
      <c r="A422" s="764"/>
      <c r="B422" s="195" t="s">
        <v>9</v>
      </c>
      <c r="C422" s="843">
        <v>100.4</v>
      </c>
      <c r="D422" s="1707">
        <v>2207</v>
      </c>
      <c r="E422" s="843">
        <v>81.7</v>
      </c>
      <c r="F422" s="843">
        <v>99.3</v>
      </c>
      <c r="G422" s="844">
        <v>21919</v>
      </c>
      <c r="H422" s="843">
        <v>127.473</v>
      </c>
      <c r="I422" s="844">
        <v>6346235</v>
      </c>
      <c r="J422" s="879">
        <v>1.0900000000000001</v>
      </c>
      <c r="K422" s="1656">
        <v>103.458</v>
      </c>
      <c r="M422" s="1652">
        <v>100.4</v>
      </c>
      <c r="N422" s="878">
        <v>2143.9</v>
      </c>
      <c r="O422" s="843">
        <v>81.7</v>
      </c>
      <c r="P422" s="843">
        <v>99</v>
      </c>
      <c r="Q422" s="844">
        <v>20056</v>
      </c>
      <c r="R422" s="843">
        <v>127.473</v>
      </c>
      <c r="S422" s="844">
        <v>18690</v>
      </c>
      <c r="T422" s="879">
        <v>1.0900000000000001</v>
      </c>
      <c r="U422" s="1656">
        <v>103.458</v>
      </c>
    </row>
    <row r="423" spans="1:21">
      <c r="A423" s="764"/>
      <c r="B423" s="195" t="s">
        <v>10</v>
      </c>
      <c r="C423" s="843">
        <v>100.1</v>
      </c>
      <c r="D423" s="1707">
        <v>2143</v>
      </c>
      <c r="E423" s="843">
        <v>90.1</v>
      </c>
      <c r="F423" s="843">
        <v>99.1</v>
      </c>
      <c r="G423" s="844">
        <v>23042</v>
      </c>
      <c r="H423" s="843">
        <v>111.273</v>
      </c>
      <c r="I423" s="844">
        <v>17830116</v>
      </c>
      <c r="J423" s="879">
        <v>1.0920000000000001</v>
      </c>
      <c r="K423" s="1656">
        <v>103.554</v>
      </c>
      <c r="M423" s="1652">
        <v>100.1</v>
      </c>
      <c r="N423" s="878">
        <v>2080</v>
      </c>
      <c r="O423" s="843">
        <v>90.1</v>
      </c>
      <c r="P423" s="843">
        <v>98.9</v>
      </c>
      <c r="Q423" s="844">
        <v>20059</v>
      </c>
      <c r="R423" s="843">
        <v>111.273</v>
      </c>
      <c r="S423" s="844">
        <v>20074</v>
      </c>
      <c r="T423" s="879">
        <v>1.0920000000000001</v>
      </c>
      <c r="U423" s="1656">
        <v>103.554</v>
      </c>
    </row>
    <row r="424" spans="1:21">
      <c r="A424" s="764"/>
      <c r="B424" s="195" t="s">
        <v>11</v>
      </c>
      <c r="C424" s="843">
        <v>100.6</v>
      </c>
      <c r="D424" s="1707">
        <v>2075</v>
      </c>
      <c r="E424" s="843">
        <v>79.599999999999994</v>
      </c>
      <c r="F424" s="843">
        <v>99</v>
      </c>
      <c r="G424" s="844">
        <v>21349</v>
      </c>
      <c r="H424" s="843">
        <v>82.998000000000005</v>
      </c>
      <c r="I424" s="844">
        <v>4943114</v>
      </c>
      <c r="J424" s="879">
        <v>1.095</v>
      </c>
      <c r="K424" s="1656">
        <v>103.235</v>
      </c>
      <c r="M424" s="1652">
        <v>100.6</v>
      </c>
      <c r="N424" s="878">
        <v>2073.8000000000002</v>
      </c>
      <c r="O424" s="843">
        <v>79.599999999999994</v>
      </c>
      <c r="P424" s="843">
        <v>98.9</v>
      </c>
      <c r="Q424" s="844">
        <v>19891</v>
      </c>
      <c r="R424" s="843">
        <v>82.998000000000005</v>
      </c>
      <c r="S424" s="844">
        <v>20262</v>
      </c>
      <c r="T424" s="879">
        <v>1.095</v>
      </c>
      <c r="U424" s="1656">
        <v>103.235</v>
      </c>
    </row>
    <row r="425" spans="1:21">
      <c r="A425" s="764"/>
      <c r="B425" s="195" t="s">
        <v>12</v>
      </c>
      <c r="C425" s="843">
        <v>100.4</v>
      </c>
      <c r="D425" s="1707">
        <v>2469</v>
      </c>
      <c r="E425" s="843">
        <v>74.599999999999994</v>
      </c>
      <c r="F425" s="843">
        <v>99.2</v>
      </c>
      <c r="G425" s="844">
        <v>21154</v>
      </c>
      <c r="H425" s="843">
        <v>82.504999999999995</v>
      </c>
      <c r="I425" s="844">
        <v>8236661</v>
      </c>
      <c r="J425" s="879">
        <v>1.0980000000000001</v>
      </c>
      <c r="K425" s="1656">
        <v>103.509</v>
      </c>
      <c r="M425" s="1652">
        <v>100.4</v>
      </c>
      <c r="N425" s="878">
        <v>2444.8000000000002</v>
      </c>
      <c r="O425" s="843">
        <v>74.599999999999994</v>
      </c>
      <c r="P425" s="843">
        <v>99.2</v>
      </c>
      <c r="Q425" s="844">
        <v>20100</v>
      </c>
      <c r="R425" s="843">
        <v>82.504999999999995</v>
      </c>
      <c r="S425" s="844">
        <v>20046</v>
      </c>
      <c r="T425" s="879">
        <v>1.0980000000000001</v>
      </c>
      <c r="U425" s="1656">
        <v>103.509</v>
      </c>
    </row>
    <row r="426" spans="1:21">
      <c r="A426" s="764"/>
      <c r="B426" s="195" t="s">
        <v>13</v>
      </c>
      <c r="C426" s="843">
        <v>101.3</v>
      </c>
      <c r="D426" s="1707">
        <v>2498</v>
      </c>
      <c r="E426" s="843">
        <v>77.900000000000006</v>
      </c>
      <c r="F426" s="843">
        <v>99.4</v>
      </c>
      <c r="G426" s="844">
        <v>19797</v>
      </c>
      <c r="H426" s="843">
        <v>78.346000000000004</v>
      </c>
      <c r="I426" s="844">
        <v>72830912</v>
      </c>
      <c r="J426" s="879">
        <v>1.1000000000000001</v>
      </c>
      <c r="K426" s="1656">
        <v>103.20399999999999</v>
      </c>
      <c r="M426" s="1652">
        <v>101.3</v>
      </c>
      <c r="N426" s="878">
        <v>2491.6</v>
      </c>
      <c r="O426" s="843">
        <v>77.900000000000006</v>
      </c>
      <c r="P426" s="843">
        <v>99.2</v>
      </c>
      <c r="Q426" s="844">
        <v>19888</v>
      </c>
      <c r="R426" s="843">
        <v>78.346000000000004</v>
      </c>
      <c r="S426" s="844">
        <v>21197</v>
      </c>
      <c r="T426" s="879">
        <v>1.1000000000000001</v>
      </c>
      <c r="U426" s="1656">
        <v>103.20399999999999</v>
      </c>
    </row>
    <row r="427" spans="1:21">
      <c r="A427" s="778"/>
      <c r="B427" s="197" t="s">
        <v>14</v>
      </c>
      <c r="C427" s="848">
        <v>101.1</v>
      </c>
      <c r="D427" s="1893">
        <v>2434</v>
      </c>
      <c r="E427" s="848">
        <v>105.7</v>
      </c>
      <c r="F427" s="848">
        <v>99.4</v>
      </c>
      <c r="G427" s="849">
        <v>18756</v>
      </c>
      <c r="H427" s="848">
        <v>74.509</v>
      </c>
      <c r="I427" s="849">
        <v>4243280</v>
      </c>
      <c r="J427" s="1432">
        <v>1.0980000000000001</v>
      </c>
      <c r="K427" s="1657">
        <v>103.21</v>
      </c>
      <c r="M427" s="1653">
        <v>101.1</v>
      </c>
      <c r="N427" s="904">
        <v>2511.1</v>
      </c>
      <c r="O427" s="848">
        <v>105.7</v>
      </c>
      <c r="P427" s="848">
        <v>99.2</v>
      </c>
      <c r="Q427" s="849">
        <v>19858</v>
      </c>
      <c r="R427" s="848">
        <v>74.509</v>
      </c>
      <c r="S427" s="849">
        <v>19820</v>
      </c>
      <c r="T427" s="1432">
        <v>1.0980000000000001</v>
      </c>
      <c r="U427" s="1657">
        <v>103.21</v>
      </c>
    </row>
    <row r="428" spans="1:21">
      <c r="A428" s="763" t="s">
        <v>1422</v>
      </c>
      <c r="B428" s="701" t="s">
        <v>3</v>
      </c>
      <c r="C428" s="853">
        <v>98.6</v>
      </c>
      <c r="D428" s="1706">
        <v>2166</v>
      </c>
      <c r="E428" s="853">
        <v>84.1</v>
      </c>
      <c r="F428" s="853">
        <v>98.9</v>
      </c>
      <c r="G428" s="854">
        <v>19032</v>
      </c>
      <c r="H428" s="853">
        <v>86.034999999999997</v>
      </c>
      <c r="I428" s="854">
        <v>5997603</v>
      </c>
      <c r="J428" s="1433">
        <v>1.095</v>
      </c>
      <c r="K428" s="1655">
        <v>102.117</v>
      </c>
      <c r="M428" s="1650">
        <v>98.6</v>
      </c>
      <c r="N428" s="906">
        <v>2222</v>
      </c>
      <c r="O428" s="853">
        <v>84.1</v>
      </c>
      <c r="P428" s="853">
        <v>99</v>
      </c>
      <c r="Q428" s="854">
        <v>19685</v>
      </c>
      <c r="R428" s="853">
        <v>86.034999999999997</v>
      </c>
      <c r="S428" s="854">
        <v>21793</v>
      </c>
      <c r="T428" s="1433">
        <v>1.095</v>
      </c>
      <c r="U428" s="1655">
        <v>102.117</v>
      </c>
    </row>
    <row r="429" spans="1:21">
      <c r="A429" s="764">
        <v>2024</v>
      </c>
      <c r="B429" s="700" t="s">
        <v>4</v>
      </c>
      <c r="C429" s="843">
        <v>102</v>
      </c>
      <c r="D429" s="1707">
        <v>2190</v>
      </c>
      <c r="E429" s="843">
        <v>91.6</v>
      </c>
      <c r="F429" s="843">
        <v>98.4</v>
      </c>
      <c r="G429" s="844">
        <v>18139</v>
      </c>
      <c r="H429" s="843">
        <v>125.583</v>
      </c>
      <c r="I429" s="844">
        <v>20353818</v>
      </c>
      <c r="J429" s="879">
        <v>1.0960000000000001</v>
      </c>
      <c r="K429" s="1656">
        <v>102.91</v>
      </c>
      <c r="M429" s="1652">
        <v>102</v>
      </c>
      <c r="N429" s="878">
        <v>2262.6</v>
      </c>
      <c r="O429" s="843">
        <v>91.6</v>
      </c>
      <c r="P429" s="843">
        <v>98.8</v>
      </c>
      <c r="Q429" s="844">
        <v>19850</v>
      </c>
      <c r="R429" s="843">
        <v>125.583</v>
      </c>
      <c r="S429" s="844">
        <v>21611</v>
      </c>
      <c r="T429" s="879">
        <v>1.0960000000000001</v>
      </c>
      <c r="U429" s="1656">
        <v>102.91</v>
      </c>
    </row>
    <row r="430" spans="1:21">
      <c r="A430" s="764"/>
      <c r="B430" s="700" t="s">
        <v>5</v>
      </c>
      <c r="C430" s="843">
        <v>102.4</v>
      </c>
      <c r="D430" s="1707">
        <v>2178</v>
      </c>
      <c r="E430" s="843">
        <v>96.3</v>
      </c>
      <c r="F430" s="843">
        <v>98.3</v>
      </c>
      <c r="G430" s="844">
        <v>17250</v>
      </c>
      <c r="H430" s="843">
        <v>109.854</v>
      </c>
      <c r="I430" s="844">
        <v>5130094</v>
      </c>
      <c r="J430" s="879">
        <v>1.099</v>
      </c>
      <c r="K430" s="1656">
        <v>102.998</v>
      </c>
      <c r="M430" s="1652">
        <v>102.4</v>
      </c>
      <c r="N430" s="878">
        <v>2232.9</v>
      </c>
      <c r="O430" s="843">
        <v>96.3</v>
      </c>
      <c r="P430" s="843">
        <v>99.1</v>
      </c>
      <c r="Q430" s="844">
        <v>19741</v>
      </c>
      <c r="R430" s="843">
        <v>109.854</v>
      </c>
      <c r="S430" s="844">
        <v>21662</v>
      </c>
      <c r="T430" s="879">
        <v>1.099</v>
      </c>
      <c r="U430" s="1656">
        <v>102.998</v>
      </c>
    </row>
    <row r="431" spans="1:21">
      <c r="A431" s="764"/>
      <c r="B431" s="700" t="s">
        <v>6</v>
      </c>
      <c r="C431" s="843">
        <v>102.2</v>
      </c>
      <c r="D431" s="1707">
        <v>2248</v>
      </c>
      <c r="E431" s="843">
        <v>82.6</v>
      </c>
      <c r="F431" s="843">
        <v>98.3</v>
      </c>
      <c r="G431" s="844">
        <v>17974</v>
      </c>
      <c r="H431" s="843">
        <v>89.429000000000002</v>
      </c>
      <c r="I431" s="844">
        <v>9763179</v>
      </c>
      <c r="J431" s="879">
        <v>1.105</v>
      </c>
      <c r="K431" s="1656">
        <v>102.69</v>
      </c>
      <c r="M431" s="1652">
        <v>102.2</v>
      </c>
      <c r="N431" s="878">
        <v>2275.8000000000002</v>
      </c>
      <c r="O431" s="843">
        <v>82.6</v>
      </c>
      <c r="P431" s="843">
        <v>98.5</v>
      </c>
      <c r="Q431" s="844">
        <v>19827</v>
      </c>
      <c r="R431" s="843">
        <v>89.429000000000002</v>
      </c>
      <c r="S431" s="844">
        <v>22149</v>
      </c>
      <c r="T431" s="879">
        <v>1.105</v>
      </c>
      <c r="U431" s="1656">
        <v>102.69</v>
      </c>
    </row>
    <row r="432" spans="1:21">
      <c r="A432" s="764"/>
      <c r="B432" s="700" t="s">
        <v>7</v>
      </c>
      <c r="C432" s="843">
        <v>99.8</v>
      </c>
      <c r="D432" s="1707">
        <v>2239</v>
      </c>
      <c r="E432" s="843">
        <v>79.8</v>
      </c>
      <c r="F432" s="843">
        <v>99.2</v>
      </c>
      <c r="G432" s="844">
        <v>19693</v>
      </c>
      <c r="H432" s="843">
        <v>99.087999999999994</v>
      </c>
      <c r="I432" s="844">
        <v>94866916</v>
      </c>
      <c r="J432" s="879">
        <v>1.109</v>
      </c>
      <c r="K432" s="1656">
        <v>102.682</v>
      </c>
      <c r="M432" s="1652">
        <v>99.8</v>
      </c>
      <c r="N432" s="878">
        <v>2182</v>
      </c>
      <c r="O432" s="843">
        <v>79.8</v>
      </c>
      <c r="P432" s="843">
        <v>98.9</v>
      </c>
      <c r="Q432" s="844">
        <v>19682</v>
      </c>
      <c r="R432" s="843">
        <v>99.087999999999994</v>
      </c>
      <c r="S432" s="844">
        <v>22269</v>
      </c>
      <c r="T432" s="879">
        <v>1.109</v>
      </c>
      <c r="U432" s="1656">
        <v>102.682</v>
      </c>
    </row>
    <row r="433" spans="1:21">
      <c r="A433" s="764"/>
      <c r="B433" s="700" t="s">
        <v>8</v>
      </c>
      <c r="C433" s="843">
        <v>101.3</v>
      </c>
      <c r="D433" s="1707">
        <v>2260</v>
      </c>
      <c r="E433" s="843">
        <v>85.7</v>
      </c>
      <c r="F433" s="843">
        <v>99</v>
      </c>
      <c r="G433" s="844">
        <v>19628</v>
      </c>
      <c r="H433" s="843">
        <v>96.049000000000007</v>
      </c>
      <c r="I433" s="844">
        <v>6140422</v>
      </c>
      <c r="J433" s="879">
        <v>1.113</v>
      </c>
      <c r="K433" s="1656">
        <v>103.071</v>
      </c>
      <c r="M433" s="1652">
        <v>101.3</v>
      </c>
      <c r="N433" s="878">
        <v>2209.6</v>
      </c>
      <c r="O433" s="843">
        <v>85.7</v>
      </c>
      <c r="P433" s="843">
        <v>98.7</v>
      </c>
      <c r="Q433" s="844">
        <v>19392</v>
      </c>
      <c r="R433" s="843">
        <v>96.049000000000007</v>
      </c>
      <c r="S433" s="844">
        <v>18867</v>
      </c>
      <c r="T433" s="879">
        <v>1.113</v>
      </c>
      <c r="U433" s="1656">
        <v>103.071</v>
      </c>
    </row>
    <row r="434" spans="1:21">
      <c r="A434" s="764"/>
      <c r="B434" s="700" t="s">
        <v>9</v>
      </c>
      <c r="C434" s="843">
        <v>101.2</v>
      </c>
      <c r="D434" s="1707">
        <v>2223</v>
      </c>
      <c r="E434" s="843">
        <v>91.6</v>
      </c>
      <c r="F434" s="843">
        <v>98.9</v>
      </c>
      <c r="G434" s="844">
        <v>22206</v>
      </c>
      <c r="H434" s="843">
        <v>79.465999999999994</v>
      </c>
      <c r="I434" s="844">
        <v>7527956</v>
      </c>
      <c r="J434" s="879">
        <v>1.117</v>
      </c>
      <c r="K434" s="1656">
        <v>102.77</v>
      </c>
      <c r="M434" s="1652">
        <v>101.2</v>
      </c>
      <c r="N434" s="878">
        <v>2163.6999999999998</v>
      </c>
      <c r="O434" s="843">
        <v>91.6</v>
      </c>
      <c r="P434" s="843">
        <v>98.6</v>
      </c>
      <c r="Q434" s="844">
        <v>19656</v>
      </c>
      <c r="R434" s="843">
        <v>79.465999999999994</v>
      </c>
      <c r="S434" s="844">
        <v>22418</v>
      </c>
      <c r="T434" s="879">
        <v>1.117</v>
      </c>
      <c r="U434" s="1656">
        <v>102.77</v>
      </c>
    </row>
    <row r="435" spans="1:21">
      <c r="A435" s="764"/>
      <c r="B435" s="700" t="s">
        <v>10</v>
      </c>
      <c r="C435" s="843">
        <v>106.4</v>
      </c>
      <c r="D435" s="1707">
        <v>2125</v>
      </c>
      <c r="E435" s="843">
        <v>88.8</v>
      </c>
      <c r="F435" s="843">
        <v>99.3</v>
      </c>
      <c r="G435" s="844">
        <v>21536</v>
      </c>
      <c r="H435" s="843">
        <v>89.685000000000002</v>
      </c>
      <c r="I435" s="844">
        <v>19527606</v>
      </c>
      <c r="J435" s="879">
        <v>1.1180000000000001</v>
      </c>
      <c r="K435" s="1656">
        <v>103.241</v>
      </c>
      <c r="M435" s="1652">
        <v>106.4</v>
      </c>
      <c r="N435" s="878">
        <v>2064.9</v>
      </c>
      <c r="O435" s="843">
        <v>88.8</v>
      </c>
      <c r="P435" s="843">
        <v>99.1</v>
      </c>
      <c r="Q435" s="844">
        <v>19155</v>
      </c>
      <c r="R435" s="843">
        <v>89.685000000000002</v>
      </c>
      <c r="S435" s="844">
        <v>22156</v>
      </c>
      <c r="T435" s="879">
        <v>1.1180000000000001</v>
      </c>
      <c r="U435" s="1656">
        <v>103.241</v>
      </c>
    </row>
    <row r="436" spans="1:21">
      <c r="A436" s="764"/>
      <c r="B436" s="700" t="s">
        <v>11</v>
      </c>
      <c r="C436" s="843">
        <v>102.8</v>
      </c>
      <c r="D436" s="1707">
        <v>2197</v>
      </c>
      <c r="E436" s="843">
        <v>90.8</v>
      </c>
      <c r="F436" s="843">
        <v>98.5</v>
      </c>
      <c r="G436" s="844">
        <v>20723</v>
      </c>
      <c r="H436" s="843">
        <v>99.344999999999999</v>
      </c>
      <c r="I436" s="844">
        <v>5132639</v>
      </c>
      <c r="J436" s="879">
        <v>1.145</v>
      </c>
      <c r="K436" s="1656">
        <v>102.944</v>
      </c>
      <c r="M436" s="1652">
        <v>102.8</v>
      </c>
      <c r="N436" s="878">
        <v>2193.3000000000002</v>
      </c>
      <c r="O436" s="843">
        <v>90.8</v>
      </c>
      <c r="P436" s="843">
        <v>98.4</v>
      </c>
      <c r="Q436" s="844">
        <v>19290</v>
      </c>
      <c r="R436" s="843">
        <v>99.344999999999999</v>
      </c>
      <c r="S436" s="844">
        <v>21502</v>
      </c>
      <c r="T436" s="879">
        <v>1.145</v>
      </c>
      <c r="U436" s="1656">
        <v>102.944</v>
      </c>
    </row>
    <row r="437" spans="1:21">
      <c r="A437" s="764"/>
      <c r="B437" s="700" t="s">
        <v>12</v>
      </c>
      <c r="C437" s="843">
        <v>102.6</v>
      </c>
      <c r="D437" s="1707"/>
      <c r="E437" s="843">
        <v>88.8</v>
      </c>
      <c r="F437" s="843">
        <v>99</v>
      </c>
      <c r="G437" s="844">
        <v>20279</v>
      </c>
      <c r="H437" s="843">
        <v>103.399</v>
      </c>
      <c r="I437" s="844">
        <v>9041754</v>
      </c>
      <c r="J437" s="879">
        <v>1.155</v>
      </c>
      <c r="K437" s="1656">
        <v>102.44799999999999</v>
      </c>
      <c r="M437" s="1652">
        <v>102.6</v>
      </c>
      <c r="N437" s="1707"/>
      <c r="O437" s="843">
        <v>88.8</v>
      </c>
      <c r="P437" s="843">
        <v>98.9</v>
      </c>
      <c r="Q437" s="844">
        <v>18925</v>
      </c>
      <c r="R437" s="843">
        <v>103.399</v>
      </c>
      <c r="S437" s="844">
        <v>22300</v>
      </c>
      <c r="T437" s="879">
        <v>1.155</v>
      </c>
      <c r="U437" s="1656">
        <v>102.44799999999999</v>
      </c>
    </row>
    <row r="438" spans="1:21">
      <c r="A438" s="764"/>
      <c r="B438" s="700" t="s">
        <v>13</v>
      </c>
      <c r="C438" s="843">
        <v>102.7</v>
      </c>
      <c r="D438" s="1707"/>
      <c r="E438" s="843">
        <v>89.9</v>
      </c>
      <c r="F438" s="843">
        <v>99.2</v>
      </c>
      <c r="G438" s="844">
        <v>18297</v>
      </c>
      <c r="H438" s="843">
        <v>117.759</v>
      </c>
      <c r="I438" s="844">
        <v>77125592</v>
      </c>
      <c r="J438" s="879">
        <v>1.1639999999999999</v>
      </c>
      <c r="K438" s="1656">
        <v>103.01</v>
      </c>
      <c r="M438" s="1652">
        <v>102.7</v>
      </c>
      <c r="N438" s="1707"/>
      <c r="O438" s="843">
        <v>89.9</v>
      </c>
      <c r="P438" s="843">
        <v>99</v>
      </c>
      <c r="Q438" s="844">
        <v>18794</v>
      </c>
      <c r="R438" s="843">
        <v>117.759</v>
      </c>
      <c r="S438" s="844">
        <v>22358</v>
      </c>
      <c r="T438" s="879">
        <v>1.1639999999999999</v>
      </c>
      <c r="U438" s="1656">
        <v>103.01</v>
      </c>
    </row>
    <row r="439" spans="1:21">
      <c r="A439" s="778"/>
      <c r="B439" s="816" t="s">
        <v>14</v>
      </c>
      <c r="C439" s="848">
        <v>103.8</v>
      </c>
      <c r="D439" s="1893"/>
      <c r="E439" s="848">
        <v>92</v>
      </c>
      <c r="F439" s="848">
        <v>99.5</v>
      </c>
      <c r="G439" s="849">
        <v>18503</v>
      </c>
      <c r="H439" s="848">
        <v>116.042</v>
      </c>
      <c r="I439" s="849">
        <v>4867698</v>
      </c>
      <c r="J439" s="1432">
        <v>1.1910000000000001</v>
      </c>
      <c r="K439" s="1657">
        <v>103.77</v>
      </c>
      <c r="M439" s="1653">
        <v>103.8</v>
      </c>
      <c r="N439" s="1893"/>
      <c r="O439" s="848">
        <v>92</v>
      </c>
      <c r="P439" s="848">
        <v>99.2</v>
      </c>
      <c r="Q439" s="849">
        <v>19177</v>
      </c>
      <c r="R439" s="848">
        <v>116.042</v>
      </c>
      <c r="S439" s="849">
        <v>22914</v>
      </c>
      <c r="T439" s="1432">
        <v>1.1910000000000001</v>
      </c>
      <c r="U439" s="1657">
        <v>103.77</v>
      </c>
    </row>
    <row r="440" spans="1:21">
      <c r="A440" s="763" t="s">
        <v>1467</v>
      </c>
      <c r="B440" s="765" t="s">
        <v>3</v>
      </c>
      <c r="C440" s="1650">
        <v>103.2</v>
      </c>
      <c r="D440" s="1706"/>
      <c r="E440" s="853">
        <v>86.4</v>
      </c>
      <c r="F440" s="853">
        <v>98.3</v>
      </c>
      <c r="G440" s="854">
        <v>18422</v>
      </c>
      <c r="H440" s="853">
        <v>110.70099999999999</v>
      </c>
      <c r="I440" s="854">
        <v>5797860</v>
      </c>
      <c r="J440" s="1433">
        <v>1.222</v>
      </c>
      <c r="K440" s="1655">
        <v>104.241</v>
      </c>
      <c r="M440" s="1650">
        <v>103.2</v>
      </c>
      <c r="N440" s="1706"/>
      <c r="O440" s="853">
        <v>86.4</v>
      </c>
      <c r="P440" s="853">
        <v>98.4</v>
      </c>
      <c r="Q440" s="854">
        <v>19148</v>
      </c>
      <c r="R440" s="853">
        <v>110.70099999999999</v>
      </c>
      <c r="S440" s="854">
        <v>21037</v>
      </c>
      <c r="T440" s="1433">
        <v>1.222</v>
      </c>
      <c r="U440" s="1655">
        <v>104.241</v>
      </c>
    </row>
    <row r="441" spans="1:21">
      <c r="A441" s="764">
        <v>2025</v>
      </c>
      <c r="B441" s="564" t="s">
        <v>4</v>
      </c>
      <c r="C441" s="1652">
        <v>100.8</v>
      </c>
      <c r="D441" s="1707"/>
      <c r="E441" s="843">
        <v>92.8</v>
      </c>
      <c r="F441" s="843">
        <v>97.9</v>
      </c>
      <c r="G441" s="844">
        <v>17782</v>
      </c>
      <c r="H441" s="843">
        <v>77.662000000000006</v>
      </c>
      <c r="I441" s="844">
        <v>20915241</v>
      </c>
      <c r="J441" s="879">
        <v>1.2370000000000001</v>
      </c>
      <c r="K441" s="1656">
        <v>103.77</v>
      </c>
      <c r="M441" s="1652">
        <v>100.8</v>
      </c>
      <c r="N441" s="1707"/>
      <c r="O441" s="843">
        <v>92.8</v>
      </c>
      <c r="P441" s="843">
        <v>98.4</v>
      </c>
      <c r="Q441" s="844">
        <v>19592</v>
      </c>
      <c r="R441" s="843">
        <v>77.662000000000006</v>
      </c>
      <c r="S441" s="844">
        <v>22386</v>
      </c>
      <c r="T441" s="879">
        <v>1.2370000000000001</v>
      </c>
      <c r="U441" s="1656">
        <v>103.77</v>
      </c>
    </row>
    <row r="442" spans="1:21">
      <c r="A442" s="764"/>
      <c r="B442" s="564" t="s">
        <v>5</v>
      </c>
      <c r="C442" s="1652">
        <v>100.2</v>
      </c>
      <c r="D442" s="1707"/>
      <c r="E442" s="843">
        <v>82.4</v>
      </c>
      <c r="F442" s="843">
        <v>96.8</v>
      </c>
      <c r="G442" s="844">
        <v>17216</v>
      </c>
      <c r="H442" s="843">
        <v>95.575999999999993</v>
      </c>
      <c r="I442" s="844">
        <v>5050186</v>
      </c>
      <c r="J442" s="879">
        <v>1.284</v>
      </c>
      <c r="K442" s="1656">
        <v>103.568</v>
      </c>
      <c r="M442" s="1652">
        <v>100.2</v>
      </c>
      <c r="N442" s="1707"/>
      <c r="O442" s="843">
        <v>82.4</v>
      </c>
      <c r="P442" s="843">
        <v>97.6</v>
      </c>
      <c r="Q442" s="844">
        <v>19595</v>
      </c>
      <c r="R442" s="843">
        <v>95.575999999999993</v>
      </c>
      <c r="S442" s="844">
        <v>21390</v>
      </c>
      <c r="T442" s="879">
        <v>1.284</v>
      </c>
      <c r="U442" s="1656">
        <v>103.568</v>
      </c>
    </row>
    <row r="443" spans="1:21">
      <c r="A443" s="764"/>
      <c r="B443" s="564" t="s">
        <v>6</v>
      </c>
      <c r="C443" s="1652">
        <v>101.2</v>
      </c>
      <c r="D443" s="1707"/>
      <c r="E443" s="843">
        <v>80.2</v>
      </c>
      <c r="F443" s="843">
        <v>99.5</v>
      </c>
      <c r="G443" s="844">
        <v>17513</v>
      </c>
      <c r="H443" s="843">
        <v>116.89400000000001</v>
      </c>
      <c r="I443" s="844">
        <v>10221949</v>
      </c>
      <c r="J443" s="879">
        <v>1.3029999999999999</v>
      </c>
      <c r="K443" s="1656">
        <v>103.55500000000001</v>
      </c>
      <c r="M443" s="1652">
        <v>101.2</v>
      </c>
      <c r="N443" s="1707"/>
      <c r="O443" s="843">
        <v>80.2</v>
      </c>
      <c r="P443" s="843">
        <v>99.7</v>
      </c>
      <c r="Q443" s="844">
        <v>19298</v>
      </c>
      <c r="R443" s="843">
        <v>116.89400000000001</v>
      </c>
      <c r="S443" s="844">
        <v>23090</v>
      </c>
      <c r="T443" s="879">
        <v>1.3029999999999999</v>
      </c>
      <c r="U443" s="1656">
        <v>103.55500000000001</v>
      </c>
    </row>
    <row r="444" spans="1:21">
      <c r="A444" s="764"/>
      <c r="B444" s="564" t="s">
        <v>7</v>
      </c>
      <c r="C444" s="1652">
        <v>98.7</v>
      </c>
      <c r="D444" s="1707"/>
      <c r="E444" s="843">
        <v>104.5</v>
      </c>
      <c r="F444" s="843">
        <v>99.4</v>
      </c>
      <c r="G444" s="844">
        <v>18651</v>
      </c>
      <c r="H444" s="843">
        <v>92.456000000000003</v>
      </c>
      <c r="I444" s="844">
        <v>90888716</v>
      </c>
      <c r="J444" s="879">
        <v>1.321</v>
      </c>
      <c r="K444" s="1656">
        <v>103.73099999999999</v>
      </c>
      <c r="M444" s="1652">
        <v>98.7</v>
      </c>
      <c r="N444" s="1707"/>
      <c r="O444" s="843">
        <v>104.5</v>
      </c>
      <c r="P444" s="843">
        <v>99.1</v>
      </c>
      <c r="Q444" s="844">
        <v>18881</v>
      </c>
      <c r="R444" s="843">
        <v>92.456000000000003</v>
      </c>
      <c r="S444" s="844">
        <v>21262</v>
      </c>
      <c r="T444" s="879">
        <v>1.321</v>
      </c>
      <c r="U444" s="1656">
        <v>103.73099999999999</v>
      </c>
    </row>
    <row r="445" spans="1:21">
      <c r="A445" s="764"/>
      <c r="B445" s="564" t="s">
        <v>8</v>
      </c>
      <c r="C445" s="1652">
        <v>100.4</v>
      </c>
      <c r="D445" s="1707"/>
      <c r="E445" s="843">
        <v>107</v>
      </c>
      <c r="F445" s="843">
        <v>99.5</v>
      </c>
      <c r="G445" s="844">
        <v>20230</v>
      </c>
      <c r="H445" s="843">
        <v>102.057</v>
      </c>
      <c r="I445" s="844">
        <v>6237121</v>
      </c>
      <c r="J445" s="879">
        <v>1.3779999999999999</v>
      </c>
      <c r="K445" s="1656">
        <v>103.352</v>
      </c>
      <c r="M445" s="1652">
        <v>100.4</v>
      </c>
      <c r="N445" s="1707"/>
      <c r="O445" s="843">
        <v>107</v>
      </c>
      <c r="P445" s="843">
        <v>99.2</v>
      </c>
      <c r="Q445" s="844">
        <v>19740</v>
      </c>
      <c r="R445" s="843">
        <v>102.057</v>
      </c>
      <c r="S445" s="844">
        <v>19851</v>
      </c>
      <c r="T445" s="879">
        <v>1.3779999999999999</v>
      </c>
      <c r="U445" s="1656">
        <v>103.352</v>
      </c>
    </row>
    <row r="446" spans="1:21">
      <c r="A446" s="764"/>
      <c r="B446" s="564" t="s">
        <v>9</v>
      </c>
      <c r="C446" s="1652">
        <v>103.6</v>
      </c>
      <c r="D446" s="1707"/>
      <c r="E446" s="843">
        <v>108.3</v>
      </c>
      <c r="F446" s="843">
        <v>99.3</v>
      </c>
      <c r="G446" s="844">
        <v>23572</v>
      </c>
      <c r="H446" s="843">
        <v>107.782</v>
      </c>
      <c r="I446" s="844">
        <v>7462369</v>
      </c>
      <c r="J446" s="879">
        <v>1.383</v>
      </c>
      <c r="K446" s="1656">
        <v>103.43899999999999</v>
      </c>
      <c r="M446" s="1652">
        <v>103.6</v>
      </c>
      <c r="N446" s="1707"/>
      <c r="O446" s="843">
        <v>108.3</v>
      </c>
      <c r="P446" s="843">
        <v>99.1</v>
      </c>
      <c r="Q446" s="844">
        <v>20766</v>
      </c>
      <c r="R446" s="843">
        <v>107.782</v>
      </c>
      <c r="S446" s="844">
        <v>22104</v>
      </c>
      <c r="T446" s="879">
        <v>1.383</v>
      </c>
      <c r="U446" s="1656">
        <v>103.43899999999999</v>
      </c>
    </row>
    <row r="447" spans="1:21">
      <c r="A447" s="764"/>
      <c r="B447" s="564" t="s">
        <v>10</v>
      </c>
      <c r="C447" s="1652"/>
      <c r="D447" s="1707"/>
      <c r="E447" s="843"/>
      <c r="F447" s="843"/>
      <c r="G447" s="844"/>
      <c r="H447" s="843"/>
      <c r="I447" s="844"/>
      <c r="J447" s="879"/>
      <c r="K447" s="1656"/>
      <c r="M447" s="1652"/>
      <c r="N447" s="1707"/>
      <c r="O447" s="843"/>
      <c r="P447" s="843"/>
      <c r="Q447" s="844"/>
      <c r="R447" s="843"/>
      <c r="S447" s="844"/>
      <c r="T447" s="2656"/>
      <c r="U447" s="1656"/>
    </row>
    <row r="448" spans="1:21">
      <c r="A448" s="764"/>
      <c r="B448" s="564" t="s">
        <v>11</v>
      </c>
      <c r="C448" s="1652"/>
      <c r="D448" s="1707"/>
      <c r="E448" s="843"/>
      <c r="F448" s="843"/>
      <c r="G448" s="844"/>
      <c r="H448" s="843"/>
      <c r="I448" s="844"/>
      <c r="J448" s="879"/>
      <c r="K448" s="1656"/>
      <c r="M448" s="1652"/>
      <c r="N448" s="1707"/>
      <c r="O448" s="843"/>
      <c r="P448" s="843"/>
      <c r="Q448" s="844"/>
      <c r="R448" s="843"/>
      <c r="S448" s="844"/>
      <c r="T448" s="2656"/>
      <c r="U448" s="1656"/>
    </row>
    <row r="449" spans="1:21">
      <c r="A449" s="764"/>
      <c r="B449" s="564" t="s">
        <v>12</v>
      </c>
      <c r="C449" s="1652"/>
      <c r="D449" s="1707"/>
      <c r="E449" s="843"/>
      <c r="F449" s="843"/>
      <c r="G449" s="844"/>
      <c r="H449" s="843"/>
      <c r="I449" s="844"/>
      <c r="J449" s="879"/>
      <c r="K449" s="1656"/>
      <c r="M449" s="1652"/>
      <c r="N449" s="1707"/>
      <c r="O449" s="843"/>
      <c r="P449" s="843"/>
      <c r="Q449" s="844"/>
      <c r="R449" s="843"/>
      <c r="S449" s="844"/>
      <c r="T449" s="2656"/>
      <c r="U449" s="1656"/>
    </row>
    <row r="450" spans="1:21">
      <c r="A450" s="764"/>
      <c r="B450" s="564" t="s">
        <v>13</v>
      </c>
      <c r="C450" s="1652"/>
      <c r="D450" s="1707"/>
      <c r="E450" s="843"/>
      <c r="F450" s="843"/>
      <c r="G450" s="844"/>
      <c r="H450" s="843"/>
      <c r="I450" s="844"/>
      <c r="J450" s="879"/>
      <c r="K450" s="1656"/>
      <c r="M450" s="1652"/>
      <c r="N450" s="1707"/>
      <c r="O450" s="843"/>
      <c r="P450" s="843"/>
      <c r="Q450" s="844"/>
      <c r="R450" s="843"/>
      <c r="S450" s="844"/>
      <c r="T450" s="2656"/>
      <c r="U450" s="1656"/>
    </row>
    <row r="451" spans="1:21">
      <c r="A451" s="778"/>
      <c r="B451" s="1388" t="s">
        <v>14</v>
      </c>
      <c r="C451" s="1653"/>
      <c r="D451" s="1893"/>
      <c r="E451" s="848"/>
      <c r="F451" s="848"/>
      <c r="G451" s="849"/>
      <c r="H451" s="848"/>
      <c r="I451" s="849"/>
      <c r="J451" s="1432"/>
      <c r="K451" s="1657"/>
      <c r="M451" s="1653"/>
      <c r="N451" s="1893"/>
      <c r="O451" s="848"/>
      <c r="P451" s="848"/>
      <c r="Q451" s="849"/>
      <c r="R451" s="848"/>
      <c r="S451" s="849"/>
      <c r="T451" s="1894"/>
      <c r="U451" s="1657"/>
    </row>
    <row r="452" spans="1:21">
      <c r="I452" s="883"/>
    </row>
    <row r="453" spans="1:21">
      <c r="A453" s="43" t="s">
        <v>413</v>
      </c>
      <c r="G453" s="327" t="s">
        <v>718</v>
      </c>
      <c r="I453" s="327" t="s">
        <v>718</v>
      </c>
    </row>
    <row r="454" spans="1:21">
      <c r="A454" s="782" t="s">
        <v>377</v>
      </c>
      <c r="B454" s="783"/>
      <c r="C454" s="912" t="s">
        <v>282</v>
      </c>
      <c r="D454" s="886" t="s">
        <v>311</v>
      </c>
      <c r="E454" s="886" t="s">
        <v>312</v>
      </c>
      <c r="F454" s="886" t="s">
        <v>313</v>
      </c>
      <c r="G454" s="886" t="s">
        <v>314</v>
      </c>
      <c r="H454" s="886" t="s">
        <v>315</v>
      </c>
      <c r="I454" s="886" t="s">
        <v>316</v>
      </c>
      <c r="J454" s="886" t="s">
        <v>317</v>
      </c>
      <c r="K454" s="887" t="s">
        <v>318</v>
      </c>
      <c r="N454" s="820" t="s">
        <v>271</v>
      </c>
    </row>
    <row r="455" spans="1:21">
      <c r="A455" s="766" t="s">
        <v>354</v>
      </c>
      <c r="B455" s="784"/>
      <c r="C455" s="913" t="s">
        <v>319</v>
      </c>
      <c r="D455" s="820" t="s">
        <v>320</v>
      </c>
      <c r="E455" s="820" t="s">
        <v>321</v>
      </c>
      <c r="F455" s="820" t="s">
        <v>322</v>
      </c>
      <c r="G455" s="820" t="s">
        <v>323</v>
      </c>
      <c r="H455" s="820" t="s">
        <v>324</v>
      </c>
      <c r="I455" s="820" t="s">
        <v>325</v>
      </c>
      <c r="J455" s="820" t="s">
        <v>326</v>
      </c>
      <c r="K455" s="888" t="s">
        <v>327</v>
      </c>
    </row>
    <row r="456" spans="1:21">
      <c r="A456" s="785"/>
      <c r="B456" s="784"/>
      <c r="C456" s="913" t="s">
        <v>159</v>
      </c>
      <c r="D456" s="820"/>
      <c r="E456" s="820" t="s">
        <v>159</v>
      </c>
      <c r="F456" s="820" t="s">
        <v>328</v>
      </c>
      <c r="G456" s="820" t="s">
        <v>329</v>
      </c>
      <c r="H456" s="820"/>
      <c r="I456" s="820" t="s">
        <v>330</v>
      </c>
      <c r="J456" s="820" t="s">
        <v>331</v>
      </c>
      <c r="K456" s="888" t="s">
        <v>332</v>
      </c>
    </row>
    <row r="457" spans="1:21">
      <c r="A457" s="785"/>
      <c r="B457" s="784"/>
      <c r="C457" s="914" t="s">
        <v>457</v>
      </c>
      <c r="D457" s="820"/>
      <c r="E457" s="889" t="s">
        <v>456</v>
      </c>
      <c r="F457" s="889" t="s">
        <v>159</v>
      </c>
      <c r="G457" s="820"/>
      <c r="H457" s="820"/>
      <c r="I457" s="820"/>
      <c r="J457" s="820"/>
      <c r="K457" s="888"/>
    </row>
    <row r="458" spans="1:21">
      <c r="A458" s="788"/>
      <c r="B458" s="789"/>
      <c r="C458" s="915" t="s">
        <v>334</v>
      </c>
      <c r="D458" s="890" t="s">
        <v>335</v>
      </c>
      <c r="E458" s="890" t="s">
        <v>336</v>
      </c>
      <c r="F458" s="890" t="s">
        <v>337</v>
      </c>
      <c r="G458" s="890" t="s">
        <v>338</v>
      </c>
      <c r="H458" s="890" t="s">
        <v>339</v>
      </c>
      <c r="I458" s="890" t="s">
        <v>340</v>
      </c>
      <c r="J458" s="890" t="s">
        <v>341</v>
      </c>
      <c r="K458" s="891" t="s">
        <v>342</v>
      </c>
    </row>
    <row r="459" spans="1:21">
      <c r="A459" s="767" t="s">
        <v>379</v>
      </c>
      <c r="B459" s="768"/>
      <c r="C459" s="772">
        <f>AVERAGE(C20:C31)</f>
        <v>88.125</v>
      </c>
      <c r="D459" s="107">
        <f t="shared" ref="D459:H459" si="0">AVERAGE(D20:D31)</f>
        <v>1750.7749999999999</v>
      </c>
      <c r="E459" s="107">
        <f t="shared" si="0"/>
        <v>160.18333333333337</v>
      </c>
      <c r="F459" s="107">
        <f t="shared" si="0"/>
        <v>96.258333333333326</v>
      </c>
      <c r="G459" s="31">
        <f>SUM(G20:G31)</f>
        <v>319928</v>
      </c>
      <c r="H459" s="107">
        <f t="shared" si="0"/>
        <v>97.516249999999999</v>
      </c>
      <c r="I459" s="31">
        <f>SUM(I20:I31)</f>
        <v>245039667</v>
      </c>
      <c r="J459" s="108">
        <f t="shared" ref="J459:K459" si="1">AVERAGE(J20:J31)</f>
        <v>7.3895833333333343</v>
      </c>
      <c r="K459" s="773">
        <f t="shared" si="1"/>
        <v>103.44525</v>
      </c>
    </row>
    <row r="460" spans="1:21">
      <c r="A460" s="767" t="s">
        <v>380</v>
      </c>
      <c r="B460" s="768" t="s">
        <v>424</v>
      </c>
      <c r="C460" s="772">
        <f>AVERAGE(C32:C43)</f>
        <v>95.591666666666654</v>
      </c>
      <c r="D460" s="107">
        <f t="shared" ref="D460:H460" si="2">AVERAGE(D32:D43)</f>
        <v>1827.4916666666666</v>
      </c>
      <c r="E460" s="107">
        <f t="shared" si="2"/>
        <v>149.06666666666663</v>
      </c>
      <c r="F460" s="107">
        <f t="shared" si="2"/>
        <v>98.874999999999986</v>
      </c>
      <c r="G460" s="31">
        <f>SUM(G32:G43)</f>
        <v>321300</v>
      </c>
      <c r="H460" s="107">
        <f t="shared" si="2"/>
        <v>112.01741666666665</v>
      </c>
      <c r="I460" s="31">
        <f>SUM(I32:I43)</f>
        <v>254539317</v>
      </c>
      <c r="J460" s="108">
        <f t="shared" ref="J460:K460" si="3">AVERAGE(J32:J43)</f>
        <v>8.1434166666666687</v>
      </c>
      <c r="K460" s="773">
        <f t="shared" si="3"/>
        <v>103.01791666666664</v>
      </c>
    </row>
    <row r="461" spans="1:21">
      <c r="A461" s="767" t="s">
        <v>381</v>
      </c>
      <c r="B461" s="768"/>
      <c r="C461" s="772">
        <f>AVERAGE(C44:C55)</f>
        <v>97.88333333333334</v>
      </c>
      <c r="D461" s="107">
        <f t="shared" ref="D461:H461" si="4">AVERAGE(D44:D55)</f>
        <v>1797.4499999999998</v>
      </c>
      <c r="E461" s="107">
        <f t="shared" si="4"/>
        <v>127.51666666666665</v>
      </c>
      <c r="F461" s="107">
        <f t="shared" si="4"/>
        <v>100.48333333333333</v>
      </c>
      <c r="G461" s="31">
        <f>SUM(G44:G55)</f>
        <v>350987</v>
      </c>
      <c r="H461" s="107">
        <f t="shared" si="4"/>
        <v>97.334416666666655</v>
      </c>
      <c r="I461" s="31">
        <f>SUM(I44:I55)</f>
        <v>214390797</v>
      </c>
      <c r="J461" s="108">
        <f t="shared" ref="J461:K461" si="5">AVERAGE(J44:J55)</f>
        <v>6.6449999999999996</v>
      </c>
      <c r="K461" s="773">
        <f t="shared" si="5"/>
        <v>101.85525000000001</v>
      </c>
    </row>
    <row r="462" spans="1:21">
      <c r="A462" s="767" t="s">
        <v>382</v>
      </c>
      <c r="B462" s="768" t="s">
        <v>425</v>
      </c>
      <c r="C462" s="772">
        <f>AVERAGE(C56:C67)</f>
        <v>94.666666666666671</v>
      </c>
      <c r="D462" s="107">
        <f t="shared" ref="D462:H462" si="6">AVERAGE(D56:D67)</f>
        <v>1807</v>
      </c>
      <c r="E462" s="107">
        <f t="shared" si="6"/>
        <v>125.55833333333335</v>
      </c>
      <c r="F462" s="107">
        <f t="shared" si="6"/>
        <v>99.941666666666663</v>
      </c>
      <c r="G462" s="31">
        <f>SUM(G56:G67)</f>
        <v>405450</v>
      </c>
      <c r="H462" s="107">
        <f t="shared" si="6"/>
        <v>104.19575000000002</v>
      </c>
      <c r="I462" s="31">
        <f>SUM(I56:I67)</f>
        <v>182123002</v>
      </c>
      <c r="J462" s="108">
        <f t="shared" ref="J462:K462" si="7">AVERAGE(J56:J67)</f>
        <v>5.4758333333333331</v>
      </c>
      <c r="K462" s="773">
        <f t="shared" si="7"/>
        <v>101.16208333333333</v>
      </c>
    </row>
    <row r="463" spans="1:21">
      <c r="A463" s="767" t="s">
        <v>383</v>
      </c>
      <c r="B463" s="768"/>
      <c r="C463" s="772">
        <f>AVERAGE(C68:C79)</f>
        <v>92.158333333333317</v>
      </c>
      <c r="D463" s="107">
        <f t="shared" ref="D463:H463" si="8">AVERAGE(D68:D79)</f>
        <v>1853</v>
      </c>
      <c r="E463" s="107">
        <f t="shared" si="8"/>
        <v>124.44166666666668</v>
      </c>
      <c r="F463" s="107">
        <f t="shared" si="8"/>
        <v>97.458333333333329</v>
      </c>
      <c r="G463" s="31">
        <f>SUM(G68:G79)</f>
        <v>455674</v>
      </c>
      <c r="H463" s="107">
        <f t="shared" si="8"/>
        <v>102.29983333333335</v>
      </c>
      <c r="I463" s="31">
        <f>SUM(I68:I79)</f>
        <v>161776165</v>
      </c>
      <c r="J463" s="108">
        <f t="shared" ref="J463:K463" si="9">AVERAGE(J68:J79)</f>
        <v>4.5273333333333339</v>
      </c>
      <c r="K463" s="773">
        <f t="shared" si="9"/>
        <v>100.70958333333334</v>
      </c>
    </row>
    <row r="464" spans="1:21">
      <c r="A464" s="767" t="s">
        <v>384</v>
      </c>
      <c r="B464" s="768"/>
      <c r="C464" s="772">
        <f>AVERAGE(C80:C91)</f>
        <v>88.266666666666666</v>
      </c>
      <c r="D464" s="107">
        <f t="shared" ref="D464:H464" si="10">AVERAGE(D80:D91)</f>
        <v>1589.3166666666666</v>
      </c>
      <c r="E464" s="107">
        <f t="shared" si="10"/>
        <v>129.50833333333333</v>
      </c>
      <c r="F464" s="107">
        <f t="shared" si="10"/>
        <v>94.941666666666677</v>
      </c>
      <c r="G464" s="31">
        <f>SUM(G80:G91)</f>
        <v>611170</v>
      </c>
      <c r="H464" s="107">
        <f t="shared" si="10"/>
        <v>109.313</v>
      </c>
      <c r="I464" s="31">
        <f>SUM(I80:I91)</f>
        <v>144829930</v>
      </c>
      <c r="J464" s="108">
        <f t="shared" ref="J464:K464" si="11">AVERAGE(J80:J91)</f>
        <v>3.8905833333333333</v>
      </c>
      <c r="K464" s="773">
        <f t="shared" si="11"/>
        <v>99.622416666666666</v>
      </c>
    </row>
    <row r="465" spans="1:11">
      <c r="A465" s="767" t="s">
        <v>385</v>
      </c>
      <c r="B465" s="768"/>
      <c r="C465" s="772">
        <f>AVERAGE(C92:C103)</f>
        <v>82.958333333333329</v>
      </c>
      <c r="D465" s="107">
        <f t="shared" ref="D465:H465" si="12">AVERAGE(D92:D103)</f>
        <v>1696.1583333333331</v>
      </c>
      <c r="E465" s="107">
        <f t="shared" si="12"/>
        <v>135.93333333333334</v>
      </c>
      <c r="F465" s="107">
        <f t="shared" si="12"/>
        <v>92.65000000000002</v>
      </c>
      <c r="G465" s="31">
        <f>SUM(G92:G103)</f>
        <v>474554</v>
      </c>
      <c r="H465" s="107">
        <f t="shared" si="12"/>
        <v>102.14408333333334</v>
      </c>
      <c r="I465" s="31">
        <f>SUM(I92:I103)</f>
        <v>196278882</v>
      </c>
      <c r="J465" s="108">
        <f t="shared" ref="J465:K465" si="13">AVERAGE(J92:J103)</f>
        <v>3.0379166666666673</v>
      </c>
      <c r="K465" s="773">
        <f t="shared" si="13"/>
        <v>102.21624999999999</v>
      </c>
    </row>
    <row r="466" spans="1:11">
      <c r="A466" s="767" t="s">
        <v>386</v>
      </c>
      <c r="B466" s="768" t="s">
        <v>424</v>
      </c>
      <c r="C466" s="772">
        <f>AVERAGE(C104:C115)</f>
        <v>86.991666666666674</v>
      </c>
      <c r="D466" s="107">
        <f t="shared" ref="D466:H466" si="14">AVERAGE(D104:D115)</f>
        <v>1783.2833333333331</v>
      </c>
      <c r="E466" s="107">
        <f t="shared" si="14"/>
        <v>157.03333333333333</v>
      </c>
      <c r="F466" s="107">
        <f t="shared" si="14"/>
        <v>92.241666666666674</v>
      </c>
      <c r="G466" s="31">
        <f>SUM(G104:G115)</f>
        <v>500685</v>
      </c>
      <c r="H466" s="107">
        <f t="shared" si="14"/>
        <v>102.04408333333333</v>
      </c>
      <c r="I466" s="31">
        <f>SUM(I104:I115)</f>
        <v>179210478</v>
      </c>
      <c r="J466" s="108">
        <f t="shared" ref="J466:K466" si="15">AVERAGE(J104:J115)</f>
        <v>2.8530833333333336</v>
      </c>
      <c r="K466" s="773">
        <f t="shared" si="15"/>
        <v>101.682</v>
      </c>
    </row>
    <row r="467" spans="1:11">
      <c r="A467" s="767" t="s">
        <v>387</v>
      </c>
      <c r="B467" s="768"/>
      <c r="C467" s="772">
        <f>AVERAGE(C116:C127)</f>
        <v>90.366666666666674</v>
      </c>
      <c r="D467" s="107">
        <f t="shared" ref="D467:H467" si="16">AVERAGE(D116:D127)</f>
        <v>1792.708333333333</v>
      </c>
      <c r="E467" s="107">
        <f t="shared" si="16"/>
        <v>155.35833333333332</v>
      </c>
      <c r="F467" s="107">
        <f t="shared" si="16"/>
        <v>91.666666666666671</v>
      </c>
      <c r="G467" s="31">
        <f>SUM(G116:G127)</f>
        <v>589595</v>
      </c>
      <c r="H467" s="107">
        <f t="shared" si="16"/>
        <v>96.990166666666667</v>
      </c>
      <c r="I467" s="31">
        <f>SUM(I116:I127)</f>
        <v>152812632</v>
      </c>
      <c r="J467" s="108">
        <f t="shared" ref="J467:K467" si="17">AVERAGE(J116:J127)</f>
        <v>2.7102500000000003</v>
      </c>
      <c r="K467" s="773">
        <f t="shared" si="17"/>
        <v>100.79116666666668</v>
      </c>
    </row>
    <row r="468" spans="1:11">
      <c r="A468" s="767" t="s">
        <v>388</v>
      </c>
      <c r="B468" s="768" t="s">
        <v>425</v>
      </c>
      <c r="C468" s="772">
        <f>AVERAGE(C128:C139)</f>
        <v>84.8</v>
      </c>
      <c r="D468" s="107">
        <f t="shared" ref="D468:H468" si="18">AVERAGE(D128:D139)</f>
        <v>1659.7666666666664</v>
      </c>
      <c r="E468" s="107">
        <f t="shared" si="18"/>
        <v>145.32500000000002</v>
      </c>
      <c r="F468" s="107">
        <f t="shared" si="18"/>
        <v>91.416666666666671</v>
      </c>
      <c r="G468" s="31">
        <f>SUM(G128:G139)</f>
        <v>620783</v>
      </c>
      <c r="H468" s="107">
        <f t="shared" si="18"/>
        <v>99.789833333333334</v>
      </c>
      <c r="I468" s="31">
        <f>SUM(I128:I139)</f>
        <v>131524018</v>
      </c>
      <c r="J468" s="108">
        <f t="shared" ref="J468:K468" si="19">AVERAGE(J128:J139)</f>
        <v>2.5919166666666666</v>
      </c>
      <c r="K468" s="773">
        <f t="shared" si="19"/>
        <v>99.232500000000002</v>
      </c>
    </row>
    <row r="469" spans="1:11">
      <c r="A469" s="767" t="s">
        <v>389</v>
      </c>
      <c r="B469" s="768" t="s">
        <v>424</v>
      </c>
      <c r="C469" s="772">
        <f>AVERAGE(C140:C151)</f>
        <v>82.316666666666663</v>
      </c>
      <c r="D469" s="107">
        <f t="shared" ref="D469:H469" si="20">AVERAGE(D140:D151)</f>
        <v>1685.8166666666666</v>
      </c>
      <c r="E469" s="107">
        <f t="shared" si="20"/>
        <v>146.45000000000002</v>
      </c>
      <c r="F469" s="107">
        <f t="shared" si="20"/>
        <v>89.491666666666674</v>
      </c>
      <c r="G469" s="31">
        <f>SUM(G140:G151)</f>
        <v>612484</v>
      </c>
      <c r="H469" s="107">
        <f t="shared" si="20"/>
        <v>97.159166666666678</v>
      </c>
      <c r="I469" s="31">
        <f>SUM(I140:I151)</f>
        <v>123228370</v>
      </c>
      <c r="J469" s="108">
        <f t="shared" ref="J469:K469" si="21">AVERAGE(J140:J151)</f>
        <v>2.5041666666666669</v>
      </c>
      <c r="K469" s="773">
        <f t="shared" si="21"/>
        <v>98.345916666666668</v>
      </c>
    </row>
    <row r="470" spans="1:11">
      <c r="A470" s="769" t="s">
        <v>390</v>
      </c>
      <c r="B470" s="770" t="s">
        <v>425</v>
      </c>
      <c r="C470" s="774">
        <f>AVERAGE(C152:C163)</f>
        <v>85.25</v>
      </c>
      <c r="D470" s="109">
        <f t="shared" ref="D470:H470" si="22">AVERAGE(D152:D163)</f>
        <v>1720.3083333333334</v>
      </c>
      <c r="E470" s="109">
        <f t="shared" si="22"/>
        <v>123.29166666666669</v>
      </c>
      <c r="F470" s="109">
        <f t="shared" si="22"/>
        <v>87.341666666666654</v>
      </c>
      <c r="G470" s="33">
        <f>SUM(G152:G163)</f>
        <v>626462</v>
      </c>
      <c r="H470" s="109">
        <f t="shared" si="22"/>
        <v>98.868916666666678</v>
      </c>
      <c r="I470" s="33">
        <f>SUM(I152:I163)</f>
        <v>124171381</v>
      </c>
      <c r="J470" s="110">
        <f t="shared" ref="J470:K470" si="23">AVERAGE(J152:J163)</f>
        <v>2.3782500000000004</v>
      </c>
      <c r="K470" s="775">
        <f t="shared" si="23"/>
        <v>98.374833333333342</v>
      </c>
    </row>
    <row r="471" spans="1:11">
      <c r="A471" s="767" t="s">
        <v>391</v>
      </c>
      <c r="B471" s="768"/>
      <c r="C471" s="772">
        <f>AVERAGE(C164:C175)</f>
        <v>77.108333333333334</v>
      </c>
      <c r="D471" s="107">
        <f t="shared" ref="D471:H471" si="24">AVERAGE(D164:D175)</f>
        <v>1608.4833333333336</v>
      </c>
      <c r="E471" s="107">
        <f t="shared" si="24"/>
        <v>118.50833333333333</v>
      </c>
      <c r="F471" s="107">
        <f t="shared" si="24"/>
        <v>86.058333333333337</v>
      </c>
      <c r="G471" s="31">
        <f>SUM(G164:G175)</f>
        <v>606300</v>
      </c>
      <c r="H471" s="107">
        <f t="shared" si="24"/>
        <v>93.530416666666667</v>
      </c>
      <c r="I471" s="31">
        <f>SUM(I164:I175)</f>
        <v>101376143</v>
      </c>
      <c r="J471" s="108">
        <f t="shared" ref="J471:K471" si="25">AVERAGE(J164:J175)</f>
        <v>2.2549999999999999</v>
      </c>
      <c r="K471" s="773">
        <f t="shared" si="25"/>
        <v>97.781333333333336</v>
      </c>
    </row>
    <row r="472" spans="1:11">
      <c r="A472" s="767" t="s">
        <v>392</v>
      </c>
      <c r="B472" s="768"/>
      <c r="C472" s="772">
        <f>AVERAGE(C176:C187)</f>
        <v>77.341666666666683</v>
      </c>
      <c r="D472" s="107">
        <f t="shared" ref="D472:H472" si="26">AVERAGE(D176:D187)</f>
        <v>1525.7301666666665</v>
      </c>
      <c r="E472" s="107">
        <f t="shared" si="26"/>
        <v>123.79166666666667</v>
      </c>
      <c r="F472" s="107">
        <f t="shared" si="26"/>
        <v>83.708333333333329</v>
      </c>
      <c r="G472" s="31">
        <f>SUM(G176:G187)</f>
        <v>513583</v>
      </c>
      <c r="H472" s="107">
        <f t="shared" si="26"/>
        <v>101.31858333333334</v>
      </c>
      <c r="I472" s="31">
        <f>SUM(I176:I187)</f>
        <v>101453237</v>
      </c>
      <c r="J472" s="108">
        <f t="shared" ref="J472:K472" si="27">AVERAGE(J176:J187)</f>
        <v>2.4096666666666664</v>
      </c>
      <c r="K472" s="773">
        <f t="shared" si="27"/>
        <v>99.572500000000005</v>
      </c>
    </row>
    <row r="473" spans="1:11">
      <c r="A473" s="767" t="s">
        <v>393</v>
      </c>
      <c r="B473" s="768"/>
      <c r="C473" s="772">
        <f>AVERAGE(C188:C199)</f>
        <v>75.124999999999986</v>
      </c>
      <c r="D473" s="107">
        <f t="shared" ref="D473:H473" si="28">AVERAGE(D188:D199)</f>
        <v>1643.05</v>
      </c>
      <c r="E473" s="107">
        <f t="shared" si="28"/>
        <v>130.01666666666668</v>
      </c>
      <c r="F473" s="107">
        <f t="shared" si="28"/>
        <v>83.88333333333334</v>
      </c>
      <c r="G473" s="31">
        <f>SUM(G188:G199)</f>
        <v>405275</v>
      </c>
      <c r="H473" s="107">
        <f t="shared" si="28"/>
        <v>93.036749999999998</v>
      </c>
      <c r="I473" s="31">
        <f>SUM(I188:I199)</f>
        <v>125188885</v>
      </c>
      <c r="J473" s="108">
        <f t="shared" ref="J473:K473" si="29">AVERAGE(J188:J199)</f>
        <v>2.3644166666666666</v>
      </c>
      <c r="K473" s="773">
        <f t="shared" si="29"/>
        <v>100.46566666666666</v>
      </c>
    </row>
    <row r="474" spans="1:11">
      <c r="A474" s="767" t="s">
        <v>394</v>
      </c>
      <c r="B474" s="768"/>
      <c r="C474" s="772">
        <f>AVERAGE(C200:C211)</f>
        <v>78.866666666666674</v>
      </c>
      <c r="D474" s="107">
        <f t="shared" ref="D474:H474" si="30">AVERAGE(D200:D211)</f>
        <v>1756.3333333333333</v>
      </c>
      <c r="E474" s="107">
        <f t="shared" si="30"/>
        <v>148.48333333333332</v>
      </c>
      <c r="F474" s="107">
        <f t="shared" si="30"/>
        <v>83.99166666666666</v>
      </c>
      <c r="G474" s="31">
        <f>SUM(G200:G211)</f>
        <v>354234</v>
      </c>
      <c r="H474" s="107">
        <f t="shared" si="30"/>
        <v>96.228499999999997</v>
      </c>
      <c r="I474" s="31">
        <f>SUM(I200:I211)</f>
        <v>150858047</v>
      </c>
      <c r="J474" s="108">
        <f t="shared" ref="J474:K474" si="31">AVERAGE(J200:J211)</f>
        <v>2.2624166666666667</v>
      </c>
      <c r="K474" s="773">
        <f t="shared" si="31"/>
        <v>99.742916666666659</v>
      </c>
    </row>
    <row r="475" spans="1:11">
      <c r="A475" s="767" t="s">
        <v>395</v>
      </c>
      <c r="B475" s="768"/>
      <c r="C475" s="772">
        <f>AVERAGE(C212:C223)</f>
        <v>80.00833333333334</v>
      </c>
      <c r="D475" s="107">
        <f t="shared" ref="D475:H475" si="32">AVERAGE(D212:D223)</f>
        <v>1599.3333333333333</v>
      </c>
      <c r="E475" s="107">
        <f t="shared" si="32"/>
        <v>177.14166666666665</v>
      </c>
      <c r="F475" s="107">
        <f t="shared" si="32"/>
        <v>84.00833333333334</v>
      </c>
      <c r="G475" s="31">
        <f>SUM(G212:G223)</f>
        <v>328521</v>
      </c>
      <c r="H475" s="107">
        <f t="shared" si="32"/>
        <v>102.19541666666665</v>
      </c>
      <c r="I475" s="31">
        <f>SUM(I212:I223)</f>
        <v>183363508</v>
      </c>
      <c r="J475" s="108">
        <f t="shared" ref="J475:K475" si="33">AVERAGE(J212:J223)</f>
        <v>2.2521666666666662</v>
      </c>
      <c r="K475" s="773">
        <f t="shared" si="33"/>
        <v>100.00083333333335</v>
      </c>
    </row>
    <row r="476" spans="1:11">
      <c r="A476" s="767" t="s">
        <v>396</v>
      </c>
      <c r="B476" s="768" t="s">
        <v>424</v>
      </c>
      <c r="C476" s="772">
        <f>AVERAGE(C224:C235)</f>
        <v>83.124999999999986</v>
      </c>
      <c r="D476" s="107">
        <f t="shared" ref="D476:H476" si="34">AVERAGE(D224:D235)</f>
        <v>1675.4166666666667</v>
      </c>
      <c r="E476" s="107">
        <f t="shared" si="34"/>
        <v>170.23333333333332</v>
      </c>
      <c r="F476" s="107">
        <f t="shared" si="34"/>
        <v>86.633333333333326</v>
      </c>
      <c r="G476" s="31">
        <f>SUM(G224:G235)</f>
        <v>314874</v>
      </c>
      <c r="H476" s="107">
        <f t="shared" si="34"/>
        <v>96.670583333333312</v>
      </c>
      <c r="I476" s="31">
        <f>SUM(I224:I235)</f>
        <v>184350130</v>
      </c>
      <c r="J476" s="108">
        <f t="shared" ref="J476:K476" si="35">AVERAGE(J224:J235)</f>
        <v>2.3753333333333333</v>
      </c>
      <c r="K476" s="773">
        <f t="shared" si="35"/>
        <v>99.947583333333341</v>
      </c>
    </row>
    <row r="477" spans="1:11">
      <c r="A477" s="767" t="s">
        <v>397</v>
      </c>
      <c r="B477" s="768"/>
      <c r="C477" s="772">
        <f>AVERAGE(C236:C247)</f>
        <v>84.474999999999994</v>
      </c>
      <c r="D477" s="107">
        <f t="shared" ref="D477:H477" si="36">AVERAGE(D236:D247)</f>
        <v>1712</v>
      </c>
      <c r="E477" s="107">
        <f t="shared" si="36"/>
        <v>133.05833333333331</v>
      </c>
      <c r="F477" s="107">
        <f t="shared" si="36"/>
        <v>89.608333333333348</v>
      </c>
      <c r="G477" s="31">
        <f>SUM(G236:G247)</f>
        <v>309524</v>
      </c>
      <c r="H477" s="107">
        <f t="shared" si="36"/>
        <v>114.78041666666667</v>
      </c>
      <c r="I477" s="31">
        <f>SUM(I236:I247)</f>
        <v>184446234</v>
      </c>
      <c r="J477" s="108">
        <f t="shared" ref="J477:K477" si="37">AVERAGE(J236:J247)</f>
        <v>2.3530000000000002</v>
      </c>
      <c r="K477" s="773">
        <f t="shared" si="37"/>
        <v>100.99108333333334</v>
      </c>
    </row>
    <row r="478" spans="1:11">
      <c r="A478" s="767" t="s">
        <v>398</v>
      </c>
      <c r="B478" s="768" t="s">
        <v>425</v>
      </c>
      <c r="C478" s="772">
        <f>AVERAGE(C248:C259)</f>
        <v>77.55</v>
      </c>
      <c r="D478" s="107">
        <f t="shared" ref="D478:H478" si="38">AVERAGE(D248:D259)</f>
        <v>1636</v>
      </c>
      <c r="E478" s="107">
        <f t="shared" si="38"/>
        <v>101.23333333333333</v>
      </c>
      <c r="F478" s="107">
        <f t="shared" si="38"/>
        <v>91.366666666666674</v>
      </c>
      <c r="G478" s="31">
        <f>SUM(G248:G259)</f>
        <v>414386</v>
      </c>
      <c r="H478" s="107">
        <f t="shared" si="38"/>
        <v>98.504000000000019</v>
      </c>
      <c r="I478" s="31">
        <f>SUM(I248:I259)</f>
        <v>127571225</v>
      </c>
      <c r="J478" s="108">
        <f t="shared" ref="J478:K478" si="39">AVERAGE(J248:J259)</f>
        <v>2.1452499999999999</v>
      </c>
      <c r="K478" s="773">
        <f t="shared" si="39"/>
        <v>98.902333333333317</v>
      </c>
    </row>
    <row r="479" spans="1:11">
      <c r="A479" s="767" t="s">
        <v>399</v>
      </c>
      <c r="B479" s="768"/>
      <c r="C479" s="772">
        <f>AVERAGE(C260:C271)</f>
        <v>74.033333333333331</v>
      </c>
      <c r="D479" s="107">
        <f t="shared" ref="D479:H479" si="40">AVERAGE(D260:D271)</f>
        <v>1556.5833333333333</v>
      </c>
      <c r="E479" s="107">
        <f t="shared" si="40"/>
        <v>108.64166666666665</v>
      </c>
      <c r="F479" s="107">
        <f t="shared" si="40"/>
        <v>91.541666666666671</v>
      </c>
      <c r="G479" s="31">
        <f>SUM(G260:G271)</f>
        <v>358241</v>
      </c>
      <c r="H479" s="107">
        <f t="shared" si="40"/>
        <v>97.630833333333328</v>
      </c>
      <c r="I479" s="31">
        <f>SUM(I260:I271)</f>
        <v>133867225</v>
      </c>
      <c r="J479" s="108">
        <f t="shared" ref="J479:K479" si="41">AVERAGE(J260:J271)</f>
        <v>2.0078333333333331</v>
      </c>
      <c r="K479" s="773">
        <f t="shared" si="41"/>
        <v>99.588916666666663</v>
      </c>
    </row>
    <row r="480" spans="1:11">
      <c r="A480" s="812" t="s">
        <v>400</v>
      </c>
      <c r="B480" s="765" t="s">
        <v>424</v>
      </c>
      <c r="C480" s="99">
        <f>AVERAGE(C272:C283)</f>
        <v>81.55</v>
      </c>
      <c r="D480" s="99">
        <f t="shared" ref="D480:H480" si="42">AVERAGE(D272:D283)</f>
        <v>1636.25</v>
      </c>
      <c r="E480" s="99">
        <f t="shared" si="42"/>
        <v>124.87499999999999</v>
      </c>
      <c r="F480" s="99">
        <f t="shared" si="42"/>
        <v>92.341666666666654</v>
      </c>
      <c r="G480" s="33">
        <f>SUM(G272:G283)</f>
        <v>317390</v>
      </c>
      <c r="H480" s="99">
        <f t="shared" si="42"/>
        <v>99.303499999999985</v>
      </c>
      <c r="I480" s="33">
        <f>SUM(I272:I283)</f>
        <v>140565462</v>
      </c>
      <c r="J480" s="813">
        <f t="shared" ref="J480:K480" si="43">AVERAGE(J272:J283)</f>
        <v>1.9299166666666665</v>
      </c>
      <c r="K480" s="780">
        <f t="shared" si="43"/>
        <v>99.762</v>
      </c>
    </row>
    <row r="481" spans="1:11">
      <c r="A481" s="771" t="s">
        <v>401</v>
      </c>
      <c r="B481" s="564"/>
      <c r="C481" s="97">
        <f>AVERAGE(C284:C295)</f>
        <v>87.916666666666671</v>
      </c>
      <c r="D481" s="97">
        <f t="shared" ref="D481:H481" si="44">AVERAGE(D284:D295)</f>
        <v>1779.9166666666667</v>
      </c>
      <c r="E481" s="97">
        <f t="shared" si="44"/>
        <v>125.60833333333335</v>
      </c>
      <c r="F481" s="97">
        <f t="shared" si="44"/>
        <v>91.975000000000009</v>
      </c>
      <c r="G481" s="31">
        <f>SUM(G284:G295)</f>
        <v>320234</v>
      </c>
      <c r="H481" s="97">
        <f t="shared" si="44"/>
        <v>99.313083333333324</v>
      </c>
      <c r="I481" s="31">
        <f>SUM(I284:I295)</f>
        <v>140488247</v>
      </c>
      <c r="J481" s="809">
        <f t="shared" ref="J481:K481" si="45">AVERAGE(J284:J295)</f>
        <v>1.8435833333333334</v>
      </c>
      <c r="K481" s="795">
        <f t="shared" si="45"/>
        <v>100.00075</v>
      </c>
    </row>
    <row r="482" spans="1:11">
      <c r="A482" s="771" t="s">
        <v>402</v>
      </c>
      <c r="B482" s="564" t="s">
        <v>425</v>
      </c>
      <c r="C482" s="97">
        <f>AVERAGE(C296:C307)</f>
        <v>88.625</v>
      </c>
      <c r="D482" s="97">
        <f t="shared" ref="D482:H482" si="46">AVERAGE(D296:D307)</f>
        <v>1795.5833333333333</v>
      </c>
      <c r="E482" s="97">
        <f t="shared" si="46"/>
        <v>112.84166666666668</v>
      </c>
      <c r="F482" s="97">
        <f t="shared" si="46"/>
        <v>92.016666666666666</v>
      </c>
      <c r="G482" s="31">
        <f>SUM(G296:G307)</f>
        <v>299250</v>
      </c>
      <c r="H482" s="97">
        <f t="shared" si="46"/>
        <v>99.45783333333334</v>
      </c>
      <c r="I482" s="31">
        <f>SUM(I296:I307)</f>
        <v>151680055</v>
      </c>
      <c r="J482" s="809">
        <f t="shared" ref="J482:K482" si="47">AVERAGE(J296:J307)</f>
        <v>1.7544166666666667</v>
      </c>
      <c r="K482" s="795">
        <f t="shared" si="47"/>
        <v>100.14616666666666</v>
      </c>
    </row>
    <row r="483" spans="1:11">
      <c r="A483" s="771" t="s">
        <v>403</v>
      </c>
      <c r="B483" s="564"/>
      <c r="C483" s="97">
        <f>AVERAGE(C308:C319)</f>
        <v>91.108333333333334</v>
      </c>
      <c r="D483" s="97">
        <f t="shared" ref="D483:H483" si="48">AVERAGE(D308:D319)</f>
        <v>1834.9166666666667</v>
      </c>
      <c r="E483" s="97">
        <f t="shared" si="48"/>
        <v>114.91666666666664</v>
      </c>
      <c r="F483" s="97">
        <f t="shared" si="48"/>
        <v>92.55</v>
      </c>
      <c r="G483" s="31">
        <f>SUM(G308:G319)</f>
        <v>269647</v>
      </c>
      <c r="H483" s="97">
        <f t="shared" si="48"/>
        <v>98.478416666666689</v>
      </c>
      <c r="I483" s="31">
        <f>SUM(I308:I319)</f>
        <v>181535648</v>
      </c>
      <c r="J483" s="809">
        <f t="shared" ref="J483:K483" si="49">AVERAGE(J308:J319)</f>
        <v>1.6633333333333338</v>
      </c>
      <c r="K483" s="795">
        <f t="shared" si="49"/>
        <v>102.46241666666667</v>
      </c>
    </row>
    <row r="484" spans="1:11">
      <c r="A484" s="771" t="s">
        <v>404</v>
      </c>
      <c r="B484" s="564"/>
      <c r="C484" s="97">
        <f>AVERAGE(C320:C331)</f>
        <v>92.266666666666652</v>
      </c>
      <c r="D484" s="97">
        <f t="shared" ref="D484:H484" si="50">AVERAGE(D320:D331)</f>
        <v>1866</v>
      </c>
      <c r="E484" s="97">
        <f t="shared" si="50"/>
        <v>116.22499999999998</v>
      </c>
      <c r="F484" s="97">
        <f t="shared" si="50"/>
        <v>94.02500000000002</v>
      </c>
      <c r="G484" s="31">
        <f>SUM(G320:G331)</f>
        <v>248602</v>
      </c>
      <c r="H484" s="97">
        <f t="shared" si="50"/>
        <v>101.53283333333333</v>
      </c>
      <c r="I484" s="31">
        <f>SUM(I320:I331)</f>
        <v>185717984</v>
      </c>
      <c r="J484" s="809">
        <f t="shared" ref="J484:K484" si="51">AVERAGE(J320:J331)</f>
        <v>1.5636666666666665</v>
      </c>
      <c r="K484" s="795">
        <f t="shared" si="51"/>
        <v>100.92991666666666</v>
      </c>
    </row>
    <row r="485" spans="1:11">
      <c r="A485" s="771" t="s">
        <v>465</v>
      </c>
      <c r="B485" s="564"/>
      <c r="C485" s="32">
        <f>AVERAGE(C332:C343)</f>
        <v>96.541666666666671</v>
      </c>
      <c r="D485" s="32">
        <f t="shared" ref="D485:H485" si="52">AVERAGE(D332:D343)</f>
        <v>1752</v>
      </c>
      <c r="E485" s="32">
        <f t="shared" si="52"/>
        <v>113.81666666666666</v>
      </c>
      <c r="F485" s="32">
        <f t="shared" si="52"/>
        <v>95.566666666666663</v>
      </c>
      <c r="G485" s="31">
        <f>SUM(G332:G343)</f>
        <v>228375</v>
      </c>
      <c r="H485" s="32">
        <f t="shared" si="52"/>
        <v>101.15224999999998</v>
      </c>
      <c r="I485" s="31">
        <f>SUM(I332:I343)</f>
        <v>186253406</v>
      </c>
      <c r="J485" s="809">
        <f t="shared" ref="J485:K485" si="53">AVERAGE(J332:J343)</f>
        <v>1.4450833333333335</v>
      </c>
      <c r="K485" s="781">
        <f t="shared" si="53"/>
        <v>100.23991666666666</v>
      </c>
    </row>
    <row r="486" spans="1:11">
      <c r="A486" s="771" t="s">
        <v>467</v>
      </c>
      <c r="B486" s="810" t="s">
        <v>271</v>
      </c>
      <c r="C486" s="97">
        <f>AVERAGE(C344:C355)</f>
        <v>96.600000000000009</v>
      </c>
      <c r="D486" s="32">
        <f>AVERAGE(D344:D355)</f>
        <v>1775.4166666666667</v>
      </c>
      <c r="E486" s="32">
        <f>AVERAGE(E344:E355)</f>
        <v>113.91666666666664</v>
      </c>
      <c r="F486" s="97">
        <f>AVERAGE(F344:F355)</f>
        <v>96.308333333333337</v>
      </c>
      <c r="G486" s="31">
        <f>SUM(G344:G355)</f>
        <v>216513</v>
      </c>
      <c r="H486" s="32">
        <f>AVERAGE(H344:H355)</f>
        <v>89.036000000000001</v>
      </c>
      <c r="I486" s="31">
        <f>SUM(I344:I355)</f>
        <v>196782392</v>
      </c>
      <c r="J486" s="809">
        <f>AVERAGE(J344:J355)</f>
        <v>1.3528333333333336</v>
      </c>
      <c r="K486" s="781">
        <f>AVERAGE(K344:K355)</f>
        <v>100.18741666666666</v>
      </c>
    </row>
    <row r="487" spans="1:11">
      <c r="A487" s="771" t="s">
        <v>747</v>
      </c>
      <c r="B487" s="810" t="s">
        <v>271</v>
      </c>
      <c r="C487" s="97">
        <f>AVERAGE(C356:C367)</f>
        <v>99.924999999999997</v>
      </c>
      <c r="D487" s="97">
        <f>AVERAGE(D356:D367)</f>
        <v>1741.75</v>
      </c>
      <c r="E487" s="32">
        <f>AVERAGE(E356:E367)</f>
        <v>119.39999999999999</v>
      </c>
      <c r="F487" s="97">
        <f>AVERAGE(F356:F367)</f>
        <v>97.208333333333329</v>
      </c>
      <c r="G487" s="31">
        <f>SUM(G356:G367)</f>
        <v>217225</v>
      </c>
      <c r="H487" s="32">
        <f>AVERAGE(H356:H367)</f>
        <v>120.75216666666665</v>
      </c>
      <c r="I487" s="31">
        <f>SUM(I356:I367)</f>
        <v>205354424</v>
      </c>
      <c r="J487" s="809">
        <f>AVERAGE(J356:J367)</f>
        <v>1.2989166666666667</v>
      </c>
      <c r="K487" s="781">
        <f>AVERAGE(K356:K367)</f>
        <v>100.73291666666667</v>
      </c>
    </row>
    <row r="488" spans="1:11">
      <c r="A488" s="771" t="s">
        <v>782</v>
      </c>
      <c r="B488" s="1883" t="s">
        <v>269</v>
      </c>
      <c r="C488" s="97">
        <f>AVERAGE(C368:C379)</f>
        <v>101.28333333333335</v>
      </c>
      <c r="D488" s="97">
        <f>AVERAGE(D368:D379)</f>
        <v>1978.5833333333333</v>
      </c>
      <c r="E488" s="97">
        <f>AVERAGE(E368:E379)</f>
        <v>106.83333333333333</v>
      </c>
      <c r="F488" s="97">
        <f>AVERAGE(F368:F379)</f>
        <v>98.50833333333334</v>
      </c>
      <c r="G488" s="983">
        <f>SUM(G368:G379)</f>
        <v>213366</v>
      </c>
      <c r="H488" s="97">
        <f>AVERAGE(H368:H379)</f>
        <v>97.581000000000003</v>
      </c>
      <c r="I488" s="983">
        <f>SUM(I368:I379)</f>
        <v>207921963</v>
      </c>
      <c r="J488" s="104">
        <f>AVERAGE(J368:J379)</f>
        <v>1.2466666666666668</v>
      </c>
      <c r="K488" s="781">
        <f>AVERAGE(K368:K379)</f>
        <v>100.57416666666667</v>
      </c>
    </row>
    <row r="489" spans="1:11">
      <c r="A489" s="812" t="s">
        <v>794</v>
      </c>
      <c r="B489" s="1885" t="s">
        <v>270</v>
      </c>
      <c r="C489" s="99">
        <f>AVERAGE(C380:C391)</f>
        <v>100.01666666666665</v>
      </c>
      <c r="D489" s="99">
        <f t="shared" ref="D489" si="54">AVERAGE(D380:D391)</f>
        <v>2035.8333333333333</v>
      </c>
      <c r="E489" s="99">
        <f t="shared" ref="E489:K489" si="55">AVERAGE(E380:E391)</f>
        <v>100.61666666666667</v>
      </c>
      <c r="F489" s="99">
        <f t="shared" si="55"/>
        <v>100.00833333333334</v>
      </c>
      <c r="G489" s="33">
        <f>SUM(G380:G391)</f>
        <v>239710</v>
      </c>
      <c r="H489" s="99">
        <f t="shared" si="55"/>
        <v>99.653583333333302</v>
      </c>
      <c r="I489" s="33">
        <f>SUM(I380:I391)</f>
        <v>192360407</v>
      </c>
      <c r="J489" s="106">
        <f t="shared" si="55"/>
        <v>1.1753333333333333</v>
      </c>
      <c r="K489" s="780">
        <f t="shared" si="55"/>
        <v>100.7265</v>
      </c>
    </row>
    <row r="490" spans="1:11">
      <c r="A490" s="771" t="s">
        <v>858</v>
      </c>
      <c r="B490" s="1883"/>
      <c r="C490" s="97">
        <f>AVERAGE(C392:C403)</f>
        <v>97.899999999999991</v>
      </c>
      <c r="D490" s="97">
        <f>AVERAGE(D392:D403)</f>
        <v>1955.25</v>
      </c>
      <c r="E490" s="97">
        <f>AVERAGE(E392:E403)</f>
        <v>99.25</v>
      </c>
      <c r="F490" s="97">
        <f>AVERAGE(F392:F403)</f>
        <v>99.708333333333329</v>
      </c>
      <c r="G490" s="31">
        <f>SUM(G392:G403)</f>
        <v>246003</v>
      </c>
      <c r="H490" s="97">
        <f>AVERAGE(H392:H403)</f>
        <v>107.55133333333333</v>
      </c>
      <c r="I490" s="31">
        <f>SUM(I392:I403)</f>
        <v>203529524</v>
      </c>
      <c r="J490" s="104">
        <f>AVERAGE(J392:J403)</f>
        <v>1.0985000000000003</v>
      </c>
      <c r="K490" s="795">
        <f>AVERAGE(K392:K403)</f>
        <v>99.351916666666668</v>
      </c>
    </row>
    <row r="491" spans="1:11">
      <c r="A491" s="771" t="s">
        <v>1225</v>
      </c>
      <c r="B491" s="1883"/>
      <c r="C491" s="97">
        <f>AVERAGE(C404:C415)</f>
        <v>97.708333333333329</v>
      </c>
      <c r="D491" s="97">
        <f>AVERAGE(D404:D415)</f>
        <v>2134.25</v>
      </c>
      <c r="E491" s="97">
        <f>AVERAGE(E404:E415)</f>
        <v>104.425</v>
      </c>
      <c r="F491" s="97">
        <f>AVERAGE(F404:F415)</f>
        <v>99.40000000000002</v>
      </c>
      <c r="G491" s="31">
        <f>SUM(G404:G415)</f>
        <v>224142</v>
      </c>
      <c r="H491" s="97">
        <f>AVERAGE(H404:H415)</f>
        <v>103.9375</v>
      </c>
      <c r="I491" s="31">
        <f>SUM(I404:I415)</f>
        <v>238518655</v>
      </c>
      <c r="J491" s="104">
        <f>AVERAGE(J404:J415)</f>
        <v>1.0903333333333334</v>
      </c>
      <c r="K491" s="795">
        <f>AVERAGE(K404:K415)</f>
        <v>101.97949999999997</v>
      </c>
    </row>
    <row r="492" spans="1:11">
      <c r="A492" s="894" t="s">
        <v>1256</v>
      </c>
      <c r="B492" s="792"/>
      <c r="C492" s="817">
        <f>AVERAGE(C416:C427)</f>
        <v>100.72499999999998</v>
      </c>
      <c r="D492" s="817">
        <f>AVERAGE(D416:D427)</f>
        <v>2347.25</v>
      </c>
      <c r="E492" s="817">
        <f>AVERAGE(E416:E427)</f>
        <v>91.725000000000009</v>
      </c>
      <c r="F492" s="817">
        <f>AVERAGE(F416:F427)</f>
        <v>99.00833333333334</v>
      </c>
      <c r="G492" s="1173">
        <f>SUM(G416:G427)</f>
        <v>235028</v>
      </c>
      <c r="H492" s="817">
        <f>AVERAGE(H416:H427)</f>
        <v>96.406416666666658</v>
      </c>
      <c r="I492" s="1173">
        <f>SUM(I416:I427)</f>
        <v>243155242</v>
      </c>
      <c r="J492" s="893">
        <f>AVERAGE(J416:J427)</f>
        <v>1.0958333333333334</v>
      </c>
      <c r="K492" s="818">
        <f>AVERAGE(K416:K427)</f>
        <v>103.36458333333333</v>
      </c>
    </row>
    <row r="493" spans="1:11">
      <c r="A493" s="2631" t="s">
        <v>1433</v>
      </c>
      <c r="B493" s="2630"/>
      <c r="C493" s="817">
        <f>AVERAGE(C428:C439)</f>
        <v>102.14999999999999</v>
      </c>
      <c r="D493" s="817"/>
      <c r="E493" s="817">
        <f>AVERAGE(E428:E439)</f>
        <v>88.5</v>
      </c>
      <c r="F493" s="817">
        <f>AVERAGE(F428:F439)</f>
        <v>98.875</v>
      </c>
      <c r="G493" s="1173">
        <f>SUM(G428:G439)</f>
        <v>233260</v>
      </c>
      <c r="H493" s="817">
        <f>AVERAGE(H428:H439)</f>
        <v>100.97783333333331</v>
      </c>
      <c r="I493" s="1173">
        <f>SUM(I428:I439)</f>
        <v>265475277</v>
      </c>
      <c r="J493" s="893">
        <f>AVERAGE(J428:J439)</f>
        <v>1.1255833333333332</v>
      </c>
      <c r="K493" s="818">
        <f>AVERAGE(K428:K439)</f>
        <v>102.88758333333332</v>
      </c>
    </row>
    <row r="494" spans="1:11">
      <c r="A494" s="700"/>
      <c r="B494" s="46"/>
      <c r="C494" s="97"/>
      <c r="D494" s="97"/>
      <c r="E494" s="97"/>
      <c r="F494" s="97"/>
      <c r="G494" s="31"/>
      <c r="H494" s="97"/>
      <c r="I494" s="31"/>
      <c r="J494" s="104"/>
      <c r="K494" s="97"/>
    </row>
    <row r="495" spans="1:11">
      <c r="G495" s="565" t="s">
        <v>720</v>
      </c>
      <c r="I495" s="565" t="s">
        <v>720</v>
      </c>
    </row>
    <row r="496" spans="1:11">
      <c r="A496" s="763" t="s">
        <v>715</v>
      </c>
      <c r="B496" s="765"/>
      <c r="C496" s="916"/>
      <c r="D496" s="916"/>
      <c r="E496" s="916"/>
      <c r="F496" s="916"/>
      <c r="G496" s="33">
        <f>SUM(G323:G334)</f>
        <v>245435</v>
      </c>
      <c r="H496" s="916"/>
      <c r="I496" s="33">
        <f>SUM(I323:I334)</f>
        <v>188224272</v>
      </c>
      <c r="J496" s="916"/>
      <c r="K496" s="917"/>
    </row>
    <row r="497" spans="1:11">
      <c r="A497" s="764" t="s">
        <v>716</v>
      </c>
      <c r="B497" s="564"/>
      <c r="G497" s="31">
        <f>SUM(G335:G346)</f>
        <v>224377</v>
      </c>
      <c r="I497" s="31">
        <f>SUM(I335:I346)</f>
        <v>190765194</v>
      </c>
      <c r="K497" s="918"/>
    </row>
    <row r="498" spans="1:11">
      <c r="A498" s="764" t="s">
        <v>717</v>
      </c>
      <c r="B498" s="703" t="s">
        <v>271</v>
      </c>
      <c r="G498" s="28">
        <f>SUM(G347:G358)</f>
        <v>213641</v>
      </c>
      <c r="I498" s="28">
        <f>SUM(I347:I358)</f>
        <v>193905376</v>
      </c>
      <c r="K498" s="918"/>
    </row>
    <row r="499" spans="1:11">
      <c r="A499" s="764" t="s">
        <v>757</v>
      </c>
      <c r="B499" s="1891"/>
      <c r="G499" s="1890">
        <f>SUM(G359:G370)</f>
        <v>217587</v>
      </c>
      <c r="I499" s="1890">
        <f>SUM(I359:I370)</f>
        <v>207843328</v>
      </c>
      <c r="K499" s="918"/>
    </row>
    <row r="500" spans="1:11">
      <c r="A500" s="1046" t="s">
        <v>795</v>
      </c>
      <c r="B500" s="1891"/>
      <c r="G500" s="1890">
        <f>SUM(G371:G382)</f>
        <v>212275</v>
      </c>
      <c r="I500" s="1890">
        <f>SUM(I371:I382)</f>
        <v>207764698</v>
      </c>
      <c r="K500" s="918"/>
    </row>
    <row r="501" spans="1:11">
      <c r="A501" s="1046" t="s">
        <v>824</v>
      </c>
      <c r="B501" s="1891"/>
      <c r="G501" s="1890">
        <f>SUM(G383:G394)</f>
        <v>252333</v>
      </c>
      <c r="I501" s="1890">
        <f>SUM(I383:I394)</f>
        <v>192435832</v>
      </c>
      <c r="K501" s="918"/>
    </row>
    <row r="502" spans="1:11">
      <c r="A502" s="1046" t="s">
        <v>1195</v>
      </c>
      <c r="B502" s="1891"/>
      <c r="G502" s="1890">
        <f>SUM(G395:G406)</f>
        <v>238147</v>
      </c>
      <c r="I502" s="1890">
        <f>SUM(I395:I406)</f>
        <v>211273886</v>
      </c>
      <c r="K502" s="918"/>
    </row>
    <row r="503" spans="1:11">
      <c r="A503" s="1171" t="s">
        <v>1228</v>
      </c>
      <c r="B503" s="807"/>
      <c r="C503" s="882"/>
      <c r="D503" s="882"/>
      <c r="E503" s="882"/>
      <c r="F503" s="882"/>
      <c r="G503" s="919">
        <f>SUM(G407:G418)</f>
        <v>223176</v>
      </c>
      <c r="H503" s="882"/>
      <c r="I503" s="919">
        <f>SUM(I407:I418)</f>
        <v>236051784</v>
      </c>
      <c r="J503" s="882"/>
      <c r="K503" s="920"/>
    </row>
  </sheetData>
  <phoneticPr fontId="2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B1:AT32"/>
  <sheetViews>
    <sheetView workbookViewId="0">
      <pane xSplit="2" ySplit="4" topLeftCell="C6" activePane="bottomRight" state="frozen"/>
      <selection pane="topRight" activeCell="C1" sqref="C1"/>
      <selection pane="bottomLeft" activeCell="A5" sqref="A5"/>
      <selection pane="bottomRight" activeCell="F17" sqref="F17"/>
    </sheetView>
  </sheetViews>
  <sheetFormatPr defaultColWidth="8.90625" defaultRowHeight="12.5"/>
  <cols>
    <col min="1" max="1" width="1.08984375" style="147" customWidth="1"/>
    <col min="2" max="2" width="9.90625" style="147" customWidth="1"/>
    <col min="3" max="5" width="11.08984375" style="147" customWidth="1"/>
    <col min="6" max="8" width="8.08984375" style="147" customWidth="1"/>
    <col min="9" max="11" width="11.08984375" style="147" customWidth="1"/>
    <col min="12" max="14" width="8.08984375" style="147" customWidth="1"/>
    <col min="15" max="17" width="11.08984375" style="147" customWidth="1"/>
    <col min="18" max="20" width="8.08984375" style="147" customWidth="1"/>
    <col min="21" max="23" width="11.08984375" style="147" customWidth="1"/>
    <col min="24" max="26" width="8.08984375" style="147" customWidth="1"/>
    <col min="27" max="29" width="11.08984375" style="147" customWidth="1"/>
    <col min="30" max="32" width="8.08984375" style="147" customWidth="1"/>
    <col min="33" max="35" width="11.08984375" style="147" customWidth="1"/>
    <col min="36" max="38" width="8.08984375" style="147" customWidth="1"/>
    <col min="39" max="41" width="11.08984375" style="147" customWidth="1"/>
    <col min="42" max="44" width="8.08984375" style="147" customWidth="1"/>
    <col min="45" max="46" width="15.6328125" style="147" customWidth="1"/>
    <col min="47" max="256" width="8.90625" style="147"/>
    <col min="257" max="257" width="1.08984375" style="147" customWidth="1"/>
    <col min="258" max="258" width="9.90625" style="147" customWidth="1"/>
    <col min="259" max="261" width="8.453125" style="147" customWidth="1"/>
    <col min="262" max="264" width="6.90625" style="147" customWidth="1"/>
    <col min="265" max="267" width="8.453125" style="147" customWidth="1"/>
    <col min="268" max="268" width="6.90625" style="147" customWidth="1"/>
    <col min="269" max="269" width="7.36328125" style="147" customWidth="1"/>
    <col min="270" max="270" width="7.453125" style="147" bestFit="1" customWidth="1"/>
    <col min="271" max="512" width="8.90625" style="147"/>
    <col min="513" max="513" width="1.08984375" style="147" customWidth="1"/>
    <col min="514" max="514" width="9.90625" style="147" customWidth="1"/>
    <col min="515" max="517" width="8.453125" style="147" customWidth="1"/>
    <col min="518" max="520" width="6.90625" style="147" customWidth="1"/>
    <col min="521" max="523" width="8.453125" style="147" customWidth="1"/>
    <col min="524" max="524" width="6.90625" style="147" customWidth="1"/>
    <col min="525" max="525" width="7.36328125" style="147" customWidth="1"/>
    <col min="526" max="526" width="7.453125" style="147" bestFit="1" customWidth="1"/>
    <col min="527" max="768" width="8.90625" style="147"/>
    <col min="769" max="769" width="1.08984375" style="147" customWidth="1"/>
    <col min="770" max="770" width="9.90625" style="147" customWidth="1"/>
    <col min="771" max="773" width="8.453125" style="147" customWidth="1"/>
    <col min="774" max="776" width="6.90625" style="147" customWidth="1"/>
    <col min="777" max="779" width="8.453125" style="147" customWidth="1"/>
    <col min="780" max="780" width="6.90625" style="147" customWidth="1"/>
    <col min="781" max="781" width="7.36328125" style="147" customWidth="1"/>
    <col min="782" max="782" width="7.453125" style="147" bestFit="1" customWidth="1"/>
    <col min="783" max="1024" width="8.90625" style="147"/>
    <col min="1025" max="1025" width="1.08984375" style="147" customWidth="1"/>
    <col min="1026" max="1026" width="9.90625" style="147" customWidth="1"/>
    <col min="1027" max="1029" width="8.453125" style="147" customWidth="1"/>
    <col min="1030" max="1032" width="6.90625" style="147" customWidth="1"/>
    <col min="1033" max="1035" width="8.453125" style="147" customWidth="1"/>
    <col min="1036" max="1036" width="6.90625" style="147" customWidth="1"/>
    <col min="1037" max="1037" width="7.36328125" style="147" customWidth="1"/>
    <col min="1038" max="1038" width="7.453125" style="147" bestFit="1" customWidth="1"/>
    <col min="1039" max="1280" width="8.90625" style="147"/>
    <col min="1281" max="1281" width="1.08984375" style="147" customWidth="1"/>
    <col min="1282" max="1282" width="9.90625" style="147" customWidth="1"/>
    <col min="1283" max="1285" width="8.453125" style="147" customWidth="1"/>
    <col min="1286" max="1288" width="6.90625" style="147" customWidth="1"/>
    <col min="1289" max="1291" width="8.453125" style="147" customWidth="1"/>
    <col min="1292" max="1292" width="6.90625" style="147" customWidth="1"/>
    <col min="1293" max="1293" width="7.36328125" style="147" customWidth="1"/>
    <col min="1294" max="1294" width="7.453125" style="147" bestFit="1" customWidth="1"/>
    <col min="1295" max="1536" width="8.90625" style="147"/>
    <col min="1537" max="1537" width="1.08984375" style="147" customWidth="1"/>
    <col min="1538" max="1538" width="9.90625" style="147" customWidth="1"/>
    <col min="1539" max="1541" width="8.453125" style="147" customWidth="1"/>
    <col min="1542" max="1544" width="6.90625" style="147" customWidth="1"/>
    <col min="1545" max="1547" width="8.453125" style="147" customWidth="1"/>
    <col min="1548" max="1548" width="6.90625" style="147" customWidth="1"/>
    <col min="1549" max="1549" width="7.36328125" style="147" customWidth="1"/>
    <col min="1550" max="1550" width="7.453125" style="147" bestFit="1" customWidth="1"/>
    <col min="1551" max="1792" width="8.90625" style="147"/>
    <col min="1793" max="1793" width="1.08984375" style="147" customWidth="1"/>
    <col min="1794" max="1794" width="9.90625" style="147" customWidth="1"/>
    <col min="1795" max="1797" width="8.453125" style="147" customWidth="1"/>
    <col min="1798" max="1800" width="6.90625" style="147" customWidth="1"/>
    <col min="1801" max="1803" width="8.453125" style="147" customWidth="1"/>
    <col min="1804" max="1804" width="6.90625" style="147" customWidth="1"/>
    <col min="1805" max="1805" width="7.36328125" style="147" customWidth="1"/>
    <col min="1806" max="1806" width="7.453125" style="147" bestFit="1" customWidth="1"/>
    <col min="1807" max="2048" width="8.90625" style="147"/>
    <col min="2049" max="2049" width="1.08984375" style="147" customWidth="1"/>
    <col min="2050" max="2050" width="9.90625" style="147" customWidth="1"/>
    <col min="2051" max="2053" width="8.453125" style="147" customWidth="1"/>
    <col min="2054" max="2056" width="6.90625" style="147" customWidth="1"/>
    <col min="2057" max="2059" width="8.453125" style="147" customWidth="1"/>
    <col min="2060" max="2060" width="6.90625" style="147" customWidth="1"/>
    <col min="2061" max="2061" width="7.36328125" style="147" customWidth="1"/>
    <col min="2062" max="2062" width="7.453125" style="147" bestFit="1" customWidth="1"/>
    <col min="2063" max="2304" width="8.90625" style="147"/>
    <col min="2305" max="2305" width="1.08984375" style="147" customWidth="1"/>
    <col min="2306" max="2306" width="9.90625" style="147" customWidth="1"/>
    <col min="2307" max="2309" width="8.453125" style="147" customWidth="1"/>
    <col min="2310" max="2312" width="6.90625" style="147" customWidth="1"/>
    <col min="2313" max="2315" width="8.453125" style="147" customWidth="1"/>
    <col min="2316" max="2316" width="6.90625" style="147" customWidth="1"/>
    <col min="2317" max="2317" width="7.36328125" style="147" customWidth="1"/>
    <col min="2318" max="2318" width="7.453125" style="147" bestFit="1" customWidth="1"/>
    <col min="2319" max="2560" width="8.90625" style="147"/>
    <col min="2561" max="2561" width="1.08984375" style="147" customWidth="1"/>
    <col min="2562" max="2562" width="9.90625" style="147" customWidth="1"/>
    <col min="2563" max="2565" width="8.453125" style="147" customWidth="1"/>
    <col min="2566" max="2568" width="6.90625" style="147" customWidth="1"/>
    <col min="2569" max="2571" width="8.453125" style="147" customWidth="1"/>
    <col min="2572" max="2572" width="6.90625" style="147" customWidth="1"/>
    <col min="2573" max="2573" width="7.36328125" style="147" customWidth="1"/>
    <col min="2574" max="2574" width="7.453125" style="147" bestFit="1" customWidth="1"/>
    <col min="2575" max="2816" width="8.90625" style="147"/>
    <col min="2817" max="2817" width="1.08984375" style="147" customWidth="1"/>
    <col min="2818" max="2818" width="9.90625" style="147" customWidth="1"/>
    <col min="2819" max="2821" width="8.453125" style="147" customWidth="1"/>
    <col min="2822" max="2824" width="6.90625" style="147" customWidth="1"/>
    <col min="2825" max="2827" width="8.453125" style="147" customWidth="1"/>
    <col min="2828" max="2828" width="6.90625" style="147" customWidth="1"/>
    <col min="2829" max="2829" width="7.36328125" style="147" customWidth="1"/>
    <col min="2830" max="2830" width="7.453125" style="147" bestFit="1" customWidth="1"/>
    <col min="2831" max="3072" width="8.90625" style="147"/>
    <col min="3073" max="3073" width="1.08984375" style="147" customWidth="1"/>
    <col min="3074" max="3074" width="9.90625" style="147" customWidth="1"/>
    <col min="3075" max="3077" width="8.453125" style="147" customWidth="1"/>
    <col min="3078" max="3080" width="6.90625" style="147" customWidth="1"/>
    <col min="3081" max="3083" width="8.453125" style="147" customWidth="1"/>
    <col min="3084" max="3084" width="6.90625" style="147" customWidth="1"/>
    <col min="3085" max="3085" width="7.36328125" style="147" customWidth="1"/>
    <col min="3086" max="3086" width="7.453125" style="147" bestFit="1" customWidth="1"/>
    <col min="3087" max="3328" width="8.90625" style="147"/>
    <col min="3329" max="3329" width="1.08984375" style="147" customWidth="1"/>
    <col min="3330" max="3330" width="9.90625" style="147" customWidth="1"/>
    <col min="3331" max="3333" width="8.453125" style="147" customWidth="1"/>
    <col min="3334" max="3336" width="6.90625" style="147" customWidth="1"/>
    <col min="3337" max="3339" width="8.453125" style="147" customWidth="1"/>
    <col min="3340" max="3340" width="6.90625" style="147" customWidth="1"/>
    <col min="3341" max="3341" width="7.36328125" style="147" customWidth="1"/>
    <col min="3342" max="3342" width="7.453125" style="147" bestFit="1" customWidth="1"/>
    <col min="3343" max="3584" width="8.90625" style="147"/>
    <col min="3585" max="3585" width="1.08984375" style="147" customWidth="1"/>
    <col min="3586" max="3586" width="9.90625" style="147" customWidth="1"/>
    <col min="3587" max="3589" width="8.453125" style="147" customWidth="1"/>
    <col min="3590" max="3592" width="6.90625" style="147" customWidth="1"/>
    <col min="3593" max="3595" width="8.453125" style="147" customWidth="1"/>
    <col min="3596" max="3596" width="6.90625" style="147" customWidth="1"/>
    <col min="3597" max="3597" width="7.36328125" style="147" customWidth="1"/>
    <col min="3598" max="3598" width="7.453125" style="147" bestFit="1" customWidth="1"/>
    <col min="3599" max="3840" width="8.90625" style="147"/>
    <col min="3841" max="3841" width="1.08984375" style="147" customWidth="1"/>
    <col min="3842" max="3842" width="9.90625" style="147" customWidth="1"/>
    <col min="3843" max="3845" width="8.453125" style="147" customWidth="1"/>
    <col min="3846" max="3848" width="6.90625" style="147" customWidth="1"/>
    <col min="3849" max="3851" width="8.453125" style="147" customWidth="1"/>
    <col min="3852" max="3852" width="6.90625" style="147" customWidth="1"/>
    <col min="3853" max="3853" width="7.36328125" style="147" customWidth="1"/>
    <col min="3854" max="3854" width="7.453125" style="147" bestFit="1" customWidth="1"/>
    <col min="3855" max="4096" width="8.90625" style="147"/>
    <col min="4097" max="4097" width="1.08984375" style="147" customWidth="1"/>
    <col min="4098" max="4098" width="9.90625" style="147" customWidth="1"/>
    <col min="4099" max="4101" width="8.453125" style="147" customWidth="1"/>
    <col min="4102" max="4104" width="6.90625" style="147" customWidth="1"/>
    <col min="4105" max="4107" width="8.453125" style="147" customWidth="1"/>
    <col min="4108" max="4108" width="6.90625" style="147" customWidth="1"/>
    <col min="4109" max="4109" width="7.36328125" style="147" customWidth="1"/>
    <col min="4110" max="4110" width="7.453125" style="147" bestFit="1" customWidth="1"/>
    <col min="4111" max="4352" width="8.90625" style="147"/>
    <col min="4353" max="4353" width="1.08984375" style="147" customWidth="1"/>
    <col min="4354" max="4354" width="9.90625" style="147" customWidth="1"/>
    <col min="4355" max="4357" width="8.453125" style="147" customWidth="1"/>
    <col min="4358" max="4360" width="6.90625" style="147" customWidth="1"/>
    <col min="4361" max="4363" width="8.453125" style="147" customWidth="1"/>
    <col min="4364" max="4364" width="6.90625" style="147" customWidth="1"/>
    <col min="4365" max="4365" width="7.36328125" style="147" customWidth="1"/>
    <col min="4366" max="4366" width="7.453125" style="147" bestFit="1" customWidth="1"/>
    <col min="4367" max="4608" width="8.90625" style="147"/>
    <col min="4609" max="4609" width="1.08984375" style="147" customWidth="1"/>
    <col min="4610" max="4610" width="9.90625" style="147" customWidth="1"/>
    <col min="4611" max="4613" width="8.453125" style="147" customWidth="1"/>
    <col min="4614" max="4616" width="6.90625" style="147" customWidth="1"/>
    <col min="4617" max="4619" width="8.453125" style="147" customWidth="1"/>
    <col min="4620" max="4620" width="6.90625" style="147" customWidth="1"/>
    <col min="4621" max="4621" width="7.36328125" style="147" customWidth="1"/>
    <col min="4622" max="4622" width="7.453125" style="147" bestFit="1" customWidth="1"/>
    <col min="4623" max="4864" width="8.90625" style="147"/>
    <col min="4865" max="4865" width="1.08984375" style="147" customWidth="1"/>
    <col min="4866" max="4866" width="9.90625" style="147" customWidth="1"/>
    <col min="4867" max="4869" width="8.453125" style="147" customWidth="1"/>
    <col min="4870" max="4872" width="6.90625" style="147" customWidth="1"/>
    <col min="4873" max="4875" width="8.453125" style="147" customWidth="1"/>
    <col min="4876" max="4876" width="6.90625" style="147" customWidth="1"/>
    <col min="4877" max="4877" width="7.36328125" style="147" customWidth="1"/>
    <col min="4878" max="4878" width="7.453125" style="147" bestFit="1" customWidth="1"/>
    <col min="4879" max="5120" width="8.90625" style="147"/>
    <col min="5121" max="5121" width="1.08984375" style="147" customWidth="1"/>
    <col min="5122" max="5122" width="9.90625" style="147" customWidth="1"/>
    <col min="5123" max="5125" width="8.453125" style="147" customWidth="1"/>
    <col min="5126" max="5128" width="6.90625" style="147" customWidth="1"/>
    <col min="5129" max="5131" width="8.453125" style="147" customWidth="1"/>
    <col min="5132" max="5132" width="6.90625" style="147" customWidth="1"/>
    <col min="5133" max="5133" width="7.36328125" style="147" customWidth="1"/>
    <col min="5134" max="5134" width="7.453125" style="147" bestFit="1" customWidth="1"/>
    <col min="5135" max="5376" width="8.90625" style="147"/>
    <col min="5377" max="5377" width="1.08984375" style="147" customWidth="1"/>
    <col min="5378" max="5378" width="9.90625" style="147" customWidth="1"/>
    <col min="5379" max="5381" width="8.453125" style="147" customWidth="1"/>
    <col min="5382" max="5384" width="6.90625" style="147" customWidth="1"/>
    <col min="5385" max="5387" width="8.453125" style="147" customWidth="1"/>
    <col min="5388" max="5388" width="6.90625" style="147" customWidth="1"/>
    <col min="5389" max="5389" width="7.36328125" style="147" customWidth="1"/>
    <col min="5390" max="5390" width="7.453125" style="147" bestFit="1" customWidth="1"/>
    <col min="5391" max="5632" width="8.90625" style="147"/>
    <col min="5633" max="5633" width="1.08984375" style="147" customWidth="1"/>
    <col min="5634" max="5634" width="9.90625" style="147" customWidth="1"/>
    <col min="5635" max="5637" width="8.453125" style="147" customWidth="1"/>
    <col min="5638" max="5640" width="6.90625" style="147" customWidth="1"/>
    <col min="5641" max="5643" width="8.453125" style="147" customWidth="1"/>
    <col min="5644" max="5644" width="6.90625" style="147" customWidth="1"/>
    <col min="5645" max="5645" width="7.36328125" style="147" customWidth="1"/>
    <col min="5646" max="5646" width="7.453125" style="147" bestFit="1" customWidth="1"/>
    <col min="5647" max="5888" width="8.90625" style="147"/>
    <col min="5889" max="5889" width="1.08984375" style="147" customWidth="1"/>
    <col min="5890" max="5890" width="9.90625" style="147" customWidth="1"/>
    <col min="5891" max="5893" width="8.453125" style="147" customWidth="1"/>
    <col min="5894" max="5896" width="6.90625" style="147" customWidth="1"/>
    <col min="5897" max="5899" width="8.453125" style="147" customWidth="1"/>
    <col min="5900" max="5900" width="6.90625" style="147" customWidth="1"/>
    <col min="5901" max="5901" width="7.36328125" style="147" customWidth="1"/>
    <col min="5902" max="5902" width="7.453125" style="147" bestFit="1" customWidth="1"/>
    <col min="5903" max="6144" width="8.90625" style="147"/>
    <col min="6145" max="6145" width="1.08984375" style="147" customWidth="1"/>
    <col min="6146" max="6146" width="9.90625" style="147" customWidth="1"/>
    <col min="6147" max="6149" width="8.453125" style="147" customWidth="1"/>
    <col min="6150" max="6152" width="6.90625" style="147" customWidth="1"/>
    <col min="6153" max="6155" width="8.453125" style="147" customWidth="1"/>
    <col min="6156" max="6156" width="6.90625" style="147" customWidth="1"/>
    <col min="6157" max="6157" width="7.36328125" style="147" customWidth="1"/>
    <col min="6158" max="6158" width="7.453125" style="147" bestFit="1" customWidth="1"/>
    <col min="6159" max="6400" width="8.90625" style="147"/>
    <col min="6401" max="6401" width="1.08984375" style="147" customWidth="1"/>
    <col min="6402" max="6402" width="9.90625" style="147" customWidth="1"/>
    <col min="6403" max="6405" width="8.453125" style="147" customWidth="1"/>
    <col min="6406" max="6408" width="6.90625" style="147" customWidth="1"/>
    <col min="6409" max="6411" width="8.453125" style="147" customWidth="1"/>
    <col min="6412" max="6412" width="6.90625" style="147" customWidth="1"/>
    <col min="6413" max="6413" width="7.36328125" style="147" customWidth="1"/>
    <col min="6414" max="6414" width="7.453125" style="147" bestFit="1" customWidth="1"/>
    <col min="6415" max="6656" width="8.90625" style="147"/>
    <col min="6657" max="6657" width="1.08984375" style="147" customWidth="1"/>
    <col min="6658" max="6658" width="9.90625" style="147" customWidth="1"/>
    <col min="6659" max="6661" width="8.453125" style="147" customWidth="1"/>
    <col min="6662" max="6664" width="6.90625" style="147" customWidth="1"/>
    <col min="6665" max="6667" width="8.453125" style="147" customWidth="1"/>
    <col min="6668" max="6668" width="6.90625" style="147" customWidth="1"/>
    <col min="6669" max="6669" width="7.36328125" style="147" customWidth="1"/>
    <col min="6670" max="6670" width="7.453125" style="147" bestFit="1" customWidth="1"/>
    <col min="6671" max="6912" width="8.90625" style="147"/>
    <col min="6913" max="6913" width="1.08984375" style="147" customWidth="1"/>
    <col min="6914" max="6914" width="9.90625" style="147" customWidth="1"/>
    <col min="6915" max="6917" width="8.453125" style="147" customWidth="1"/>
    <col min="6918" max="6920" width="6.90625" style="147" customWidth="1"/>
    <col min="6921" max="6923" width="8.453125" style="147" customWidth="1"/>
    <col min="6924" max="6924" width="6.90625" style="147" customWidth="1"/>
    <col min="6925" max="6925" width="7.36328125" style="147" customWidth="1"/>
    <col min="6926" max="6926" width="7.453125" style="147" bestFit="1" customWidth="1"/>
    <col min="6927" max="7168" width="8.90625" style="147"/>
    <col min="7169" max="7169" width="1.08984375" style="147" customWidth="1"/>
    <col min="7170" max="7170" width="9.90625" style="147" customWidth="1"/>
    <col min="7171" max="7173" width="8.453125" style="147" customWidth="1"/>
    <col min="7174" max="7176" width="6.90625" style="147" customWidth="1"/>
    <col min="7177" max="7179" width="8.453125" style="147" customWidth="1"/>
    <col min="7180" max="7180" width="6.90625" style="147" customWidth="1"/>
    <col min="7181" max="7181" width="7.36328125" style="147" customWidth="1"/>
    <col min="7182" max="7182" width="7.453125" style="147" bestFit="1" customWidth="1"/>
    <col min="7183" max="7424" width="8.90625" style="147"/>
    <col min="7425" max="7425" width="1.08984375" style="147" customWidth="1"/>
    <col min="7426" max="7426" width="9.90625" style="147" customWidth="1"/>
    <col min="7427" max="7429" width="8.453125" style="147" customWidth="1"/>
    <col min="7430" max="7432" width="6.90625" style="147" customWidth="1"/>
    <col min="7433" max="7435" width="8.453125" style="147" customWidth="1"/>
    <col min="7436" max="7436" width="6.90625" style="147" customWidth="1"/>
    <col min="7437" max="7437" width="7.36328125" style="147" customWidth="1"/>
    <col min="7438" max="7438" width="7.453125" style="147" bestFit="1" customWidth="1"/>
    <col min="7439" max="7680" width="8.90625" style="147"/>
    <col min="7681" max="7681" width="1.08984375" style="147" customWidth="1"/>
    <col min="7682" max="7682" width="9.90625" style="147" customWidth="1"/>
    <col min="7683" max="7685" width="8.453125" style="147" customWidth="1"/>
    <col min="7686" max="7688" width="6.90625" style="147" customWidth="1"/>
    <col min="7689" max="7691" width="8.453125" style="147" customWidth="1"/>
    <col min="7692" max="7692" width="6.90625" style="147" customWidth="1"/>
    <col min="7693" max="7693" width="7.36328125" style="147" customWidth="1"/>
    <col min="7694" max="7694" width="7.453125" style="147" bestFit="1" customWidth="1"/>
    <col min="7695" max="7936" width="8.90625" style="147"/>
    <col min="7937" max="7937" width="1.08984375" style="147" customWidth="1"/>
    <col min="7938" max="7938" width="9.90625" style="147" customWidth="1"/>
    <col min="7939" max="7941" width="8.453125" style="147" customWidth="1"/>
    <col min="7942" max="7944" width="6.90625" style="147" customWidth="1"/>
    <col min="7945" max="7947" width="8.453125" style="147" customWidth="1"/>
    <col min="7948" max="7948" width="6.90625" style="147" customWidth="1"/>
    <col min="7949" max="7949" width="7.36328125" style="147" customWidth="1"/>
    <col min="7950" max="7950" width="7.453125" style="147" bestFit="1" customWidth="1"/>
    <col min="7951" max="8192" width="8.90625" style="147"/>
    <col min="8193" max="8193" width="1.08984375" style="147" customWidth="1"/>
    <col min="8194" max="8194" width="9.90625" style="147" customWidth="1"/>
    <col min="8195" max="8197" width="8.453125" style="147" customWidth="1"/>
    <col min="8198" max="8200" width="6.90625" style="147" customWidth="1"/>
    <col min="8201" max="8203" width="8.453125" style="147" customWidth="1"/>
    <col min="8204" max="8204" width="6.90625" style="147" customWidth="1"/>
    <col min="8205" max="8205" width="7.36328125" style="147" customWidth="1"/>
    <col min="8206" max="8206" width="7.453125" style="147" bestFit="1" customWidth="1"/>
    <col min="8207" max="8448" width="8.90625" style="147"/>
    <col min="8449" max="8449" width="1.08984375" style="147" customWidth="1"/>
    <col min="8450" max="8450" width="9.90625" style="147" customWidth="1"/>
    <col min="8451" max="8453" width="8.453125" style="147" customWidth="1"/>
    <col min="8454" max="8456" width="6.90625" style="147" customWidth="1"/>
    <col min="8457" max="8459" width="8.453125" style="147" customWidth="1"/>
    <col min="8460" max="8460" width="6.90625" style="147" customWidth="1"/>
    <col min="8461" max="8461" width="7.36328125" style="147" customWidth="1"/>
    <col min="8462" max="8462" width="7.453125" style="147" bestFit="1" customWidth="1"/>
    <col min="8463" max="8704" width="8.90625" style="147"/>
    <col min="8705" max="8705" width="1.08984375" style="147" customWidth="1"/>
    <col min="8706" max="8706" width="9.90625" style="147" customWidth="1"/>
    <col min="8707" max="8709" width="8.453125" style="147" customWidth="1"/>
    <col min="8710" max="8712" width="6.90625" style="147" customWidth="1"/>
    <col min="8713" max="8715" width="8.453125" style="147" customWidth="1"/>
    <col min="8716" max="8716" width="6.90625" style="147" customWidth="1"/>
    <col min="8717" max="8717" width="7.36328125" style="147" customWidth="1"/>
    <col min="8718" max="8718" width="7.453125" style="147" bestFit="1" customWidth="1"/>
    <col min="8719" max="8960" width="8.90625" style="147"/>
    <col min="8961" max="8961" width="1.08984375" style="147" customWidth="1"/>
    <col min="8962" max="8962" width="9.90625" style="147" customWidth="1"/>
    <col min="8963" max="8965" width="8.453125" style="147" customWidth="1"/>
    <col min="8966" max="8968" width="6.90625" style="147" customWidth="1"/>
    <col min="8969" max="8971" width="8.453125" style="147" customWidth="1"/>
    <col min="8972" max="8972" width="6.90625" style="147" customWidth="1"/>
    <col min="8973" max="8973" width="7.36328125" style="147" customWidth="1"/>
    <col min="8974" max="8974" width="7.453125" style="147" bestFit="1" customWidth="1"/>
    <col min="8975" max="9216" width="8.90625" style="147"/>
    <col min="9217" max="9217" width="1.08984375" style="147" customWidth="1"/>
    <col min="9218" max="9218" width="9.90625" style="147" customWidth="1"/>
    <col min="9219" max="9221" width="8.453125" style="147" customWidth="1"/>
    <col min="9222" max="9224" width="6.90625" style="147" customWidth="1"/>
    <col min="9225" max="9227" width="8.453125" style="147" customWidth="1"/>
    <col min="9228" max="9228" width="6.90625" style="147" customWidth="1"/>
    <col min="9229" max="9229" width="7.36328125" style="147" customWidth="1"/>
    <col min="9230" max="9230" width="7.453125" style="147" bestFit="1" customWidth="1"/>
    <col min="9231" max="9472" width="8.90625" style="147"/>
    <col min="9473" max="9473" width="1.08984375" style="147" customWidth="1"/>
    <col min="9474" max="9474" width="9.90625" style="147" customWidth="1"/>
    <col min="9475" max="9477" width="8.453125" style="147" customWidth="1"/>
    <col min="9478" max="9480" width="6.90625" style="147" customWidth="1"/>
    <col min="9481" max="9483" width="8.453125" style="147" customWidth="1"/>
    <col min="9484" max="9484" width="6.90625" style="147" customWidth="1"/>
    <col min="9485" max="9485" width="7.36328125" style="147" customWidth="1"/>
    <col min="9486" max="9486" width="7.453125" style="147" bestFit="1" customWidth="1"/>
    <col min="9487" max="9728" width="8.90625" style="147"/>
    <col min="9729" max="9729" width="1.08984375" style="147" customWidth="1"/>
    <col min="9730" max="9730" width="9.90625" style="147" customWidth="1"/>
    <col min="9731" max="9733" width="8.453125" style="147" customWidth="1"/>
    <col min="9734" max="9736" width="6.90625" style="147" customWidth="1"/>
    <col min="9737" max="9739" width="8.453125" style="147" customWidth="1"/>
    <col min="9740" max="9740" width="6.90625" style="147" customWidth="1"/>
    <col min="9741" max="9741" width="7.36328125" style="147" customWidth="1"/>
    <col min="9742" max="9742" width="7.453125" style="147" bestFit="1" customWidth="1"/>
    <col min="9743" max="9984" width="8.90625" style="147"/>
    <col min="9985" max="9985" width="1.08984375" style="147" customWidth="1"/>
    <col min="9986" max="9986" width="9.90625" style="147" customWidth="1"/>
    <col min="9987" max="9989" width="8.453125" style="147" customWidth="1"/>
    <col min="9990" max="9992" width="6.90625" style="147" customWidth="1"/>
    <col min="9993" max="9995" width="8.453125" style="147" customWidth="1"/>
    <col min="9996" max="9996" width="6.90625" style="147" customWidth="1"/>
    <col min="9997" max="9997" width="7.36328125" style="147" customWidth="1"/>
    <col min="9998" max="9998" width="7.453125" style="147" bestFit="1" customWidth="1"/>
    <col min="9999" max="10240" width="8.90625" style="147"/>
    <col min="10241" max="10241" width="1.08984375" style="147" customWidth="1"/>
    <col min="10242" max="10242" width="9.90625" style="147" customWidth="1"/>
    <col min="10243" max="10245" width="8.453125" style="147" customWidth="1"/>
    <col min="10246" max="10248" width="6.90625" style="147" customWidth="1"/>
    <col min="10249" max="10251" width="8.453125" style="147" customWidth="1"/>
    <col min="10252" max="10252" width="6.90625" style="147" customWidth="1"/>
    <col min="10253" max="10253" width="7.36328125" style="147" customWidth="1"/>
    <col min="10254" max="10254" width="7.453125" style="147" bestFit="1" customWidth="1"/>
    <col min="10255" max="10496" width="8.90625" style="147"/>
    <col min="10497" max="10497" width="1.08984375" style="147" customWidth="1"/>
    <col min="10498" max="10498" width="9.90625" style="147" customWidth="1"/>
    <col min="10499" max="10501" width="8.453125" style="147" customWidth="1"/>
    <col min="10502" max="10504" width="6.90625" style="147" customWidth="1"/>
    <col min="10505" max="10507" width="8.453125" style="147" customWidth="1"/>
    <col min="10508" max="10508" width="6.90625" style="147" customWidth="1"/>
    <col min="10509" max="10509" width="7.36328125" style="147" customWidth="1"/>
    <col min="10510" max="10510" width="7.453125" style="147" bestFit="1" customWidth="1"/>
    <col min="10511" max="10752" width="8.90625" style="147"/>
    <col min="10753" max="10753" width="1.08984375" style="147" customWidth="1"/>
    <col min="10754" max="10754" width="9.90625" style="147" customWidth="1"/>
    <col min="10755" max="10757" width="8.453125" style="147" customWidth="1"/>
    <col min="10758" max="10760" width="6.90625" style="147" customWidth="1"/>
    <col min="10761" max="10763" width="8.453125" style="147" customWidth="1"/>
    <col min="10764" max="10764" width="6.90625" style="147" customWidth="1"/>
    <col min="10765" max="10765" width="7.36328125" style="147" customWidth="1"/>
    <col min="10766" max="10766" width="7.453125" style="147" bestFit="1" customWidth="1"/>
    <col min="10767" max="11008" width="8.90625" style="147"/>
    <col min="11009" max="11009" width="1.08984375" style="147" customWidth="1"/>
    <col min="11010" max="11010" width="9.90625" style="147" customWidth="1"/>
    <col min="11011" max="11013" width="8.453125" style="147" customWidth="1"/>
    <col min="11014" max="11016" width="6.90625" style="147" customWidth="1"/>
    <col min="11017" max="11019" width="8.453125" style="147" customWidth="1"/>
    <col min="11020" max="11020" width="6.90625" style="147" customWidth="1"/>
    <col min="11021" max="11021" width="7.36328125" style="147" customWidth="1"/>
    <col min="11022" max="11022" width="7.453125" style="147" bestFit="1" customWidth="1"/>
    <col min="11023" max="11264" width="8.90625" style="147"/>
    <col min="11265" max="11265" width="1.08984375" style="147" customWidth="1"/>
    <col min="11266" max="11266" width="9.90625" style="147" customWidth="1"/>
    <col min="11267" max="11269" width="8.453125" style="147" customWidth="1"/>
    <col min="11270" max="11272" width="6.90625" style="147" customWidth="1"/>
    <col min="11273" max="11275" width="8.453125" style="147" customWidth="1"/>
    <col min="11276" max="11276" width="6.90625" style="147" customWidth="1"/>
    <col min="11277" max="11277" width="7.36328125" style="147" customWidth="1"/>
    <col min="11278" max="11278" width="7.453125" style="147" bestFit="1" customWidth="1"/>
    <col min="11279" max="11520" width="8.90625" style="147"/>
    <col min="11521" max="11521" width="1.08984375" style="147" customWidth="1"/>
    <col min="11522" max="11522" width="9.90625" style="147" customWidth="1"/>
    <col min="11523" max="11525" width="8.453125" style="147" customWidth="1"/>
    <col min="11526" max="11528" width="6.90625" style="147" customWidth="1"/>
    <col min="11529" max="11531" width="8.453125" style="147" customWidth="1"/>
    <col min="11532" max="11532" width="6.90625" style="147" customWidth="1"/>
    <col min="11533" max="11533" width="7.36328125" style="147" customWidth="1"/>
    <col min="11534" max="11534" width="7.453125" style="147" bestFit="1" customWidth="1"/>
    <col min="11535" max="11776" width="8.90625" style="147"/>
    <col min="11777" max="11777" width="1.08984375" style="147" customWidth="1"/>
    <col min="11778" max="11778" width="9.90625" style="147" customWidth="1"/>
    <col min="11779" max="11781" width="8.453125" style="147" customWidth="1"/>
    <col min="11782" max="11784" width="6.90625" style="147" customWidth="1"/>
    <col min="11785" max="11787" width="8.453125" style="147" customWidth="1"/>
    <col min="11788" max="11788" width="6.90625" style="147" customWidth="1"/>
    <col min="11789" max="11789" width="7.36328125" style="147" customWidth="1"/>
    <col min="11790" max="11790" width="7.453125" style="147" bestFit="1" customWidth="1"/>
    <col min="11791" max="12032" width="8.90625" style="147"/>
    <col min="12033" max="12033" width="1.08984375" style="147" customWidth="1"/>
    <col min="12034" max="12034" width="9.90625" style="147" customWidth="1"/>
    <col min="12035" max="12037" width="8.453125" style="147" customWidth="1"/>
    <col min="12038" max="12040" width="6.90625" style="147" customWidth="1"/>
    <col min="12041" max="12043" width="8.453125" style="147" customWidth="1"/>
    <col min="12044" max="12044" width="6.90625" style="147" customWidth="1"/>
    <col min="12045" max="12045" width="7.36328125" style="147" customWidth="1"/>
    <col min="12046" max="12046" width="7.453125" style="147" bestFit="1" customWidth="1"/>
    <col min="12047" max="12288" width="8.90625" style="147"/>
    <col min="12289" max="12289" width="1.08984375" style="147" customWidth="1"/>
    <col min="12290" max="12290" width="9.90625" style="147" customWidth="1"/>
    <col min="12291" max="12293" width="8.453125" style="147" customWidth="1"/>
    <col min="12294" max="12296" width="6.90625" style="147" customWidth="1"/>
    <col min="12297" max="12299" width="8.453125" style="147" customWidth="1"/>
    <col min="12300" max="12300" width="6.90625" style="147" customWidth="1"/>
    <col min="12301" max="12301" width="7.36328125" style="147" customWidth="1"/>
    <col min="12302" max="12302" width="7.453125" style="147" bestFit="1" customWidth="1"/>
    <col min="12303" max="12544" width="8.90625" style="147"/>
    <col min="12545" max="12545" width="1.08984375" style="147" customWidth="1"/>
    <col min="12546" max="12546" width="9.90625" style="147" customWidth="1"/>
    <col min="12547" max="12549" width="8.453125" style="147" customWidth="1"/>
    <col min="12550" max="12552" width="6.90625" style="147" customWidth="1"/>
    <col min="12553" max="12555" width="8.453125" style="147" customWidth="1"/>
    <col min="12556" max="12556" width="6.90625" style="147" customWidth="1"/>
    <col min="12557" max="12557" width="7.36328125" style="147" customWidth="1"/>
    <col min="12558" max="12558" width="7.453125" style="147" bestFit="1" customWidth="1"/>
    <col min="12559" max="12800" width="8.90625" style="147"/>
    <col min="12801" max="12801" width="1.08984375" style="147" customWidth="1"/>
    <col min="12802" max="12802" width="9.90625" style="147" customWidth="1"/>
    <col min="12803" max="12805" width="8.453125" style="147" customWidth="1"/>
    <col min="12806" max="12808" width="6.90625" style="147" customWidth="1"/>
    <col min="12809" max="12811" width="8.453125" style="147" customWidth="1"/>
    <col min="12812" max="12812" width="6.90625" style="147" customWidth="1"/>
    <col min="12813" max="12813" width="7.36328125" style="147" customWidth="1"/>
    <col min="12814" max="12814" width="7.453125" style="147" bestFit="1" customWidth="1"/>
    <col min="12815" max="13056" width="8.90625" style="147"/>
    <col min="13057" max="13057" width="1.08984375" style="147" customWidth="1"/>
    <col min="13058" max="13058" width="9.90625" style="147" customWidth="1"/>
    <col min="13059" max="13061" width="8.453125" style="147" customWidth="1"/>
    <col min="13062" max="13064" width="6.90625" style="147" customWidth="1"/>
    <col min="13065" max="13067" width="8.453125" style="147" customWidth="1"/>
    <col min="13068" max="13068" width="6.90625" style="147" customWidth="1"/>
    <col min="13069" max="13069" width="7.36328125" style="147" customWidth="1"/>
    <col min="13070" max="13070" width="7.453125" style="147" bestFit="1" customWidth="1"/>
    <col min="13071" max="13312" width="8.90625" style="147"/>
    <col min="13313" max="13313" width="1.08984375" style="147" customWidth="1"/>
    <col min="13314" max="13314" width="9.90625" style="147" customWidth="1"/>
    <col min="13315" max="13317" width="8.453125" style="147" customWidth="1"/>
    <col min="13318" max="13320" width="6.90625" style="147" customWidth="1"/>
    <col min="13321" max="13323" width="8.453125" style="147" customWidth="1"/>
    <col min="13324" max="13324" width="6.90625" style="147" customWidth="1"/>
    <col min="13325" max="13325" width="7.36328125" style="147" customWidth="1"/>
    <col min="13326" max="13326" width="7.453125" style="147" bestFit="1" customWidth="1"/>
    <col min="13327" max="13568" width="8.90625" style="147"/>
    <col min="13569" max="13569" width="1.08984375" style="147" customWidth="1"/>
    <col min="13570" max="13570" width="9.90625" style="147" customWidth="1"/>
    <col min="13571" max="13573" width="8.453125" style="147" customWidth="1"/>
    <col min="13574" max="13576" width="6.90625" style="147" customWidth="1"/>
    <col min="13577" max="13579" width="8.453125" style="147" customWidth="1"/>
    <col min="13580" max="13580" width="6.90625" style="147" customWidth="1"/>
    <col min="13581" max="13581" width="7.36328125" style="147" customWidth="1"/>
    <col min="13582" max="13582" width="7.453125" style="147" bestFit="1" customWidth="1"/>
    <col min="13583" max="13824" width="8.90625" style="147"/>
    <col min="13825" max="13825" width="1.08984375" style="147" customWidth="1"/>
    <col min="13826" max="13826" width="9.90625" style="147" customWidth="1"/>
    <col min="13827" max="13829" width="8.453125" style="147" customWidth="1"/>
    <col min="13830" max="13832" width="6.90625" style="147" customWidth="1"/>
    <col min="13833" max="13835" width="8.453125" style="147" customWidth="1"/>
    <col min="13836" max="13836" width="6.90625" style="147" customWidth="1"/>
    <col min="13837" max="13837" width="7.36328125" style="147" customWidth="1"/>
    <col min="13838" max="13838" width="7.453125" style="147" bestFit="1" customWidth="1"/>
    <col min="13839" max="14080" width="8.90625" style="147"/>
    <col min="14081" max="14081" width="1.08984375" style="147" customWidth="1"/>
    <col min="14082" max="14082" width="9.90625" style="147" customWidth="1"/>
    <col min="14083" max="14085" width="8.453125" style="147" customWidth="1"/>
    <col min="14086" max="14088" width="6.90625" style="147" customWidth="1"/>
    <col min="14089" max="14091" width="8.453125" style="147" customWidth="1"/>
    <col min="14092" max="14092" width="6.90625" style="147" customWidth="1"/>
    <col min="14093" max="14093" width="7.36328125" style="147" customWidth="1"/>
    <col min="14094" max="14094" width="7.453125" style="147" bestFit="1" customWidth="1"/>
    <col min="14095" max="14336" width="8.90625" style="147"/>
    <col min="14337" max="14337" width="1.08984375" style="147" customWidth="1"/>
    <col min="14338" max="14338" width="9.90625" style="147" customWidth="1"/>
    <col min="14339" max="14341" width="8.453125" style="147" customWidth="1"/>
    <col min="14342" max="14344" width="6.90625" style="147" customWidth="1"/>
    <col min="14345" max="14347" width="8.453125" style="147" customWidth="1"/>
    <col min="14348" max="14348" width="6.90625" style="147" customWidth="1"/>
    <col min="14349" max="14349" width="7.36328125" style="147" customWidth="1"/>
    <col min="14350" max="14350" width="7.453125" style="147" bestFit="1" customWidth="1"/>
    <col min="14351" max="14592" width="8.90625" style="147"/>
    <col min="14593" max="14593" width="1.08984375" style="147" customWidth="1"/>
    <col min="14594" max="14594" width="9.90625" style="147" customWidth="1"/>
    <col min="14595" max="14597" width="8.453125" style="147" customWidth="1"/>
    <col min="14598" max="14600" width="6.90625" style="147" customWidth="1"/>
    <col min="14601" max="14603" width="8.453125" style="147" customWidth="1"/>
    <col min="14604" max="14604" width="6.90625" style="147" customWidth="1"/>
    <col min="14605" max="14605" width="7.36328125" style="147" customWidth="1"/>
    <col min="14606" max="14606" width="7.453125" style="147" bestFit="1" customWidth="1"/>
    <col min="14607" max="14848" width="8.90625" style="147"/>
    <col min="14849" max="14849" width="1.08984375" style="147" customWidth="1"/>
    <col min="14850" max="14850" width="9.90625" style="147" customWidth="1"/>
    <col min="14851" max="14853" width="8.453125" style="147" customWidth="1"/>
    <col min="14854" max="14856" width="6.90625" style="147" customWidth="1"/>
    <col min="14857" max="14859" width="8.453125" style="147" customWidth="1"/>
    <col min="14860" max="14860" width="6.90625" style="147" customWidth="1"/>
    <col min="14861" max="14861" width="7.36328125" style="147" customWidth="1"/>
    <col min="14862" max="14862" width="7.453125" style="147" bestFit="1" customWidth="1"/>
    <col min="14863" max="15104" width="8.90625" style="147"/>
    <col min="15105" max="15105" width="1.08984375" style="147" customWidth="1"/>
    <col min="15106" max="15106" width="9.90625" style="147" customWidth="1"/>
    <col min="15107" max="15109" width="8.453125" style="147" customWidth="1"/>
    <col min="15110" max="15112" width="6.90625" style="147" customWidth="1"/>
    <col min="15113" max="15115" width="8.453125" style="147" customWidth="1"/>
    <col min="15116" max="15116" width="6.90625" style="147" customWidth="1"/>
    <col min="15117" max="15117" width="7.36328125" style="147" customWidth="1"/>
    <col min="15118" max="15118" width="7.453125" style="147" bestFit="1" customWidth="1"/>
    <col min="15119" max="15360" width="8.90625" style="147"/>
    <col min="15361" max="15361" width="1.08984375" style="147" customWidth="1"/>
    <col min="15362" max="15362" width="9.90625" style="147" customWidth="1"/>
    <col min="15363" max="15365" width="8.453125" style="147" customWidth="1"/>
    <col min="15366" max="15368" width="6.90625" style="147" customWidth="1"/>
    <col min="15369" max="15371" width="8.453125" style="147" customWidth="1"/>
    <col min="15372" max="15372" width="6.90625" style="147" customWidth="1"/>
    <col min="15373" max="15373" width="7.36328125" style="147" customWidth="1"/>
    <col min="15374" max="15374" width="7.453125" style="147" bestFit="1" customWidth="1"/>
    <col min="15375" max="15616" width="8.90625" style="147"/>
    <col min="15617" max="15617" width="1.08984375" style="147" customWidth="1"/>
    <col min="15618" max="15618" width="9.90625" style="147" customWidth="1"/>
    <col min="15619" max="15621" width="8.453125" style="147" customWidth="1"/>
    <col min="15622" max="15624" width="6.90625" style="147" customWidth="1"/>
    <col min="15625" max="15627" width="8.453125" style="147" customWidth="1"/>
    <col min="15628" max="15628" width="6.90625" style="147" customWidth="1"/>
    <col min="15629" max="15629" width="7.36328125" style="147" customWidth="1"/>
    <col min="15630" max="15630" width="7.453125" style="147" bestFit="1" customWidth="1"/>
    <col min="15631" max="15872" width="8.90625" style="147"/>
    <col min="15873" max="15873" width="1.08984375" style="147" customWidth="1"/>
    <col min="15874" max="15874" width="9.90625" style="147" customWidth="1"/>
    <col min="15875" max="15877" width="8.453125" style="147" customWidth="1"/>
    <col min="15878" max="15880" width="6.90625" style="147" customWidth="1"/>
    <col min="15881" max="15883" width="8.453125" style="147" customWidth="1"/>
    <col min="15884" max="15884" width="6.90625" style="147" customWidth="1"/>
    <col min="15885" max="15885" width="7.36328125" style="147" customWidth="1"/>
    <col min="15886" max="15886" width="7.453125" style="147" bestFit="1" customWidth="1"/>
    <col min="15887" max="16128" width="8.90625" style="147"/>
    <col min="16129" max="16129" width="1.08984375" style="147" customWidth="1"/>
    <col min="16130" max="16130" width="9.90625" style="147" customWidth="1"/>
    <col min="16131" max="16133" width="8.453125" style="147" customWidth="1"/>
    <col min="16134" max="16136" width="6.90625" style="147" customWidth="1"/>
    <col min="16137" max="16139" width="8.453125" style="147" customWidth="1"/>
    <col min="16140" max="16140" width="6.90625" style="147" customWidth="1"/>
    <col min="16141" max="16141" width="7.36328125" style="147" customWidth="1"/>
    <col min="16142" max="16142" width="7.453125" style="147" bestFit="1" customWidth="1"/>
    <col min="16143" max="16384" width="8.90625" style="147"/>
  </cols>
  <sheetData>
    <row r="1" spans="2:46" ht="19.5" customHeight="1" thickBot="1">
      <c r="B1" s="145" t="s">
        <v>103</v>
      </c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</row>
    <row r="2" spans="2:46" ht="17.25" customHeight="1">
      <c r="B2" s="148"/>
      <c r="C2" s="2828" t="s">
        <v>67</v>
      </c>
      <c r="D2" s="2829"/>
      <c r="E2" s="2829"/>
      <c r="F2" s="2829"/>
      <c r="G2" s="2829"/>
      <c r="H2" s="2830"/>
      <c r="I2" s="2828" t="s">
        <v>68</v>
      </c>
      <c r="J2" s="2829"/>
      <c r="K2" s="2829"/>
      <c r="L2" s="2829"/>
      <c r="M2" s="2829"/>
      <c r="N2" s="2830"/>
      <c r="O2" s="2828" t="s">
        <v>98</v>
      </c>
      <c r="P2" s="2829"/>
      <c r="Q2" s="2829"/>
      <c r="R2" s="2829"/>
      <c r="S2" s="2829"/>
      <c r="T2" s="2830"/>
      <c r="U2" s="2828" t="s">
        <v>99</v>
      </c>
      <c r="V2" s="2829"/>
      <c r="W2" s="2829"/>
      <c r="X2" s="2829"/>
      <c r="Y2" s="2829"/>
      <c r="Z2" s="2830"/>
      <c r="AA2" s="2828" t="s">
        <v>100</v>
      </c>
      <c r="AB2" s="2829"/>
      <c r="AC2" s="2829"/>
      <c r="AD2" s="2829"/>
      <c r="AE2" s="2829"/>
      <c r="AF2" s="2829"/>
      <c r="AG2" s="2824" t="s">
        <v>101</v>
      </c>
      <c r="AH2" s="2825"/>
      <c r="AI2" s="2825"/>
      <c r="AJ2" s="2825"/>
      <c r="AK2" s="2825"/>
      <c r="AL2" s="2834"/>
      <c r="AM2" s="2824" t="s">
        <v>102</v>
      </c>
      <c r="AN2" s="2825"/>
      <c r="AO2" s="2825"/>
      <c r="AP2" s="2825"/>
      <c r="AQ2" s="2825"/>
      <c r="AR2" s="2825"/>
      <c r="AS2" s="2822" t="s">
        <v>727</v>
      </c>
      <c r="AT2" s="2823"/>
    </row>
    <row r="3" spans="2:46" ht="17.25" customHeight="1">
      <c r="B3" s="149" t="s">
        <v>69</v>
      </c>
      <c r="C3" s="150" t="s">
        <v>70</v>
      </c>
      <c r="D3" s="151" t="s">
        <v>71</v>
      </c>
      <c r="E3" s="152" t="s">
        <v>70</v>
      </c>
      <c r="F3" s="2831" t="s">
        <v>72</v>
      </c>
      <c r="G3" s="2832"/>
      <c r="H3" s="2833"/>
      <c r="I3" s="150" t="s">
        <v>70</v>
      </c>
      <c r="J3" s="151" t="s">
        <v>71</v>
      </c>
      <c r="K3" s="152" t="s">
        <v>70</v>
      </c>
      <c r="L3" s="2831" t="s">
        <v>72</v>
      </c>
      <c r="M3" s="2832"/>
      <c r="N3" s="2833"/>
      <c r="O3" s="150" t="s">
        <v>70</v>
      </c>
      <c r="P3" s="151" t="s">
        <v>71</v>
      </c>
      <c r="Q3" s="152" t="s">
        <v>70</v>
      </c>
      <c r="R3" s="2831" t="s">
        <v>72</v>
      </c>
      <c r="S3" s="2832"/>
      <c r="T3" s="2833"/>
      <c r="U3" s="150" t="s">
        <v>70</v>
      </c>
      <c r="V3" s="151" t="s">
        <v>71</v>
      </c>
      <c r="W3" s="152" t="s">
        <v>70</v>
      </c>
      <c r="X3" s="2831" t="s">
        <v>72</v>
      </c>
      <c r="Y3" s="2832"/>
      <c r="Z3" s="2833"/>
      <c r="AA3" s="150" t="s">
        <v>70</v>
      </c>
      <c r="AB3" s="151" t="s">
        <v>71</v>
      </c>
      <c r="AC3" s="152" t="s">
        <v>70</v>
      </c>
      <c r="AD3" s="2831" t="s">
        <v>72</v>
      </c>
      <c r="AE3" s="2832"/>
      <c r="AF3" s="2832"/>
      <c r="AG3" s="155" t="s">
        <v>70</v>
      </c>
      <c r="AH3" s="153" t="s">
        <v>71</v>
      </c>
      <c r="AI3" s="154" t="s">
        <v>70</v>
      </c>
      <c r="AJ3" s="2826" t="s">
        <v>72</v>
      </c>
      <c r="AK3" s="2827"/>
      <c r="AL3" s="2835"/>
      <c r="AM3" s="155" t="s">
        <v>70</v>
      </c>
      <c r="AN3" s="153" t="s">
        <v>71</v>
      </c>
      <c r="AO3" s="154" t="s">
        <v>70</v>
      </c>
      <c r="AP3" s="2826" t="s">
        <v>72</v>
      </c>
      <c r="AQ3" s="2827"/>
      <c r="AR3" s="2827"/>
      <c r="AS3" s="621"/>
      <c r="AT3" s="622"/>
    </row>
    <row r="4" spans="2:46" ht="17.25" customHeight="1" thickBot="1">
      <c r="B4" s="184"/>
      <c r="C4" s="185"/>
      <c r="D4" s="186"/>
      <c r="E4" s="187"/>
      <c r="F4" s="186" t="s">
        <v>73</v>
      </c>
      <c r="G4" s="186" t="s">
        <v>74</v>
      </c>
      <c r="H4" s="188" t="s">
        <v>75</v>
      </c>
      <c r="I4" s="185"/>
      <c r="J4" s="186"/>
      <c r="K4" s="187"/>
      <c r="L4" s="186" t="s">
        <v>73</v>
      </c>
      <c r="M4" s="186" t="s">
        <v>74</v>
      </c>
      <c r="N4" s="188" t="s">
        <v>75</v>
      </c>
      <c r="O4" s="185"/>
      <c r="P4" s="186"/>
      <c r="Q4" s="187"/>
      <c r="R4" s="186" t="s">
        <v>73</v>
      </c>
      <c r="S4" s="186" t="s">
        <v>74</v>
      </c>
      <c r="T4" s="188" t="s">
        <v>75</v>
      </c>
      <c r="U4" s="185"/>
      <c r="V4" s="186"/>
      <c r="W4" s="187"/>
      <c r="X4" s="186" t="s">
        <v>73</v>
      </c>
      <c r="Y4" s="186" t="s">
        <v>74</v>
      </c>
      <c r="Z4" s="188" t="s">
        <v>75</v>
      </c>
      <c r="AA4" s="185"/>
      <c r="AB4" s="186"/>
      <c r="AC4" s="187"/>
      <c r="AD4" s="186" t="s">
        <v>73</v>
      </c>
      <c r="AE4" s="186" t="s">
        <v>74</v>
      </c>
      <c r="AF4" s="189" t="s">
        <v>75</v>
      </c>
      <c r="AG4" s="190"/>
      <c r="AH4" s="191"/>
      <c r="AI4" s="192"/>
      <c r="AJ4" s="191" t="s">
        <v>73</v>
      </c>
      <c r="AK4" s="191" t="s">
        <v>74</v>
      </c>
      <c r="AL4" s="193" t="s">
        <v>75</v>
      </c>
      <c r="AM4" s="190"/>
      <c r="AN4" s="191"/>
      <c r="AO4" s="192"/>
      <c r="AP4" s="191" t="s">
        <v>73</v>
      </c>
      <c r="AQ4" s="191" t="s">
        <v>74</v>
      </c>
      <c r="AR4" s="619" t="s">
        <v>75</v>
      </c>
      <c r="AS4" s="623" t="s">
        <v>73</v>
      </c>
      <c r="AT4" s="624" t="s">
        <v>74</v>
      </c>
    </row>
    <row r="5" spans="2:46" ht="17.25" customHeight="1">
      <c r="B5" s="156" t="s">
        <v>76</v>
      </c>
      <c r="C5" s="157" t="s">
        <v>104</v>
      </c>
      <c r="D5" s="158" t="s">
        <v>114</v>
      </c>
      <c r="E5" s="159" t="s">
        <v>105</v>
      </c>
      <c r="F5" s="160">
        <v>57</v>
      </c>
      <c r="G5" s="160">
        <v>16</v>
      </c>
      <c r="H5" s="161">
        <f t="shared" ref="H5:H12" si="0">F5+G5</f>
        <v>73</v>
      </c>
      <c r="I5" s="157" t="s">
        <v>125</v>
      </c>
      <c r="J5" s="158" t="s">
        <v>132</v>
      </c>
      <c r="K5" s="159" t="s">
        <v>126</v>
      </c>
      <c r="L5" s="160">
        <v>57</v>
      </c>
      <c r="M5" s="160">
        <v>17</v>
      </c>
      <c r="N5" s="161">
        <f t="shared" ref="N5:N12" si="1">L5+M5</f>
        <v>74</v>
      </c>
      <c r="O5" s="157"/>
      <c r="P5" s="158"/>
      <c r="Q5" s="159"/>
      <c r="R5" s="160"/>
      <c r="S5" s="160"/>
      <c r="T5" s="161"/>
      <c r="U5" s="157"/>
      <c r="V5" s="158"/>
      <c r="W5" s="159"/>
      <c r="X5" s="160"/>
      <c r="Y5" s="160"/>
      <c r="Z5" s="161"/>
      <c r="AA5" s="157" t="s">
        <v>200</v>
      </c>
      <c r="AB5" s="158" t="s">
        <v>201</v>
      </c>
      <c r="AC5" s="159" t="s">
        <v>202</v>
      </c>
      <c r="AD5" s="160"/>
      <c r="AE5" s="160"/>
      <c r="AF5" s="182"/>
      <c r="AG5" s="157"/>
      <c r="AH5" s="158"/>
      <c r="AI5" s="159"/>
      <c r="AJ5" s="160"/>
      <c r="AK5" s="160"/>
      <c r="AL5" s="161"/>
      <c r="AM5" s="157"/>
      <c r="AN5" s="158"/>
      <c r="AO5" s="159"/>
      <c r="AP5" s="160"/>
      <c r="AQ5" s="160"/>
      <c r="AR5" s="182"/>
      <c r="AS5" s="625" t="s">
        <v>728</v>
      </c>
      <c r="AT5" s="154"/>
    </row>
    <row r="6" spans="2:46" ht="17.25" customHeight="1">
      <c r="B6" s="156" t="s">
        <v>77</v>
      </c>
      <c r="C6" s="157" t="s">
        <v>105</v>
      </c>
      <c r="D6" s="158" t="s">
        <v>115</v>
      </c>
      <c r="E6" s="159" t="s">
        <v>106</v>
      </c>
      <c r="F6" s="160">
        <v>22</v>
      </c>
      <c r="G6" s="160">
        <v>20</v>
      </c>
      <c r="H6" s="161">
        <f t="shared" si="0"/>
        <v>42</v>
      </c>
      <c r="I6" s="157" t="s">
        <v>126</v>
      </c>
      <c r="J6" s="158" t="s">
        <v>115</v>
      </c>
      <c r="K6" s="159" t="s">
        <v>127</v>
      </c>
      <c r="L6" s="160">
        <v>23</v>
      </c>
      <c r="M6" s="160">
        <v>16</v>
      </c>
      <c r="N6" s="161">
        <f t="shared" si="1"/>
        <v>39</v>
      </c>
      <c r="O6" s="157"/>
      <c r="P6" s="158"/>
      <c r="Q6" s="159"/>
      <c r="R6" s="160"/>
      <c r="S6" s="160"/>
      <c r="T6" s="161"/>
      <c r="U6" s="157"/>
      <c r="V6" s="158"/>
      <c r="W6" s="159"/>
      <c r="X6" s="160"/>
      <c r="Y6" s="160"/>
      <c r="Z6" s="161"/>
      <c r="AA6" s="157" t="s">
        <v>202</v>
      </c>
      <c r="AB6" s="158" t="s">
        <v>203</v>
      </c>
      <c r="AC6" s="159" t="s">
        <v>204</v>
      </c>
      <c r="AD6" s="160"/>
      <c r="AE6" s="160"/>
      <c r="AF6" s="182"/>
      <c r="AG6" s="157"/>
      <c r="AH6" s="158"/>
      <c r="AI6" s="159"/>
      <c r="AJ6" s="160"/>
      <c r="AK6" s="160"/>
      <c r="AL6" s="161"/>
      <c r="AM6" s="157"/>
      <c r="AN6" s="158"/>
      <c r="AO6" s="159"/>
      <c r="AP6" s="160"/>
      <c r="AQ6" s="160"/>
      <c r="AR6" s="182"/>
      <c r="AS6" s="625" t="s">
        <v>729</v>
      </c>
      <c r="AT6" s="154"/>
    </row>
    <row r="7" spans="2:46" ht="17.25" customHeight="1">
      <c r="B7" s="156" t="s">
        <v>78</v>
      </c>
      <c r="C7" s="157" t="s">
        <v>106</v>
      </c>
      <c r="D7" s="158" t="s">
        <v>116</v>
      </c>
      <c r="E7" s="159" t="s">
        <v>107</v>
      </c>
      <c r="F7" s="160">
        <v>17</v>
      </c>
      <c r="G7" s="160">
        <v>14</v>
      </c>
      <c r="H7" s="161">
        <f t="shared" si="0"/>
        <v>31</v>
      </c>
      <c r="I7" s="157" t="s">
        <v>127</v>
      </c>
      <c r="J7" s="158" t="s">
        <v>133</v>
      </c>
      <c r="K7" s="159" t="s">
        <v>128</v>
      </c>
      <c r="L7" s="160">
        <v>22</v>
      </c>
      <c r="M7" s="160">
        <v>9</v>
      </c>
      <c r="N7" s="161">
        <f t="shared" si="1"/>
        <v>31</v>
      </c>
      <c r="O7" s="157"/>
      <c r="P7" s="158"/>
      <c r="Q7" s="159"/>
      <c r="R7" s="160"/>
      <c r="S7" s="160"/>
      <c r="T7" s="161"/>
      <c r="U7" s="157"/>
      <c r="V7" s="158"/>
      <c r="W7" s="159"/>
      <c r="X7" s="160"/>
      <c r="Y7" s="160"/>
      <c r="Z7" s="161"/>
      <c r="AA7" s="157" t="s">
        <v>204</v>
      </c>
      <c r="AB7" s="158" t="s">
        <v>205</v>
      </c>
      <c r="AC7" s="159" t="s">
        <v>206</v>
      </c>
      <c r="AD7" s="160"/>
      <c r="AE7" s="160"/>
      <c r="AF7" s="182"/>
      <c r="AG7" s="157"/>
      <c r="AH7" s="158"/>
      <c r="AI7" s="159"/>
      <c r="AJ7" s="160"/>
      <c r="AK7" s="160"/>
      <c r="AL7" s="161"/>
      <c r="AM7" s="157" t="s">
        <v>218</v>
      </c>
      <c r="AN7" s="158" t="s">
        <v>219</v>
      </c>
      <c r="AO7" s="159" t="s">
        <v>220</v>
      </c>
      <c r="AP7" s="160" t="s">
        <v>221</v>
      </c>
      <c r="AQ7" s="160" t="s">
        <v>222</v>
      </c>
      <c r="AR7" s="182"/>
      <c r="AS7" s="625" t="s">
        <v>730</v>
      </c>
      <c r="AT7" s="154"/>
    </row>
    <row r="8" spans="2:46" ht="17.25" customHeight="1">
      <c r="B8" s="156" t="s">
        <v>79</v>
      </c>
      <c r="C8" s="157" t="s">
        <v>107</v>
      </c>
      <c r="D8" s="158" t="s">
        <v>117</v>
      </c>
      <c r="E8" s="159" t="s">
        <v>108</v>
      </c>
      <c r="F8" s="160">
        <v>27</v>
      </c>
      <c r="G8" s="160">
        <v>36</v>
      </c>
      <c r="H8" s="161">
        <f t="shared" si="0"/>
        <v>63</v>
      </c>
      <c r="I8" s="157" t="s">
        <v>128</v>
      </c>
      <c r="J8" s="158" t="s">
        <v>134</v>
      </c>
      <c r="K8" s="159" t="s">
        <v>129</v>
      </c>
      <c r="L8" s="160">
        <v>28</v>
      </c>
      <c r="M8" s="160">
        <v>36</v>
      </c>
      <c r="N8" s="161">
        <f t="shared" si="1"/>
        <v>64</v>
      </c>
      <c r="O8" s="157"/>
      <c r="P8" s="158"/>
      <c r="Q8" s="159"/>
      <c r="R8" s="160"/>
      <c r="S8" s="160"/>
      <c r="T8" s="161"/>
      <c r="U8" s="157"/>
      <c r="V8" s="158"/>
      <c r="W8" s="159"/>
      <c r="X8" s="160"/>
      <c r="Y8" s="160"/>
      <c r="Z8" s="161"/>
      <c r="AA8" s="157" t="s">
        <v>206</v>
      </c>
      <c r="AB8" s="162"/>
      <c r="AC8" s="159" t="s">
        <v>207</v>
      </c>
      <c r="AD8" s="160"/>
      <c r="AE8" s="160"/>
      <c r="AF8" s="182"/>
      <c r="AG8" s="157"/>
      <c r="AH8" s="158"/>
      <c r="AI8" s="159"/>
      <c r="AJ8" s="160"/>
      <c r="AK8" s="160"/>
      <c r="AL8" s="161"/>
      <c r="AM8" s="157" t="s">
        <v>220</v>
      </c>
      <c r="AN8" s="158" t="s">
        <v>223</v>
      </c>
      <c r="AO8" s="159" t="s">
        <v>224</v>
      </c>
      <c r="AP8" s="160" t="s">
        <v>225</v>
      </c>
      <c r="AQ8" s="160" t="s">
        <v>226</v>
      </c>
      <c r="AR8" s="182"/>
      <c r="AS8" s="625" t="s">
        <v>731</v>
      </c>
      <c r="AT8" s="154"/>
    </row>
    <row r="9" spans="2:46" ht="17.25" customHeight="1">
      <c r="B9" s="156" t="s">
        <v>80</v>
      </c>
      <c r="C9" s="157" t="s">
        <v>108</v>
      </c>
      <c r="D9" s="158" t="s">
        <v>118</v>
      </c>
      <c r="E9" s="159" t="s">
        <v>109</v>
      </c>
      <c r="F9" s="160">
        <v>23</v>
      </c>
      <c r="G9" s="160">
        <v>19</v>
      </c>
      <c r="H9" s="161">
        <f t="shared" si="0"/>
        <v>42</v>
      </c>
      <c r="I9" s="157" t="s">
        <v>129</v>
      </c>
      <c r="J9" s="158" t="s">
        <v>135</v>
      </c>
      <c r="K9" s="159" t="s">
        <v>109</v>
      </c>
      <c r="L9" s="160">
        <v>28</v>
      </c>
      <c r="M9" s="160">
        <v>17</v>
      </c>
      <c r="N9" s="161">
        <f t="shared" si="1"/>
        <v>45</v>
      </c>
      <c r="O9" s="157"/>
      <c r="P9" s="158"/>
      <c r="Q9" s="159"/>
      <c r="R9" s="160"/>
      <c r="S9" s="160"/>
      <c r="T9" s="161"/>
      <c r="U9" s="157"/>
      <c r="V9" s="158"/>
      <c r="W9" s="159"/>
      <c r="X9" s="160"/>
      <c r="Y9" s="160"/>
      <c r="Z9" s="161"/>
      <c r="AA9" s="157" t="s">
        <v>207</v>
      </c>
      <c r="AB9" s="158" t="s">
        <v>208</v>
      </c>
      <c r="AC9" s="159" t="s">
        <v>209</v>
      </c>
      <c r="AD9" s="160"/>
      <c r="AE9" s="160"/>
      <c r="AF9" s="182"/>
      <c r="AG9" s="157"/>
      <c r="AH9" s="158"/>
      <c r="AI9" s="159"/>
      <c r="AJ9" s="160"/>
      <c r="AK9" s="160"/>
      <c r="AL9" s="161"/>
      <c r="AM9" s="157" t="s">
        <v>224</v>
      </c>
      <c r="AN9" s="158" t="s">
        <v>227</v>
      </c>
      <c r="AO9" s="159" t="s">
        <v>228</v>
      </c>
      <c r="AP9" s="160" t="s">
        <v>229</v>
      </c>
      <c r="AQ9" s="160" t="s">
        <v>230</v>
      </c>
      <c r="AR9" s="182"/>
      <c r="AS9" s="625" t="s">
        <v>732</v>
      </c>
      <c r="AT9" s="154" t="s">
        <v>740</v>
      </c>
    </row>
    <row r="10" spans="2:46" ht="17.25" customHeight="1">
      <c r="B10" s="156" t="s">
        <v>81</v>
      </c>
      <c r="C10" s="157" t="s">
        <v>109</v>
      </c>
      <c r="D10" s="158" t="s">
        <v>119</v>
      </c>
      <c r="E10" s="159" t="s">
        <v>110</v>
      </c>
      <c r="F10" s="160">
        <v>52</v>
      </c>
      <c r="G10" s="160">
        <v>31</v>
      </c>
      <c r="H10" s="161">
        <f t="shared" si="0"/>
        <v>83</v>
      </c>
      <c r="I10" s="157" t="s">
        <v>109</v>
      </c>
      <c r="J10" s="158" t="s">
        <v>136</v>
      </c>
      <c r="K10" s="159" t="s">
        <v>110</v>
      </c>
      <c r="L10" s="160">
        <v>51</v>
      </c>
      <c r="M10" s="160">
        <v>32</v>
      </c>
      <c r="N10" s="161">
        <f t="shared" si="1"/>
        <v>83</v>
      </c>
      <c r="O10" s="157"/>
      <c r="P10" s="158"/>
      <c r="Q10" s="159"/>
      <c r="R10" s="160"/>
      <c r="S10" s="160"/>
      <c r="T10" s="161"/>
      <c r="U10" s="157"/>
      <c r="V10" s="158"/>
      <c r="W10" s="159"/>
      <c r="X10" s="160"/>
      <c r="Y10" s="160"/>
      <c r="Z10" s="161"/>
      <c r="AA10" s="157" t="s">
        <v>209</v>
      </c>
      <c r="AB10" s="158" t="s">
        <v>210</v>
      </c>
      <c r="AC10" s="159" t="s">
        <v>211</v>
      </c>
      <c r="AD10" s="160"/>
      <c r="AE10" s="160"/>
      <c r="AF10" s="182"/>
      <c r="AG10" s="157"/>
      <c r="AH10" s="158"/>
      <c r="AI10" s="159"/>
      <c r="AJ10" s="160"/>
      <c r="AK10" s="160"/>
      <c r="AL10" s="161"/>
      <c r="AM10" s="157" t="s">
        <v>228</v>
      </c>
      <c r="AN10" s="158" t="s">
        <v>231</v>
      </c>
      <c r="AO10" s="159" t="s">
        <v>232</v>
      </c>
      <c r="AP10" s="160" t="s">
        <v>233</v>
      </c>
      <c r="AQ10" s="160" t="s">
        <v>234</v>
      </c>
      <c r="AR10" s="182"/>
      <c r="AS10" s="625" t="s">
        <v>735</v>
      </c>
      <c r="AT10" s="154" t="s">
        <v>739</v>
      </c>
    </row>
    <row r="11" spans="2:46" ht="17.25" customHeight="1">
      <c r="B11" s="156" t="s">
        <v>82</v>
      </c>
      <c r="C11" s="157" t="s">
        <v>110</v>
      </c>
      <c r="D11" s="158" t="s">
        <v>120</v>
      </c>
      <c r="E11" s="159" t="s">
        <v>111</v>
      </c>
      <c r="F11" s="160">
        <v>42</v>
      </c>
      <c r="G11" s="160">
        <v>25</v>
      </c>
      <c r="H11" s="161">
        <f t="shared" si="0"/>
        <v>67</v>
      </c>
      <c r="I11" s="157" t="s">
        <v>110</v>
      </c>
      <c r="J11" s="158" t="s">
        <v>137</v>
      </c>
      <c r="K11" s="159" t="s">
        <v>130</v>
      </c>
      <c r="L11" s="160">
        <v>43</v>
      </c>
      <c r="M11" s="160">
        <v>20</v>
      </c>
      <c r="N11" s="161">
        <f t="shared" si="1"/>
        <v>63</v>
      </c>
      <c r="O11" s="157" t="s">
        <v>182</v>
      </c>
      <c r="P11" s="158" t="s">
        <v>183</v>
      </c>
      <c r="Q11" s="159" t="s">
        <v>184</v>
      </c>
      <c r="R11" s="160" t="s">
        <v>185</v>
      </c>
      <c r="S11" s="160" t="s">
        <v>186</v>
      </c>
      <c r="T11" s="161" t="s">
        <v>168</v>
      </c>
      <c r="U11" s="157" t="s">
        <v>163</v>
      </c>
      <c r="V11" s="158" t="s">
        <v>164</v>
      </c>
      <c r="W11" s="159" t="s">
        <v>165</v>
      </c>
      <c r="X11" s="160" t="s">
        <v>166</v>
      </c>
      <c r="Y11" s="160" t="s">
        <v>167</v>
      </c>
      <c r="Z11" s="161" t="s">
        <v>168</v>
      </c>
      <c r="AA11" s="157" t="s">
        <v>211</v>
      </c>
      <c r="AB11" s="158" t="s">
        <v>212</v>
      </c>
      <c r="AC11" s="159" t="s">
        <v>213</v>
      </c>
      <c r="AD11" s="160"/>
      <c r="AE11" s="160"/>
      <c r="AF11" s="182"/>
      <c r="AG11" s="157"/>
      <c r="AH11" s="158"/>
      <c r="AI11" s="159"/>
      <c r="AJ11" s="160"/>
      <c r="AK11" s="160"/>
      <c r="AL11" s="161"/>
      <c r="AM11" s="157" t="s">
        <v>232</v>
      </c>
      <c r="AN11" s="158" t="s">
        <v>235</v>
      </c>
      <c r="AO11" s="159" t="s">
        <v>236</v>
      </c>
      <c r="AP11" s="160" t="s">
        <v>237</v>
      </c>
      <c r="AQ11" s="160" t="s">
        <v>238</v>
      </c>
      <c r="AR11" s="182"/>
      <c r="AS11" s="625" t="s">
        <v>733</v>
      </c>
      <c r="AT11" s="154" t="s">
        <v>738</v>
      </c>
    </row>
    <row r="12" spans="2:46" ht="17.25" customHeight="1">
      <c r="B12" s="163" t="s">
        <v>83</v>
      </c>
      <c r="C12" s="157" t="s">
        <v>111</v>
      </c>
      <c r="D12" s="158" t="s">
        <v>121</v>
      </c>
      <c r="E12" s="158" t="s">
        <v>112</v>
      </c>
      <c r="F12" s="160">
        <v>14</v>
      </c>
      <c r="G12" s="160">
        <v>17</v>
      </c>
      <c r="H12" s="161">
        <f t="shared" si="0"/>
        <v>31</v>
      </c>
      <c r="I12" s="157" t="s">
        <v>130</v>
      </c>
      <c r="J12" s="158" t="s">
        <v>138</v>
      </c>
      <c r="K12" s="158" t="s">
        <v>131</v>
      </c>
      <c r="L12" s="160">
        <v>22</v>
      </c>
      <c r="M12" s="160">
        <v>14</v>
      </c>
      <c r="N12" s="161">
        <f t="shared" si="1"/>
        <v>36</v>
      </c>
      <c r="O12" s="157" t="s">
        <v>184</v>
      </c>
      <c r="P12" s="158" t="s">
        <v>187</v>
      </c>
      <c r="Q12" s="158" t="s">
        <v>188</v>
      </c>
      <c r="R12" s="160" t="s">
        <v>171</v>
      </c>
      <c r="S12" s="160" t="s">
        <v>189</v>
      </c>
      <c r="T12" s="161" t="s">
        <v>190</v>
      </c>
      <c r="U12" s="157" t="s">
        <v>165</v>
      </c>
      <c r="V12" s="158" t="s">
        <v>169</v>
      </c>
      <c r="W12" s="158" t="s">
        <v>170</v>
      </c>
      <c r="X12" s="160" t="s">
        <v>171</v>
      </c>
      <c r="Y12" s="160" t="s">
        <v>171</v>
      </c>
      <c r="Z12" s="161" t="s">
        <v>172</v>
      </c>
      <c r="AA12" s="157" t="s">
        <v>213</v>
      </c>
      <c r="AB12" s="158" t="s">
        <v>214</v>
      </c>
      <c r="AC12" s="158" t="s">
        <v>215</v>
      </c>
      <c r="AD12" s="160"/>
      <c r="AE12" s="160"/>
      <c r="AF12" s="182"/>
      <c r="AG12" s="157"/>
      <c r="AH12" s="158"/>
      <c r="AI12" s="158"/>
      <c r="AJ12" s="160"/>
      <c r="AK12" s="160"/>
      <c r="AL12" s="161"/>
      <c r="AM12" s="157" t="s">
        <v>236</v>
      </c>
      <c r="AN12" s="158" t="s">
        <v>239</v>
      </c>
      <c r="AO12" s="158" t="s">
        <v>240</v>
      </c>
      <c r="AP12" s="160" t="s">
        <v>241</v>
      </c>
      <c r="AQ12" s="160" t="s">
        <v>241</v>
      </c>
      <c r="AR12" s="182"/>
      <c r="AS12" s="625" t="s">
        <v>734</v>
      </c>
      <c r="AT12" s="154"/>
    </row>
    <row r="13" spans="2:46" ht="17.25" customHeight="1">
      <c r="B13" s="163" t="s">
        <v>84</v>
      </c>
      <c r="C13" s="164" t="s">
        <v>112</v>
      </c>
      <c r="D13" s="158" t="s">
        <v>122</v>
      </c>
      <c r="E13" s="158" t="s">
        <v>123</v>
      </c>
      <c r="F13" s="165" t="s">
        <v>85</v>
      </c>
      <c r="G13" s="166" t="s">
        <v>86</v>
      </c>
      <c r="H13" s="167" t="s">
        <v>87</v>
      </c>
      <c r="I13" s="164" t="s">
        <v>131</v>
      </c>
      <c r="J13" s="158" t="s">
        <v>139</v>
      </c>
      <c r="K13" s="158" t="s">
        <v>123</v>
      </c>
      <c r="L13" s="168" t="s">
        <v>88</v>
      </c>
      <c r="M13" s="169" t="s">
        <v>89</v>
      </c>
      <c r="N13" s="170" t="s">
        <v>90</v>
      </c>
      <c r="O13" s="164" t="s">
        <v>188</v>
      </c>
      <c r="P13" s="158" t="s">
        <v>191</v>
      </c>
      <c r="Q13" s="158" t="s">
        <v>174</v>
      </c>
      <c r="R13" s="165" t="s">
        <v>192</v>
      </c>
      <c r="S13" s="166" t="s">
        <v>193</v>
      </c>
      <c r="T13" s="167" t="s">
        <v>194</v>
      </c>
      <c r="U13" s="164" t="s">
        <v>170</v>
      </c>
      <c r="V13" s="158" t="s">
        <v>173</v>
      </c>
      <c r="W13" s="158" t="s">
        <v>174</v>
      </c>
      <c r="X13" s="165" t="s">
        <v>175</v>
      </c>
      <c r="Y13" s="166" t="s">
        <v>176</v>
      </c>
      <c r="Z13" s="167" t="s">
        <v>177</v>
      </c>
      <c r="AA13" s="164" t="s">
        <v>215</v>
      </c>
      <c r="AB13" s="158" t="s">
        <v>216</v>
      </c>
      <c r="AC13" s="158" t="s">
        <v>217</v>
      </c>
      <c r="AD13" s="165"/>
      <c r="AE13" s="166"/>
      <c r="AF13" s="165"/>
      <c r="AG13" s="164"/>
      <c r="AH13" s="158"/>
      <c r="AI13" s="158"/>
      <c r="AJ13" s="165"/>
      <c r="AK13" s="166"/>
      <c r="AL13" s="167"/>
      <c r="AM13" s="164" t="s">
        <v>240</v>
      </c>
      <c r="AN13" s="158" t="s">
        <v>242</v>
      </c>
      <c r="AO13" s="158" t="s">
        <v>243</v>
      </c>
      <c r="AP13" s="165" t="s">
        <v>244</v>
      </c>
      <c r="AQ13" s="166" t="s">
        <v>245</v>
      </c>
      <c r="AR13" s="165"/>
      <c r="AS13" s="625" t="s">
        <v>736</v>
      </c>
      <c r="AT13" s="154" t="s">
        <v>737</v>
      </c>
    </row>
    <row r="14" spans="2:46" ht="17.25" customHeight="1">
      <c r="B14" s="171" t="s">
        <v>91</v>
      </c>
      <c r="C14" s="172" t="s">
        <v>113</v>
      </c>
      <c r="D14" s="173" t="s">
        <v>272</v>
      </c>
      <c r="E14" s="173" t="s">
        <v>273</v>
      </c>
      <c r="F14" s="174" t="s">
        <v>274</v>
      </c>
      <c r="G14" s="175" t="s">
        <v>275</v>
      </c>
      <c r="H14" s="176" t="s">
        <v>92</v>
      </c>
      <c r="I14" s="172" t="s">
        <v>113</v>
      </c>
      <c r="J14" s="173" t="s">
        <v>140</v>
      </c>
      <c r="K14" s="173" t="s">
        <v>141</v>
      </c>
      <c r="L14" s="174" t="s">
        <v>93</v>
      </c>
      <c r="M14" s="175" t="s">
        <v>94</v>
      </c>
      <c r="N14" s="176" t="s">
        <v>95</v>
      </c>
      <c r="O14" s="172" t="s">
        <v>174</v>
      </c>
      <c r="P14" s="173" t="s">
        <v>195</v>
      </c>
      <c r="Q14" s="173" t="s">
        <v>196</v>
      </c>
      <c r="R14" s="174" t="s">
        <v>197</v>
      </c>
      <c r="S14" s="175" t="s">
        <v>198</v>
      </c>
      <c r="T14" s="176" t="s">
        <v>199</v>
      </c>
      <c r="U14" s="172" t="s">
        <v>174</v>
      </c>
      <c r="V14" s="173" t="s">
        <v>178</v>
      </c>
      <c r="W14" s="173" t="s">
        <v>179</v>
      </c>
      <c r="X14" s="174" t="s">
        <v>172</v>
      </c>
      <c r="Y14" s="175" t="s">
        <v>180</v>
      </c>
      <c r="Z14" s="176" t="s">
        <v>181</v>
      </c>
      <c r="AA14" s="172" t="s">
        <v>217</v>
      </c>
      <c r="AB14" s="177"/>
      <c r="AC14" s="177"/>
      <c r="AD14" s="174"/>
      <c r="AE14" s="175"/>
      <c r="AF14" s="183"/>
      <c r="AG14" s="164"/>
      <c r="AH14" s="158"/>
      <c r="AI14" s="158"/>
      <c r="AJ14" s="168"/>
      <c r="AK14" s="169"/>
      <c r="AL14" s="170"/>
      <c r="AM14" s="164" t="s">
        <v>243</v>
      </c>
      <c r="AN14" s="158" t="s">
        <v>246</v>
      </c>
      <c r="AO14" s="158" t="s">
        <v>247</v>
      </c>
      <c r="AP14" s="168" t="s">
        <v>248</v>
      </c>
      <c r="AQ14" s="169" t="s">
        <v>249</v>
      </c>
      <c r="AR14" s="620"/>
      <c r="AS14" s="625" t="s">
        <v>786</v>
      </c>
      <c r="AT14" s="154"/>
    </row>
    <row r="15" spans="2:46" ht="17.25" customHeight="1" thickBot="1">
      <c r="B15" s="982" t="s">
        <v>124</v>
      </c>
      <c r="C15" s="1053" t="s">
        <v>807</v>
      </c>
      <c r="D15" s="1673" t="s">
        <v>1220</v>
      </c>
      <c r="E15" s="1673" t="s">
        <v>1205</v>
      </c>
      <c r="F15" s="1674" t="s">
        <v>1221</v>
      </c>
      <c r="G15" s="1675" t="s">
        <v>861</v>
      </c>
      <c r="H15" s="1676" t="s">
        <v>862</v>
      </c>
      <c r="I15" s="1053" t="s">
        <v>806</v>
      </c>
      <c r="J15" s="980" t="s">
        <v>1204</v>
      </c>
      <c r="K15" s="980" t="s">
        <v>1205</v>
      </c>
      <c r="L15" s="981" t="s">
        <v>808</v>
      </c>
      <c r="M15" s="1051" t="s">
        <v>861</v>
      </c>
      <c r="N15" s="1052" t="s">
        <v>862</v>
      </c>
      <c r="O15" s="755"/>
      <c r="P15" s="756"/>
      <c r="Q15" s="756"/>
      <c r="R15" s="757"/>
      <c r="S15" s="758"/>
      <c r="T15" s="759"/>
      <c r="U15" s="755"/>
      <c r="V15" s="756"/>
      <c r="W15" s="756"/>
      <c r="X15" s="757"/>
      <c r="Y15" s="758"/>
      <c r="Z15" s="759"/>
      <c r="AA15" s="755"/>
      <c r="AB15" s="756"/>
      <c r="AC15" s="756"/>
      <c r="AD15" s="757"/>
      <c r="AE15" s="758"/>
      <c r="AF15" s="760"/>
      <c r="AG15" s="755"/>
      <c r="AH15" s="756"/>
      <c r="AI15" s="756"/>
      <c r="AJ15" s="757"/>
      <c r="AK15" s="758"/>
      <c r="AL15" s="759"/>
      <c r="AM15" s="755"/>
      <c r="AN15" s="756"/>
      <c r="AO15" s="756"/>
      <c r="AP15" s="757"/>
      <c r="AQ15" s="758"/>
      <c r="AR15" s="760"/>
      <c r="AS15" s="761"/>
      <c r="AT15" s="762" t="s">
        <v>863</v>
      </c>
    </row>
    <row r="16" spans="2:46" ht="17.25" customHeight="1">
      <c r="B16" s="147" t="s">
        <v>96</v>
      </c>
      <c r="D16" s="178"/>
      <c r="E16" s="178"/>
      <c r="F16" s="178"/>
      <c r="G16" s="178"/>
      <c r="H16" s="178"/>
      <c r="I16" s="178"/>
      <c r="K16" s="179" t="s">
        <v>97</v>
      </c>
      <c r="L16" s="178"/>
    </row>
    <row r="17" spans="3:39" ht="10.5" customHeight="1">
      <c r="C17" s="178"/>
      <c r="D17" s="178"/>
      <c r="E17" s="178"/>
      <c r="F17" s="178"/>
      <c r="G17" s="178"/>
      <c r="H17" s="178"/>
      <c r="I17" s="178"/>
      <c r="K17" s="179"/>
      <c r="L17" s="178"/>
      <c r="AM17" s="180"/>
    </row>
    <row r="18" spans="3:39" ht="13.5">
      <c r="AM18" s="180"/>
    </row>
    <row r="19" spans="3:39">
      <c r="AM19" s="181"/>
    </row>
    <row r="20" spans="3:39">
      <c r="AM20" s="181"/>
    </row>
    <row r="21" spans="3:39">
      <c r="AM21" s="181"/>
    </row>
    <row r="22" spans="3:39">
      <c r="AM22" s="181"/>
    </row>
    <row r="23" spans="3:39">
      <c r="AM23" s="181"/>
    </row>
    <row r="24" spans="3:39">
      <c r="AM24" s="181"/>
    </row>
    <row r="25" spans="3:39">
      <c r="AM25" s="181"/>
    </row>
    <row r="26" spans="3:39">
      <c r="AM26" s="181"/>
    </row>
    <row r="27" spans="3:39">
      <c r="AM27" s="181"/>
    </row>
    <row r="28" spans="3:39">
      <c r="AM28" s="181"/>
    </row>
    <row r="29" spans="3:39">
      <c r="AM29" s="181"/>
    </row>
    <row r="30" spans="3:39">
      <c r="AM30" s="181"/>
    </row>
    <row r="31" spans="3:39">
      <c r="AM31" s="181"/>
    </row>
    <row r="32" spans="3:39">
      <c r="AM32" s="181"/>
    </row>
  </sheetData>
  <mergeCells count="15">
    <mergeCell ref="C2:H2"/>
    <mergeCell ref="I2:N2"/>
    <mergeCell ref="F3:H3"/>
    <mergeCell ref="L3:N3"/>
    <mergeCell ref="AG2:AL2"/>
    <mergeCell ref="AJ3:AL3"/>
    <mergeCell ref="AS2:AT2"/>
    <mergeCell ref="AM2:AR2"/>
    <mergeCell ref="AP3:AR3"/>
    <mergeCell ref="O2:T2"/>
    <mergeCell ref="R3:T3"/>
    <mergeCell ref="U2:Z2"/>
    <mergeCell ref="X3:Z3"/>
    <mergeCell ref="AA2:AF2"/>
    <mergeCell ref="AD3:AF3"/>
  </mergeCells>
  <phoneticPr fontId="2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7352-08C7-4464-B69B-040F9D9EC6F9}">
  <dimension ref="A1:Q9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N11" sqref="N11"/>
    </sheetView>
  </sheetViews>
  <sheetFormatPr defaultRowHeight="13"/>
  <cols>
    <col min="1" max="1" width="20.08984375" style="17" customWidth="1"/>
    <col min="2" max="14" width="10.36328125" style="17" customWidth="1"/>
    <col min="15" max="16" width="10" style="17" bestFit="1" customWidth="1"/>
    <col min="17" max="16384" width="8.7265625" style="17"/>
  </cols>
  <sheetData>
    <row r="1" spans="1:17" s="705" customFormat="1" ht="26">
      <c r="A1" s="1041" t="s">
        <v>836</v>
      </c>
      <c r="B1" s="380" t="s">
        <v>850</v>
      </c>
      <c r="C1" s="380" t="s">
        <v>837</v>
      </c>
      <c r="D1" s="380" t="s">
        <v>851</v>
      </c>
      <c r="E1" s="380" t="s">
        <v>838</v>
      </c>
      <c r="F1" s="380" t="s">
        <v>852</v>
      </c>
      <c r="G1" s="380" t="s">
        <v>839</v>
      </c>
      <c r="H1" s="380" t="s">
        <v>853</v>
      </c>
      <c r="I1" s="380" t="s">
        <v>840</v>
      </c>
      <c r="J1" s="380" t="s">
        <v>841</v>
      </c>
      <c r="K1" s="1042" t="s">
        <v>842</v>
      </c>
      <c r="L1" s="380" t="s">
        <v>854</v>
      </c>
      <c r="M1" s="380" t="s">
        <v>843</v>
      </c>
      <c r="N1" s="1042" t="s">
        <v>1430</v>
      </c>
    </row>
    <row r="2" spans="1:17">
      <c r="A2" s="1043">
        <v>43132</v>
      </c>
      <c r="B2" s="1040">
        <v>-1.6719992830438457E-4</v>
      </c>
      <c r="C2" s="1040">
        <v>2.5464445294844928E-3</v>
      </c>
      <c r="D2" s="1040">
        <v>3.8760091603127211E-3</v>
      </c>
      <c r="E2" s="1040">
        <v>2.2484186904327963E-3</v>
      </c>
      <c r="F2" s="1040">
        <v>3.9276594149861843E-3</v>
      </c>
      <c r="G2" s="1040">
        <v>-6.3182059475430652E-4</v>
      </c>
      <c r="H2" s="1040">
        <v>1.9006124599708629E-3</v>
      </c>
      <c r="I2" s="1040">
        <v>1.3808438157758562E-3</v>
      </c>
      <c r="J2" s="1040">
        <v>1.5432289068684213E-4</v>
      </c>
      <c r="K2" s="1040">
        <v>1.068376155817008E-3</v>
      </c>
      <c r="L2" s="1040">
        <v>1.0809246789683646E-3</v>
      </c>
      <c r="M2" s="1040">
        <v>7.8786831093622389E-3</v>
      </c>
      <c r="N2" s="1040">
        <v>5.1523621573539291E-3</v>
      </c>
      <c r="Q2" s="262"/>
    </row>
    <row r="3" spans="1:17">
      <c r="A3" s="1043">
        <v>43160</v>
      </c>
      <c r="B3" s="1040">
        <v>-5.2482156180388984E-4</v>
      </c>
      <c r="C3" s="1040">
        <v>2.4207899999411087E-3</v>
      </c>
      <c r="D3" s="1040">
        <v>3.853818866474179E-3</v>
      </c>
      <c r="E3" s="1040">
        <v>1.9701293097704742E-3</v>
      </c>
      <c r="F3" s="1040">
        <v>3.8140366624621613E-3</v>
      </c>
      <c r="G3" s="1040">
        <v>-3.3588396082295802E-4</v>
      </c>
      <c r="H3" s="1040">
        <v>2.0342685561879348E-3</v>
      </c>
      <c r="I3" s="1040">
        <v>1.0499542642510296E-3</v>
      </c>
      <c r="J3" s="1040">
        <v>4.6829327034147994E-4</v>
      </c>
      <c r="K3" s="1040">
        <v>1.0538946220273182E-3</v>
      </c>
      <c r="L3" s="1040">
        <v>8.9774971960465688E-4</v>
      </c>
      <c r="M3" s="1040">
        <v>7.6863655536447695E-3</v>
      </c>
      <c r="N3" s="1040">
        <v>4.5606961178230598E-3</v>
      </c>
      <c r="Q3" s="262"/>
    </row>
    <row r="4" spans="1:17">
      <c r="A4" s="1043">
        <v>43191</v>
      </c>
      <c r="B4" s="1040">
        <v>-1.1479531864064807E-3</v>
      </c>
      <c r="C4" s="1040">
        <v>2.0048405161925409E-3</v>
      </c>
      <c r="D4" s="1040">
        <v>3.5419817956485744E-3</v>
      </c>
      <c r="E4" s="1040">
        <v>1.6350922231751497E-3</v>
      </c>
      <c r="F4" s="1040">
        <v>3.3704125327288503E-3</v>
      </c>
      <c r="G4" s="1040">
        <v>-6.5208350881407195E-4</v>
      </c>
      <c r="H4" s="1040">
        <v>1.9877210372568621E-3</v>
      </c>
      <c r="I4" s="1040">
        <v>5.2938062506657779E-4</v>
      </c>
      <c r="J4" s="1040">
        <v>7.0529893754267547E-4</v>
      </c>
      <c r="K4" s="1040">
        <v>1.1183259245186594E-3</v>
      </c>
      <c r="L4" s="1040">
        <v>5.0286009971134416E-4</v>
      </c>
      <c r="M4" s="1040">
        <v>6.1235302110509426E-3</v>
      </c>
      <c r="N4" s="1040">
        <v>3.8128323634352146E-3</v>
      </c>
      <c r="Q4" s="262"/>
    </row>
    <row r="5" spans="1:17">
      <c r="A5" s="1043">
        <v>43221</v>
      </c>
      <c r="B5" s="1040">
        <v>-1.7662454506151004E-3</v>
      </c>
      <c r="C5" s="1040">
        <v>1.5767161852531242E-3</v>
      </c>
      <c r="D5" s="1040">
        <v>2.8019976050799311E-3</v>
      </c>
      <c r="E5" s="1040">
        <v>1.5299990026829136E-3</v>
      </c>
      <c r="F5" s="1040">
        <v>2.6266640085380599E-3</v>
      </c>
      <c r="G5" s="1040">
        <v>-1.2681595010342051E-3</v>
      </c>
      <c r="H5" s="1040">
        <v>2.546933551936692E-3</v>
      </c>
      <c r="I5" s="1040">
        <v>2.2712543771286064E-4</v>
      </c>
      <c r="J5" s="1040">
        <v>9.7409756269262182E-4</v>
      </c>
      <c r="K5" s="1040">
        <v>1.0683156384190262E-3</v>
      </c>
      <c r="L5" s="1040">
        <v>2.6648569112031062E-4</v>
      </c>
      <c r="M5" s="1040">
        <v>4.1777888537619656E-3</v>
      </c>
      <c r="N5" s="1040">
        <v>2.9545601897338347E-3</v>
      </c>
      <c r="Q5" s="262"/>
    </row>
    <row r="6" spans="1:17">
      <c r="A6" s="1043">
        <v>43252</v>
      </c>
      <c r="B6" s="1040">
        <v>-1.9598187640728071E-3</v>
      </c>
      <c r="C6" s="1040">
        <v>1.4550640774564361E-3</v>
      </c>
      <c r="D6" s="1040">
        <v>1.5310334837568274E-3</v>
      </c>
      <c r="E6" s="1040">
        <v>1.5844382217995445E-3</v>
      </c>
      <c r="F6" s="1040">
        <v>1.3816939100599335E-3</v>
      </c>
      <c r="G6" s="1040">
        <v>-5.9301693204416583E-4</v>
      </c>
      <c r="H6" s="1040">
        <v>3.2543668272951853E-3</v>
      </c>
      <c r="I6" s="1040">
        <v>-8.7583321684903126E-5</v>
      </c>
      <c r="J6" s="1040">
        <v>1.2397293009567267E-3</v>
      </c>
      <c r="K6" s="1040">
        <v>1.1964956338683663E-3</v>
      </c>
      <c r="L6" s="1040">
        <v>-6.1485277069728284E-5</v>
      </c>
      <c r="M6" s="1040">
        <v>2.5095482298842509E-3</v>
      </c>
      <c r="N6" s="1040">
        <v>1.2405020197392425E-3</v>
      </c>
      <c r="Q6" s="262"/>
    </row>
    <row r="7" spans="1:17">
      <c r="A7" s="1043">
        <v>43282</v>
      </c>
      <c r="B7" s="1040">
        <v>-1.3840549443790984E-3</v>
      </c>
      <c r="C7" s="1040">
        <v>1.2660556515489141E-3</v>
      </c>
      <c r="D7" s="1040">
        <v>5.4541491505522011E-5</v>
      </c>
      <c r="E7" s="1040">
        <v>1.5764486577241055E-3</v>
      </c>
      <c r="F7" s="1040">
        <v>1.5678422963782968E-4</v>
      </c>
      <c r="G7" s="1040">
        <v>4.6659120561898249E-5</v>
      </c>
      <c r="H7" s="1040">
        <v>3.5868692304912297E-3</v>
      </c>
      <c r="I7" s="1040">
        <v>-1.427481727522828E-5</v>
      </c>
      <c r="J7" s="1040">
        <v>1.4890687252973045E-3</v>
      </c>
      <c r="K7" s="1040">
        <v>1.1329360890990348E-3</v>
      </c>
      <c r="L7" s="1040">
        <v>-5.0456168974433169E-4</v>
      </c>
      <c r="M7" s="1040">
        <v>1.2046208262732616E-3</v>
      </c>
      <c r="N7" s="1040">
        <v>9.2530190603490325E-4</v>
      </c>
      <c r="Q7" s="262"/>
    </row>
    <row r="8" spans="1:17">
      <c r="A8" s="1043">
        <v>43313</v>
      </c>
      <c r="B8" s="1040">
        <v>-3.8799742535688964E-4</v>
      </c>
      <c r="C8" s="1040">
        <v>9.8488387640194297E-4</v>
      </c>
      <c r="D8" s="1040">
        <v>-1.0996763708823742E-3</v>
      </c>
      <c r="E8" s="1040">
        <v>1.5295568220683453E-3</v>
      </c>
      <c r="F8" s="1040">
        <v>-8.0504078706900017E-4</v>
      </c>
      <c r="G8" s="1040">
        <v>2.5845775209165645E-4</v>
      </c>
      <c r="H8" s="1040">
        <v>3.2996996609014895E-3</v>
      </c>
      <c r="I8" s="1040">
        <v>4.3001328024860896E-4</v>
      </c>
      <c r="J8" s="1040">
        <v>1.6069699880829624E-3</v>
      </c>
      <c r="K8" s="1040">
        <v>6.130487836402132E-4</v>
      </c>
      <c r="L8" s="1040">
        <v>-9.9596322055317543E-4</v>
      </c>
      <c r="M8" s="1040">
        <v>2.3883925707268716E-4</v>
      </c>
      <c r="N8" s="1040">
        <v>7.5482254704350993E-4</v>
      </c>
      <c r="Q8" s="262"/>
    </row>
    <row r="9" spans="1:17">
      <c r="A9" s="1043">
        <v>43344</v>
      </c>
      <c r="B9" s="1040">
        <v>3.4488656945153018E-4</v>
      </c>
      <c r="C9" s="1040">
        <v>8.2858767989368864E-4</v>
      </c>
      <c r="D9" s="1040">
        <v>-2.1208149853182423E-3</v>
      </c>
      <c r="E9" s="1040">
        <v>1.5758919031583218E-3</v>
      </c>
      <c r="F9" s="1040">
        <v>-1.6295520713212053E-3</v>
      </c>
      <c r="G9" s="1040">
        <v>5.9215659089617567E-4</v>
      </c>
      <c r="H9" s="1040">
        <v>2.256901311674997E-3</v>
      </c>
      <c r="I9" s="1040">
        <v>8.4180913257747569E-4</v>
      </c>
      <c r="J9" s="1040">
        <v>1.6628198048507237E-3</v>
      </c>
      <c r="K9" s="1040">
        <v>8.4891699519418218E-4</v>
      </c>
      <c r="L9" s="1040">
        <v>-1.5075495563730001E-3</v>
      </c>
      <c r="M9" s="1040">
        <v>-2.810160207096235E-4</v>
      </c>
      <c r="N9" s="1040">
        <v>5.7842150741338472E-4</v>
      </c>
      <c r="Q9" s="262"/>
    </row>
    <row r="10" spans="1:17">
      <c r="A10" s="1043">
        <v>43374</v>
      </c>
      <c r="B10" s="1040">
        <v>7.1578098315394634E-4</v>
      </c>
      <c r="C10" s="1040">
        <v>9.2627611517648312E-4</v>
      </c>
      <c r="D10" s="1040">
        <v>-2.4927003937573744E-3</v>
      </c>
      <c r="E10" s="1040">
        <v>1.5452337788801618E-3</v>
      </c>
      <c r="F10" s="1040">
        <v>-1.9841627237313642E-3</v>
      </c>
      <c r="G10" s="1040">
        <v>1.1506368280509438E-3</v>
      </c>
      <c r="H10" s="1040">
        <v>8.2298460721519362E-4</v>
      </c>
      <c r="I10" s="1040">
        <v>9.044119788190752E-4</v>
      </c>
      <c r="J10" s="1040">
        <v>2.0300444940950513E-3</v>
      </c>
      <c r="K10" s="1040">
        <v>1.4968909553307874E-3</v>
      </c>
      <c r="L10" s="1040">
        <v>-1.8694752759362832E-3</v>
      </c>
      <c r="M10" s="1040">
        <v>-4.5370618339091173E-4</v>
      </c>
      <c r="N10" s="1040">
        <v>9.8607066467915061E-4</v>
      </c>
      <c r="Q10" s="262"/>
    </row>
    <row r="11" spans="1:17">
      <c r="A11" s="1043">
        <v>43405</v>
      </c>
      <c r="B11" s="1040">
        <v>-2.7862499408115582E-4</v>
      </c>
      <c r="C11" s="1040">
        <v>1.0224471751432151E-3</v>
      </c>
      <c r="D11" s="1040">
        <v>-3.0423692407322012E-3</v>
      </c>
      <c r="E11" s="1040">
        <v>1.1071581706734168E-3</v>
      </c>
      <c r="F11" s="1040">
        <v>-2.3512604071158627E-3</v>
      </c>
      <c r="G11" s="1040">
        <v>1.4220573768974898E-3</v>
      </c>
      <c r="H11" s="1040">
        <v>-1.096513439614144E-3</v>
      </c>
      <c r="I11" s="1040">
        <v>8.2586749723323472E-4</v>
      </c>
      <c r="J11" s="1040">
        <v>2.2324121345709269E-3</v>
      </c>
      <c r="K11" s="1040">
        <v>1.3307256197845341E-3</v>
      </c>
      <c r="L11" s="1040">
        <v>-2.1863126807697419E-3</v>
      </c>
      <c r="M11" s="1040">
        <v>-6.9757806483472518E-4</v>
      </c>
      <c r="N11" s="1040">
        <v>-3.6989996587943885E-4</v>
      </c>
      <c r="Q11" s="262"/>
    </row>
    <row r="12" spans="1:17">
      <c r="A12" s="1043">
        <v>43435</v>
      </c>
      <c r="B12" s="1040">
        <v>-1.708166937586908E-3</v>
      </c>
      <c r="C12" s="1040">
        <v>1.3134686742488633E-3</v>
      </c>
      <c r="D12" s="1040">
        <v>-3.3527684224272658E-3</v>
      </c>
      <c r="E12" s="1040">
        <v>7.3888585375181393E-4</v>
      </c>
      <c r="F12" s="1040">
        <v>-2.4661148407520983E-3</v>
      </c>
      <c r="G12" s="1040">
        <v>1.7073633203354976E-3</v>
      </c>
      <c r="H12" s="1040">
        <v>-2.2068296021406919E-3</v>
      </c>
      <c r="I12" s="1040">
        <v>6.2993095427033019E-4</v>
      </c>
      <c r="J12" s="1040">
        <v>2.3801986941147657E-3</v>
      </c>
      <c r="K12" s="1040">
        <v>1.4987784343667432E-3</v>
      </c>
      <c r="L12" s="1040">
        <v>-2.1682490897751983E-3</v>
      </c>
      <c r="M12" s="1040">
        <v>-6.2497610246659008E-4</v>
      </c>
      <c r="N12" s="1040">
        <v>-2.2327253635450184E-3</v>
      </c>
      <c r="Q12" s="262"/>
    </row>
    <row r="13" spans="1:17">
      <c r="A13" s="1043">
        <v>43466</v>
      </c>
      <c r="B13" s="1040">
        <v>-2.1120792817941325E-3</v>
      </c>
      <c r="C13" s="1040">
        <v>1.8406028858291013E-3</v>
      </c>
      <c r="D13" s="1040">
        <v>-3.378619615856282E-3</v>
      </c>
      <c r="E13" s="1040">
        <v>6.738944404693914E-4</v>
      </c>
      <c r="F13" s="1040">
        <v>-2.0978877017145958E-3</v>
      </c>
      <c r="G13" s="1040">
        <v>2.3902477685651125E-3</v>
      </c>
      <c r="H13" s="1040">
        <v>-2.6795255694254116E-3</v>
      </c>
      <c r="I13" s="1040">
        <v>3.7731889563707988E-4</v>
      </c>
      <c r="J13" s="1040">
        <v>2.1141191647939817E-3</v>
      </c>
      <c r="K13" s="1040">
        <v>2.9185995812919252E-3</v>
      </c>
      <c r="L13" s="1040">
        <v>-1.7749814019707433E-3</v>
      </c>
      <c r="M13" s="1040">
        <v>-5.348096185721074E-4</v>
      </c>
      <c r="N13" s="1040">
        <v>-3.3086302813769564E-3</v>
      </c>
      <c r="Q13" s="262"/>
    </row>
    <row r="14" spans="1:17">
      <c r="A14" s="1043">
        <v>43497</v>
      </c>
      <c r="B14" s="1040">
        <v>-1.7050754726806172E-3</v>
      </c>
      <c r="C14" s="1040">
        <v>1.8840340489194585E-3</v>
      </c>
      <c r="D14" s="1040">
        <v>-3.147854764510738E-3</v>
      </c>
      <c r="E14" s="1040">
        <v>4.8592664499569338E-4</v>
      </c>
      <c r="F14" s="1040">
        <v>-1.4894220113883527E-3</v>
      </c>
      <c r="G14" s="1040">
        <v>2.5056437361146155E-3</v>
      </c>
      <c r="H14" s="1040">
        <v>-3.0120601438932137E-3</v>
      </c>
      <c r="I14" s="1040">
        <v>-1.4611702466738041E-4</v>
      </c>
      <c r="J14" s="1040">
        <v>1.7561742991878404E-3</v>
      </c>
      <c r="K14" s="1040">
        <v>3.3813484082412248E-3</v>
      </c>
      <c r="L14" s="1040">
        <v>-1.1060645040648076E-3</v>
      </c>
      <c r="M14" s="1040">
        <v>-7.9621820240016739E-4</v>
      </c>
      <c r="N14" s="1040">
        <v>-3.4724073143255207E-3</v>
      </c>
      <c r="Q14" s="262"/>
    </row>
    <row r="15" spans="1:17">
      <c r="A15" s="1043">
        <v>43525</v>
      </c>
      <c r="B15" s="1040">
        <v>-7.0284091948891181E-4</v>
      </c>
      <c r="C15" s="1040">
        <v>1.8346471036789769E-3</v>
      </c>
      <c r="D15" s="1040">
        <v>-3.0054726764514594E-3</v>
      </c>
      <c r="E15" s="1040">
        <v>3.3508601119347503E-4</v>
      </c>
      <c r="F15" s="1040">
        <v>-7.6693262597382628E-4</v>
      </c>
      <c r="G15" s="1040">
        <v>2.413572383171303E-3</v>
      </c>
      <c r="H15" s="1040">
        <v>-2.9670368616694365E-3</v>
      </c>
      <c r="I15" s="1040">
        <v>1.5064246521090396E-5</v>
      </c>
      <c r="J15" s="1040">
        <v>1.6240202352215682E-3</v>
      </c>
      <c r="K15" s="1040">
        <v>3.1466946907954263E-3</v>
      </c>
      <c r="L15" s="1040">
        <v>-4.0717565412529133E-4</v>
      </c>
      <c r="M15" s="1040">
        <v>-9.244169368796129E-4</v>
      </c>
      <c r="N15" s="1040">
        <v>-3.4959707113227934E-3</v>
      </c>
      <c r="Q15" s="262"/>
    </row>
    <row r="16" spans="1:17">
      <c r="A16" s="1043">
        <v>43556</v>
      </c>
      <c r="B16" s="1040">
        <v>1.175780664523951E-3</v>
      </c>
      <c r="C16" s="1040">
        <v>1.8760875659611376E-3</v>
      </c>
      <c r="D16" s="1040">
        <v>-2.7824080493241699E-3</v>
      </c>
      <c r="E16" s="1040">
        <v>7.8405455751928699E-4</v>
      </c>
      <c r="F16" s="1040">
        <v>2.1918994286318494E-4</v>
      </c>
      <c r="G16" s="1040">
        <v>2.2114312051395579E-3</v>
      </c>
      <c r="H16" s="1040">
        <v>-2.4598777142563755E-3</v>
      </c>
      <c r="I16" s="1040">
        <v>5.1873141528080424E-4</v>
      </c>
      <c r="J16" s="1040">
        <v>1.7505476324124469E-3</v>
      </c>
      <c r="K16" s="1040">
        <v>2.7800350333186952E-3</v>
      </c>
      <c r="L16" s="1040">
        <v>1.3283399768682091E-4</v>
      </c>
      <c r="M16" s="1040">
        <v>-4.7793515203620185E-4</v>
      </c>
      <c r="N16" s="1040">
        <v>-2.4353037797730792E-3</v>
      </c>
      <c r="Q16" s="262"/>
    </row>
    <row r="17" spans="1:17">
      <c r="A17" s="1043">
        <v>43586</v>
      </c>
      <c r="B17" s="1040">
        <v>3.8793662447045296E-3</v>
      </c>
      <c r="C17" s="1040">
        <v>1.4575592260590575E-3</v>
      </c>
      <c r="D17" s="1040">
        <v>-3.0623625973205115E-3</v>
      </c>
      <c r="E17" s="1040">
        <v>9.5205808702081285E-4</v>
      </c>
      <c r="F17" s="1040">
        <v>3.8478306429212683E-4</v>
      </c>
      <c r="G17" s="1040">
        <v>1.5095452776749951E-3</v>
      </c>
      <c r="H17" s="1040">
        <v>-2.040817557817487E-3</v>
      </c>
      <c r="I17" s="1040">
        <v>6.9956394821391044E-4</v>
      </c>
      <c r="J17" s="1040">
        <v>9.5211056428978758E-4</v>
      </c>
      <c r="K17" s="1040">
        <v>2.2503090630034972E-3</v>
      </c>
      <c r="L17" s="1040">
        <v>3.9155562086390372E-4</v>
      </c>
      <c r="M17" s="1040">
        <v>2.8102313893940689E-5</v>
      </c>
      <c r="N17" s="1040">
        <v>-1.8516973580291474E-3</v>
      </c>
      <c r="Q17" s="262"/>
    </row>
    <row r="18" spans="1:17">
      <c r="A18" s="1043">
        <v>43617</v>
      </c>
      <c r="B18" s="1040">
        <v>4.9451594356531015E-3</v>
      </c>
      <c r="C18" s="1040">
        <v>8.6932780694559675E-4</v>
      </c>
      <c r="D18" s="1040">
        <v>-3.1877619636422327E-3</v>
      </c>
      <c r="E18" s="1040">
        <v>7.8199015780944237E-4</v>
      </c>
      <c r="F18" s="1040">
        <v>-1.7092874856183826E-4</v>
      </c>
      <c r="G18" s="1040">
        <v>1.0610124044898583E-3</v>
      </c>
      <c r="H18" s="1040">
        <v>-1.726984525055153E-3</v>
      </c>
      <c r="I18" s="1040">
        <v>7.1827730698226233E-4</v>
      </c>
      <c r="J18" s="1040">
        <v>-5.3610191966546594E-4</v>
      </c>
      <c r="K18" s="1040">
        <v>1.2468361485000745E-3</v>
      </c>
      <c r="L18" s="1040">
        <v>8.9840823778719603E-5</v>
      </c>
      <c r="M18" s="1040">
        <v>-2.9933762980638434E-4</v>
      </c>
      <c r="N18" s="1040">
        <v>-9.8384751577240692E-4</v>
      </c>
      <c r="Q18" s="262"/>
    </row>
    <row r="19" spans="1:17">
      <c r="A19" s="1043">
        <v>43647</v>
      </c>
      <c r="B19" s="1040">
        <v>4.5384930496977782E-3</v>
      </c>
      <c r="C19" s="1040">
        <v>3.5314000010555624E-4</v>
      </c>
      <c r="D19" s="1040">
        <v>-2.3332879560922226E-3</v>
      </c>
      <c r="E19" s="1040">
        <v>6.2250189809165413E-4</v>
      </c>
      <c r="F19" s="1040">
        <v>-8.6756993244629932E-4</v>
      </c>
      <c r="G19" s="1040">
        <v>3.9628994493412506E-4</v>
      </c>
      <c r="H19" s="1040">
        <v>-1.317701924868464E-3</v>
      </c>
      <c r="I19" s="1040">
        <v>5.6123083785442063E-5</v>
      </c>
      <c r="J19" s="1040">
        <v>-1.2834798408080106E-3</v>
      </c>
      <c r="K19" s="1040">
        <v>-1.6059736513918121E-4</v>
      </c>
      <c r="L19" s="1040">
        <v>7.505739937563316E-5</v>
      </c>
      <c r="M19" s="1040">
        <v>-1.3288569561875629E-4</v>
      </c>
      <c r="N19" s="1040">
        <v>-2.392280243055378E-4</v>
      </c>
      <c r="Q19" s="262"/>
    </row>
    <row r="20" spans="1:17">
      <c r="A20" s="1043">
        <v>43678</v>
      </c>
      <c r="B20" s="1040">
        <v>2.6900769880600084E-3</v>
      </c>
      <c r="C20" s="1040">
        <v>-3.409180403829426E-4</v>
      </c>
      <c r="D20" s="1040">
        <v>-7.8253762228142065E-4</v>
      </c>
      <c r="E20" s="1040">
        <v>-3.4135200470908345E-5</v>
      </c>
      <c r="F20" s="1040">
        <v>-1.6541004668504389E-3</v>
      </c>
      <c r="G20" s="1040">
        <v>-6.3598520949736947E-4</v>
      </c>
      <c r="H20" s="1040">
        <v>-1.3243894042744841E-3</v>
      </c>
      <c r="I20" s="1040">
        <v>-8.0196042241142962E-4</v>
      </c>
      <c r="J20" s="1040">
        <v>-1.7626393288727726E-3</v>
      </c>
      <c r="K20" s="1040">
        <v>-1.5047253378291936E-3</v>
      </c>
      <c r="L20" s="1040">
        <v>5.8675463124879812E-6</v>
      </c>
      <c r="M20" s="1040">
        <v>-2.1466646962198244E-4</v>
      </c>
      <c r="N20" s="1040">
        <v>4.960419361466073E-5</v>
      </c>
      <c r="Q20" s="262"/>
    </row>
    <row r="21" spans="1:17">
      <c r="A21" s="1043">
        <v>43709</v>
      </c>
      <c r="B21" s="1040">
        <v>-2.1521265313539928E-4</v>
      </c>
      <c r="C21" s="1040">
        <v>-1.2441477635564135E-3</v>
      </c>
      <c r="D21" s="1040">
        <v>3.1598194283632974E-4</v>
      </c>
      <c r="E21" s="1040">
        <v>-1.3882760019713336E-3</v>
      </c>
      <c r="F21" s="1040">
        <v>-2.4418757518791523E-3</v>
      </c>
      <c r="G21" s="1040">
        <v>-1.40677173079784E-3</v>
      </c>
      <c r="H21" s="1040">
        <v>-1.9969230338492405E-3</v>
      </c>
      <c r="I21" s="1040">
        <v>-1.1110236139817431E-3</v>
      </c>
      <c r="J21" s="1040">
        <v>-2.4775382416563074E-3</v>
      </c>
      <c r="K21" s="1040">
        <v>-2.9479593054995146E-3</v>
      </c>
      <c r="L21" s="1040">
        <v>-1.0564834035919901E-4</v>
      </c>
      <c r="M21" s="1040">
        <v>-6.8805385526216067E-4</v>
      </c>
      <c r="N21" s="1040">
        <v>6.3997287169947903E-4</v>
      </c>
      <c r="Q21" s="262"/>
    </row>
    <row r="22" spans="1:17">
      <c r="A22" s="1043">
        <v>43739</v>
      </c>
      <c r="B22" s="1040">
        <v>-3.0455281702332915E-3</v>
      </c>
      <c r="C22" s="1040">
        <v>-2.393107416452489E-3</v>
      </c>
      <c r="D22" s="1040">
        <v>7.9082517825102006E-4</v>
      </c>
      <c r="E22" s="1040">
        <v>-2.9588322764347863E-3</v>
      </c>
      <c r="F22" s="1040">
        <v>-3.2251139421997088E-3</v>
      </c>
      <c r="G22" s="1040">
        <v>-2.0840544729272548E-3</v>
      </c>
      <c r="H22" s="1040">
        <v>-3.5476490853596498E-3</v>
      </c>
      <c r="I22" s="1040">
        <v>-1.91282464467879E-3</v>
      </c>
      <c r="J22" s="1040">
        <v>-3.1755899417533762E-3</v>
      </c>
      <c r="K22" s="1040">
        <v>-3.8491382209365765E-3</v>
      </c>
      <c r="L22" s="1040">
        <v>-4.2142998737459969E-4</v>
      </c>
      <c r="M22" s="1040">
        <v>-1.3856275574473109E-3</v>
      </c>
      <c r="N22" s="1040">
        <v>9.9731460533325489E-5</v>
      </c>
      <c r="Q22" s="262"/>
    </row>
    <row r="23" spans="1:17">
      <c r="A23" s="1043">
        <v>43770</v>
      </c>
      <c r="B23" s="1040">
        <v>-5.1508696017206201E-3</v>
      </c>
      <c r="C23" s="1040">
        <v>-3.7939571197801447E-3</v>
      </c>
      <c r="D23" s="1040">
        <v>9.1192119304162045E-4</v>
      </c>
      <c r="E23" s="1040">
        <v>-4.7490113198218609E-3</v>
      </c>
      <c r="F23" s="1040">
        <v>-3.3712112274342232E-3</v>
      </c>
      <c r="G23" s="1040">
        <v>-3.0617946729512013E-3</v>
      </c>
      <c r="H23" s="1040">
        <v>-4.0785734728998602E-3</v>
      </c>
      <c r="I23" s="1040">
        <v>-3.3130299404587893E-3</v>
      </c>
      <c r="J23" s="1040">
        <v>-3.8196976886465395E-3</v>
      </c>
      <c r="K23" s="1040">
        <v>-4.9945031521817507E-3</v>
      </c>
      <c r="L23" s="1040">
        <v>-6.1153929161483767E-4</v>
      </c>
      <c r="M23" s="1040">
        <v>-2.2736000261660561E-3</v>
      </c>
      <c r="N23" s="1040">
        <v>1.1960684728928861E-4</v>
      </c>
      <c r="Q23" s="262"/>
    </row>
    <row r="24" spans="1:17">
      <c r="A24" s="1043">
        <v>43800</v>
      </c>
      <c r="B24" s="1040">
        <v>-7.0200250071381642E-3</v>
      </c>
      <c r="C24" s="1040">
        <v>-5.1699246136708288E-3</v>
      </c>
      <c r="D24" s="1040">
        <v>4.9925658488936264E-4</v>
      </c>
      <c r="E24" s="1040">
        <v>-6.6546441282691049E-3</v>
      </c>
      <c r="F24" s="1040">
        <v>-3.3406855919864142E-3</v>
      </c>
      <c r="G24" s="1040">
        <v>-4.1368693095585884E-3</v>
      </c>
      <c r="H24" s="1040">
        <v>-3.9877571367339382E-3</v>
      </c>
      <c r="I24" s="1040">
        <v>-4.5436194197839841E-3</v>
      </c>
      <c r="J24" s="1040">
        <v>-4.8945663610420187E-3</v>
      </c>
      <c r="K24" s="1040">
        <v>-6.6061292066990074E-3</v>
      </c>
      <c r="L24" s="1040">
        <v>-9.0731521552456229E-4</v>
      </c>
      <c r="M24" s="1040">
        <v>-3.7778941082087236E-3</v>
      </c>
      <c r="N24" s="1040">
        <v>1.7146098137854615E-4</v>
      </c>
      <c r="Q24" s="262"/>
    </row>
    <row r="25" spans="1:17">
      <c r="A25" s="1043">
        <v>43831</v>
      </c>
      <c r="B25" s="1040">
        <v>-8.7808449408144362E-3</v>
      </c>
      <c r="C25" s="1040">
        <v>-6.5658736807714391E-3</v>
      </c>
      <c r="D25" s="1040">
        <v>-4.7008989575014759E-4</v>
      </c>
      <c r="E25" s="1040">
        <v>-8.1718226268708838E-3</v>
      </c>
      <c r="F25" s="1040">
        <v>-3.7187446861099982E-3</v>
      </c>
      <c r="G25" s="1040">
        <v>-5.4852114248780115E-3</v>
      </c>
      <c r="H25" s="1040">
        <v>-3.7928230404986607E-3</v>
      </c>
      <c r="I25" s="1040">
        <v>-5.8226143904694938E-3</v>
      </c>
      <c r="J25" s="1040">
        <v>-5.9463874216409973E-3</v>
      </c>
      <c r="K25" s="1040">
        <v>-8.1377888338955984E-3</v>
      </c>
      <c r="L25" s="1040">
        <v>-1.341206932445882E-3</v>
      </c>
      <c r="M25" s="1040">
        <v>-5.933554561058374E-3</v>
      </c>
      <c r="N25" s="1040">
        <v>-3.9063355120849685E-4</v>
      </c>
      <c r="Q25" s="262"/>
    </row>
    <row r="26" spans="1:17">
      <c r="A26" s="1043">
        <v>43862</v>
      </c>
      <c r="B26" s="1040">
        <v>-9.6076896771246645E-3</v>
      </c>
      <c r="C26" s="1040">
        <v>-7.4650331246031154E-3</v>
      </c>
      <c r="D26" s="1040">
        <v>-1.702262030649937E-3</v>
      </c>
      <c r="E26" s="1040">
        <v>-8.2846167356325218E-3</v>
      </c>
      <c r="F26" s="1040">
        <v>-4.7993994310513433E-3</v>
      </c>
      <c r="G26" s="1040">
        <v>-6.991916711173829E-3</v>
      </c>
      <c r="H26" s="1040">
        <v>-3.7119588515588386E-3</v>
      </c>
      <c r="I26" s="1040">
        <v>-6.9982135166760662E-3</v>
      </c>
      <c r="J26" s="1040">
        <v>-6.5380428620257502E-3</v>
      </c>
      <c r="K26" s="1040">
        <v>-9.0894199632720607E-3</v>
      </c>
      <c r="L26" s="1040">
        <v>-1.6845480768674648E-3</v>
      </c>
      <c r="M26" s="1040">
        <v>-7.1587079491969297E-3</v>
      </c>
      <c r="N26" s="1040">
        <v>-1.2655334217708258E-3</v>
      </c>
      <c r="Q26" s="262"/>
    </row>
    <row r="27" spans="1:17">
      <c r="A27" s="1043">
        <v>43891</v>
      </c>
      <c r="B27" s="1040">
        <v>-9.5840184007818241E-3</v>
      </c>
      <c r="C27" s="1040">
        <v>-7.9596149796762328E-3</v>
      </c>
      <c r="D27" s="1040">
        <v>-2.4639528054619664E-3</v>
      </c>
      <c r="E27" s="1040">
        <v>-7.9815170617245634E-3</v>
      </c>
      <c r="F27" s="1040">
        <v>-6.6236204147027689E-3</v>
      </c>
      <c r="G27" s="1040">
        <v>-8.7189665798035332E-3</v>
      </c>
      <c r="H27" s="1040">
        <v>-3.8360152085730181E-3</v>
      </c>
      <c r="I27" s="1040">
        <v>-8.0429407193729485E-3</v>
      </c>
      <c r="J27" s="1040">
        <v>-7.248193427220051E-3</v>
      </c>
      <c r="K27" s="1040">
        <v>-9.3728132040867829E-3</v>
      </c>
      <c r="L27" s="1040">
        <v>-2.3217444037253454E-3</v>
      </c>
      <c r="M27" s="1040">
        <v>-7.3868470244033979E-3</v>
      </c>
      <c r="N27" s="1040">
        <v>-2.1086514884552932E-3</v>
      </c>
      <c r="Q27" s="262"/>
    </row>
    <row r="28" spans="1:17">
      <c r="A28" s="1043">
        <v>43922</v>
      </c>
      <c r="B28" s="1040">
        <v>-7.4104433068515885E-3</v>
      </c>
      <c r="C28" s="1040">
        <v>-7.2285377335968848E-3</v>
      </c>
      <c r="D28" s="1040">
        <v>-2.3594732997687107E-3</v>
      </c>
      <c r="E28" s="1040">
        <v>-6.5036710996623226E-3</v>
      </c>
      <c r="F28" s="1040">
        <v>-7.0789783143938578E-3</v>
      </c>
      <c r="G28" s="1040">
        <v>-8.4298534964335481E-3</v>
      </c>
      <c r="H28" s="1040">
        <v>-2.8547282808066843E-3</v>
      </c>
      <c r="I28" s="1040">
        <v>-7.5469247408767037E-3</v>
      </c>
      <c r="J28" s="1040">
        <v>-6.5187121715369889E-3</v>
      </c>
      <c r="K28" s="1040">
        <v>-7.7659472037475696E-3</v>
      </c>
      <c r="L28" s="1040">
        <v>-2.6321993473295002E-3</v>
      </c>
      <c r="M28" s="1040">
        <v>-6.5433904987185487E-3</v>
      </c>
      <c r="N28" s="1040">
        <v>-3.2845470366884566E-3</v>
      </c>
      <c r="Q28" s="262"/>
    </row>
    <row r="29" spans="1:17">
      <c r="A29" s="1043">
        <v>43952</v>
      </c>
      <c r="B29" s="1040">
        <v>-2.2037745181366919E-3</v>
      </c>
      <c r="C29" s="1040">
        <v>-4.4741160830656934E-3</v>
      </c>
      <c r="D29" s="1040">
        <v>-9.1211693698389773E-4</v>
      </c>
      <c r="E29" s="1040">
        <v>-3.4764180705311176E-3</v>
      </c>
      <c r="F29" s="1040">
        <v>-5.1370144428881659E-3</v>
      </c>
      <c r="G29" s="1040">
        <v>-6.8750373637157525E-3</v>
      </c>
      <c r="H29" s="1040">
        <v>-7.8398245592969928E-4</v>
      </c>
      <c r="I29" s="1040">
        <v>-4.9725342296650377E-3</v>
      </c>
      <c r="J29" s="1040">
        <v>-3.9498562755357902E-3</v>
      </c>
      <c r="K29" s="1040">
        <v>-4.618557065450335E-3</v>
      </c>
      <c r="L29" s="1040">
        <v>-1.8252852275573161E-3</v>
      </c>
      <c r="M29" s="1040">
        <v>-4.2289320871657932E-3</v>
      </c>
      <c r="N29" s="1040">
        <v>-3.3128472808785503E-3</v>
      </c>
      <c r="Q29" s="262"/>
    </row>
    <row r="30" spans="1:17">
      <c r="A30" s="1043">
        <v>43983</v>
      </c>
      <c r="B30" s="1040">
        <v>4.141105210873075E-3</v>
      </c>
      <c r="C30" s="1040">
        <v>-1.9025496469393666E-3</v>
      </c>
      <c r="D30" s="1040">
        <v>1.5363555096229442E-3</v>
      </c>
      <c r="E30" s="1040">
        <v>-9.2585387593324686E-4</v>
      </c>
      <c r="F30" s="1040">
        <v>-1.3203241662629317E-3</v>
      </c>
      <c r="G30" s="1040">
        <v>-5.1359005604993957E-3</v>
      </c>
      <c r="H30" s="1040">
        <v>1.4417380211313446E-3</v>
      </c>
      <c r="I30" s="1040">
        <v>-2.0280917342516691E-3</v>
      </c>
      <c r="J30" s="1040">
        <v>-1.6553904459556401E-3</v>
      </c>
      <c r="K30" s="1040">
        <v>-1.891023763497035E-3</v>
      </c>
      <c r="L30" s="1040">
        <v>1.1154487165221383E-4</v>
      </c>
      <c r="M30" s="1040">
        <v>-2.3069474452288574E-3</v>
      </c>
      <c r="N30" s="1040">
        <v>-1.4467371891799807E-3</v>
      </c>
      <c r="Q30" s="262"/>
    </row>
    <row r="31" spans="1:17">
      <c r="A31" s="1043">
        <v>44013</v>
      </c>
      <c r="B31" s="1040">
        <v>8.4396554434565951E-3</v>
      </c>
      <c r="C31" s="1040">
        <v>-5.0228873837399046E-4</v>
      </c>
      <c r="D31" s="1040">
        <v>3.7356035666599174E-3</v>
      </c>
      <c r="E31" s="1040">
        <v>5.3412716835521401E-4</v>
      </c>
      <c r="F31" s="1040">
        <v>2.6637049438837934E-3</v>
      </c>
      <c r="G31" s="1040">
        <v>-3.1626228796924893E-3</v>
      </c>
      <c r="H31" s="1040">
        <v>3.5976622654032564E-3</v>
      </c>
      <c r="I31" s="1040">
        <v>-2.290949201022574E-5</v>
      </c>
      <c r="J31" s="1040">
        <v>-2.2026351811954559E-4</v>
      </c>
      <c r="K31" s="1040">
        <v>-3.8069294761577943E-4</v>
      </c>
      <c r="L31" s="1040">
        <v>2.1977715139602783E-3</v>
      </c>
      <c r="M31" s="1040">
        <v>-9.3767944428135852E-4</v>
      </c>
      <c r="N31" s="1040">
        <v>7.8578292796294136E-4</v>
      </c>
      <c r="Q31" s="262"/>
    </row>
    <row r="32" spans="1:17">
      <c r="A32" s="1043">
        <v>44044</v>
      </c>
      <c r="B32" s="1040">
        <v>1.0347503112688616E-2</v>
      </c>
      <c r="C32" s="1040">
        <v>5.6480224199040308E-4</v>
      </c>
      <c r="D32" s="1040">
        <v>5.1433718073264911E-3</v>
      </c>
      <c r="E32" s="1040">
        <v>1.7753438232879226E-3</v>
      </c>
      <c r="F32" s="1040">
        <v>5.7797855503367579E-3</v>
      </c>
      <c r="G32" s="1040">
        <v>-1.218625124775885E-3</v>
      </c>
      <c r="H32" s="1040">
        <v>5.2097628373585225E-3</v>
      </c>
      <c r="I32" s="1040">
        <v>1.2024335920206575E-3</v>
      </c>
      <c r="J32" s="1040">
        <v>7.8471692225767775E-4</v>
      </c>
      <c r="K32" s="1040">
        <v>1.2025257775087894E-3</v>
      </c>
      <c r="L32" s="1040">
        <v>3.7681452922256886E-3</v>
      </c>
      <c r="M32" s="1040">
        <v>6.9082545368415182E-4</v>
      </c>
      <c r="N32" s="1040">
        <v>2.6311952066639943E-3</v>
      </c>
      <c r="Q32" s="262"/>
    </row>
    <row r="33" spans="1:17">
      <c r="A33" s="1043">
        <v>44075</v>
      </c>
      <c r="B33" s="1040">
        <v>1.1323503908456489E-2</v>
      </c>
      <c r="C33" s="1040">
        <v>9.8149221250998231E-4</v>
      </c>
      <c r="D33" s="1040">
        <v>5.6160500579685024E-3</v>
      </c>
      <c r="E33" s="1040">
        <v>2.1648055338914229E-3</v>
      </c>
      <c r="F33" s="1040">
        <v>7.620365107951721E-3</v>
      </c>
      <c r="G33" s="1040">
        <v>-2.1293921553988682E-4</v>
      </c>
      <c r="H33" s="1040">
        <v>6.5247829107601962E-3</v>
      </c>
      <c r="I33" s="1040">
        <v>1.8333576297484555E-3</v>
      </c>
      <c r="J33" s="1040">
        <v>6.4696675007747118E-4</v>
      </c>
      <c r="K33" s="1040">
        <v>2.1655060616196931E-3</v>
      </c>
      <c r="L33" s="1040">
        <v>4.8178461932948391E-3</v>
      </c>
      <c r="M33" s="1040">
        <v>2.0886372403359221E-3</v>
      </c>
      <c r="N33" s="1040">
        <v>4.9453128842320559E-3</v>
      </c>
      <c r="Q33" s="262"/>
    </row>
    <row r="34" spans="1:17">
      <c r="A34" s="1043">
        <v>44105</v>
      </c>
      <c r="B34" s="1040">
        <v>1.0827032186913055E-2</v>
      </c>
      <c r="C34" s="1040">
        <v>9.4199180208232036E-4</v>
      </c>
      <c r="D34" s="1040">
        <v>4.8676624086059217E-3</v>
      </c>
      <c r="E34" s="1040">
        <v>1.6112701652686301E-3</v>
      </c>
      <c r="F34" s="1040">
        <v>7.6630636157114518E-3</v>
      </c>
      <c r="G34" s="1040">
        <v>4.1090780997099507E-4</v>
      </c>
      <c r="H34" s="1040">
        <v>6.7630724087289762E-3</v>
      </c>
      <c r="I34" s="1040">
        <v>2.1960314119133795E-3</v>
      </c>
      <c r="J34" s="1040">
        <v>9.4161309278684158E-4</v>
      </c>
      <c r="K34" s="1040">
        <v>2.4604902013316554E-3</v>
      </c>
      <c r="L34" s="1040">
        <v>5.0850351629563306E-3</v>
      </c>
      <c r="M34" s="1040">
        <v>3.0040725347539876E-3</v>
      </c>
      <c r="N34" s="1040">
        <v>6.0467062449591769E-3</v>
      </c>
      <c r="Q34" s="262"/>
    </row>
    <row r="35" spans="1:17">
      <c r="A35" s="1043">
        <v>44136</v>
      </c>
      <c r="B35" s="1040">
        <v>9.1501426512784478E-3</v>
      </c>
      <c r="C35" s="1040">
        <v>1.2922772298493701E-3</v>
      </c>
      <c r="D35" s="1040">
        <v>3.7002076597399958E-3</v>
      </c>
      <c r="E35" s="1040">
        <v>1.4214510607455377E-3</v>
      </c>
      <c r="F35" s="1040">
        <v>6.5755731199709233E-3</v>
      </c>
      <c r="G35" s="1040">
        <v>1.3686820198781646E-3</v>
      </c>
      <c r="H35" s="1040">
        <v>5.593378394848636E-3</v>
      </c>
      <c r="I35" s="1040">
        <v>2.2949120038924242E-3</v>
      </c>
      <c r="J35" s="1040">
        <v>1.2237413138342923E-3</v>
      </c>
      <c r="K35" s="1040">
        <v>2.9591351253657194E-3</v>
      </c>
      <c r="L35" s="1040">
        <v>4.6613850834309467E-3</v>
      </c>
      <c r="M35" s="1040">
        <v>3.6956304393094275E-3</v>
      </c>
      <c r="N35" s="1040">
        <v>6.3774375386207449E-3</v>
      </c>
      <c r="Q35" s="262"/>
    </row>
    <row r="36" spans="1:17">
      <c r="A36" s="1043">
        <v>44166</v>
      </c>
      <c r="B36" s="1040">
        <v>7.8935402672639654E-3</v>
      </c>
      <c r="C36" s="1040">
        <v>1.2759734870242401E-3</v>
      </c>
      <c r="D36" s="1040">
        <v>2.8754395225814022E-3</v>
      </c>
      <c r="E36" s="1040">
        <v>1.017381539461848E-3</v>
      </c>
      <c r="F36" s="1040">
        <v>5.127657895063642E-3</v>
      </c>
      <c r="G36" s="1040">
        <v>2.2664064626720659E-3</v>
      </c>
      <c r="H36" s="1040">
        <v>4.6045465466851843E-3</v>
      </c>
      <c r="I36" s="1040">
        <v>1.8488988779605808E-3</v>
      </c>
      <c r="J36" s="1040">
        <v>1.0332100950893874E-3</v>
      </c>
      <c r="K36" s="1040">
        <v>3.2129228370918472E-3</v>
      </c>
      <c r="L36" s="1040">
        <v>4.2077343063869899E-3</v>
      </c>
      <c r="M36" s="1040">
        <v>3.9418175486487517E-3</v>
      </c>
      <c r="N36" s="1040">
        <v>6.5766375678297795E-3</v>
      </c>
      <c r="Q36" s="262"/>
    </row>
    <row r="37" spans="1:17">
      <c r="A37" s="1043">
        <v>44197</v>
      </c>
      <c r="B37" s="1040">
        <v>6.9567032397841455E-3</v>
      </c>
      <c r="C37" s="1040">
        <v>1.1277895456014431E-3</v>
      </c>
      <c r="D37" s="1040">
        <v>2.2800747660233212E-3</v>
      </c>
      <c r="E37" s="1040">
        <v>5.9712889128027413E-4</v>
      </c>
      <c r="F37" s="1040">
        <v>3.3670764961447608E-3</v>
      </c>
      <c r="G37" s="1040">
        <v>2.8534676222677913E-3</v>
      </c>
      <c r="H37" s="1040">
        <v>4.0354127323410927E-3</v>
      </c>
      <c r="I37" s="1040">
        <v>1.6960846001223828E-3</v>
      </c>
      <c r="J37" s="1040">
        <v>1.5772874591846175E-3</v>
      </c>
      <c r="K37" s="1040">
        <v>3.1202221172852429E-3</v>
      </c>
      <c r="L37" s="1040">
        <v>3.8041193252633665E-3</v>
      </c>
      <c r="M37" s="1040">
        <v>3.8762825463127815E-3</v>
      </c>
      <c r="N37" s="1040">
        <v>5.7656377225010491E-3</v>
      </c>
      <c r="Q37" s="262"/>
    </row>
    <row r="38" spans="1:17">
      <c r="A38" s="1043">
        <v>44228</v>
      </c>
      <c r="B38" s="1040">
        <v>4.8852483430339433E-3</v>
      </c>
      <c r="C38" s="1040">
        <v>8.9769792503080481E-4</v>
      </c>
      <c r="D38" s="1040">
        <v>2.1255505165933553E-3</v>
      </c>
      <c r="E38" s="1040">
        <v>9.6994882272616323E-4</v>
      </c>
      <c r="F38" s="1040">
        <v>1.9903081145080659E-3</v>
      </c>
      <c r="G38" s="1040">
        <v>3.7484677529646682E-3</v>
      </c>
      <c r="H38" s="1040">
        <v>3.1144828198212959E-3</v>
      </c>
      <c r="I38" s="1040">
        <v>1.7628928333586202E-3</v>
      </c>
      <c r="J38" s="1040">
        <v>2.151577543861638E-3</v>
      </c>
      <c r="K38" s="1040">
        <v>3.4337449017187716E-3</v>
      </c>
      <c r="L38" s="1040">
        <v>3.1717930373588166E-3</v>
      </c>
      <c r="M38" s="1040">
        <v>4.118572135018761E-3</v>
      </c>
      <c r="N38" s="1040">
        <v>4.0908555893011123E-3</v>
      </c>
      <c r="Q38" s="262"/>
    </row>
    <row r="39" spans="1:17">
      <c r="A39" s="1043">
        <v>44256</v>
      </c>
      <c r="B39" s="1040">
        <v>2.4790169951602881E-3</v>
      </c>
      <c r="C39" s="1040">
        <v>8.2921180333062061E-4</v>
      </c>
      <c r="D39" s="1040">
        <v>2.1724296599326953E-3</v>
      </c>
      <c r="E39" s="1040">
        <v>1.4165547764868336E-3</v>
      </c>
      <c r="F39" s="1040">
        <v>1.3175461379341113E-3</v>
      </c>
      <c r="G39" s="1040">
        <v>4.217395828691517E-3</v>
      </c>
      <c r="H39" s="1040">
        <v>2.0372211053639733E-3</v>
      </c>
      <c r="I39" s="1040">
        <v>1.9653221751581018E-3</v>
      </c>
      <c r="J39" s="1040">
        <v>2.2132823720035777E-3</v>
      </c>
      <c r="K39" s="1040">
        <v>3.922673044771452E-3</v>
      </c>
      <c r="L39" s="1040">
        <v>2.3420478033387981E-3</v>
      </c>
      <c r="M39" s="1040">
        <v>3.7735258979290087E-3</v>
      </c>
      <c r="N39" s="1040">
        <v>2.5788729529234722E-3</v>
      </c>
      <c r="Q39" s="262"/>
    </row>
    <row r="40" spans="1:17">
      <c r="A40" s="1043">
        <v>44287</v>
      </c>
      <c r="B40" s="1040">
        <v>-1.8595075356819812E-4</v>
      </c>
      <c r="C40" s="1040">
        <v>1.0004092235582629E-3</v>
      </c>
      <c r="D40" s="1040">
        <v>2.0252044774152766E-3</v>
      </c>
      <c r="E40" s="1040">
        <v>1.5124155577401766E-3</v>
      </c>
      <c r="F40" s="1040">
        <v>1.2554266353782539E-3</v>
      </c>
      <c r="G40" s="1040">
        <v>4.0892436926078801E-3</v>
      </c>
      <c r="H40" s="1040">
        <v>1.4592054940318899E-3</v>
      </c>
      <c r="I40" s="1040">
        <v>2.0553187114780158E-3</v>
      </c>
      <c r="J40" s="1040">
        <v>2.0054387249368588E-3</v>
      </c>
      <c r="K40" s="1040">
        <v>4.1577001985513284E-3</v>
      </c>
      <c r="L40" s="1040">
        <v>1.58638557799895E-3</v>
      </c>
      <c r="M40" s="1040">
        <v>2.9528215396890101E-3</v>
      </c>
      <c r="N40" s="1040">
        <v>8.9775719782214658E-4</v>
      </c>
      <c r="Q40" s="262"/>
    </row>
    <row r="41" spans="1:17">
      <c r="A41" s="1043">
        <v>44317</v>
      </c>
      <c r="B41" s="1040">
        <v>-2.9458127782748811E-3</v>
      </c>
      <c r="C41" s="1040">
        <v>1.4673280392565324E-3</v>
      </c>
      <c r="D41" s="1040">
        <v>1.466208063634955E-3</v>
      </c>
      <c r="E41" s="1040">
        <v>1.844158784033878E-3</v>
      </c>
      <c r="F41" s="1040">
        <v>2.6684995869319383E-4</v>
      </c>
      <c r="G41" s="1040">
        <v>3.9776778305609106E-3</v>
      </c>
      <c r="H41" s="1040">
        <v>-2.152200075324906E-4</v>
      </c>
      <c r="I41" s="1040">
        <v>2.0345085210751179E-3</v>
      </c>
      <c r="J41" s="1040">
        <v>1.9412390653710254E-3</v>
      </c>
      <c r="K41" s="1040">
        <v>4.4261092653274936E-3</v>
      </c>
      <c r="L41" s="1040">
        <v>8.5084441752902862E-4</v>
      </c>
      <c r="M41" s="1040">
        <v>2.1088507277153834E-3</v>
      </c>
      <c r="N41" s="1040">
        <v>-6.0938496639129092E-4</v>
      </c>
      <c r="Q41" s="262"/>
    </row>
    <row r="42" spans="1:17">
      <c r="A42" s="1043">
        <v>44348</v>
      </c>
      <c r="B42" s="1040">
        <v>-5.1457607721712151E-3</v>
      </c>
      <c r="C42" s="1040">
        <v>1.8415474787827346E-3</v>
      </c>
      <c r="D42" s="1040">
        <v>6.1638005366970727E-4</v>
      </c>
      <c r="E42" s="1040">
        <v>2.2051993197473863E-3</v>
      </c>
      <c r="F42" s="1040">
        <v>-1.184668296340563E-3</v>
      </c>
      <c r="G42" s="1040">
        <v>3.3524996255320794E-3</v>
      </c>
      <c r="H42" s="1040">
        <v>-2.4087826168928128E-3</v>
      </c>
      <c r="I42" s="1040">
        <v>1.9888691766039024E-3</v>
      </c>
      <c r="J42" s="1040">
        <v>2.1468934267643291E-3</v>
      </c>
      <c r="K42" s="1040">
        <v>4.178638062330764E-3</v>
      </c>
      <c r="L42" s="1040">
        <v>1.2522491748057085E-4</v>
      </c>
      <c r="M42" s="1040">
        <v>1.6693039846016333E-3</v>
      </c>
      <c r="N42" s="1040">
        <v>-1.7284657370231216E-3</v>
      </c>
      <c r="Q42" s="262"/>
    </row>
    <row r="43" spans="1:17">
      <c r="A43" s="1043">
        <v>44378</v>
      </c>
      <c r="B43" s="1040">
        <v>-6.2733507542713784E-3</v>
      </c>
      <c r="C43" s="1040">
        <v>2.0215418978595245E-3</v>
      </c>
      <c r="D43" s="1040">
        <v>-4.7100755739371003E-4</v>
      </c>
      <c r="E43" s="1040">
        <v>2.2517930515610907E-3</v>
      </c>
      <c r="F43" s="1040">
        <v>-2.8460538271444236E-3</v>
      </c>
      <c r="G43" s="1040">
        <v>2.5738756141979735E-3</v>
      </c>
      <c r="H43" s="1040">
        <v>-4.8467184765903504E-3</v>
      </c>
      <c r="I43" s="1040">
        <v>2.2228343457584288E-3</v>
      </c>
      <c r="J43" s="1040">
        <v>2.4290256174464009E-3</v>
      </c>
      <c r="K43" s="1040">
        <v>3.5855755824290014E-3</v>
      </c>
      <c r="L43" s="1040">
        <v>-7.7747341831457817E-4</v>
      </c>
      <c r="M43" s="1040">
        <v>1.1915762143035469E-3</v>
      </c>
      <c r="N43" s="1040">
        <v>-2.2892622613024383E-3</v>
      </c>
      <c r="Q43" s="262"/>
    </row>
    <row r="44" spans="1:17">
      <c r="A44" s="1043">
        <v>44409</v>
      </c>
      <c r="B44" s="1040">
        <v>-5.8794834583137945E-3</v>
      </c>
      <c r="C44" s="1040">
        <v>2.1405329102808235E-3</v>
      </c>
      <c r="D44" s="1040">
        <v>-1.3026987225750464E-3</v>
      </c>
      <c r="E44" s="1040">
        <v>2.2086940228180918E-3</v>
      </c>
      <c r="F44" s="1040">
        <v>-4.1962371393411413E-3</v>
      </c>
      <c r="G44" s="1040">
        <v>2.3042296718440713E-3</v>
      </c>
      <c r="H44" s="1040">
        <v>-6.0510833267950481E-3</v>
      </c>
      <c r="I44" s="1040">
        <v>2.4200973974553008E-3</v>
      </c>
      <c r="J44" s="1040">
        <v>2.7227291357228012E-3</v>
      </c>
      <c r="K44" s="1040">
        <v>3.1463085818443925E-3</v>
      </c>
      <c r="L44" s="1040">
        <v>-1.7572823642368895E-3</v>
      </c>
      <c r="M44" s="1040">
        <v>1.0427522617832974E-3</v>
      </c>
      <c r="N44" s="1040">
        <v>-1.9976769783657256E-3</v>
      </c>
      <c r="Q44" s="262"/>
    </row>
    <row r="45" spans="1:17">
      <c r="A45" s="1043">
        <v>44440</v>
      </c>
      <c r="B45" s="1040">
        <v>-4.6433182215559476E-3</v>
      </c>
      <c r="C45" s="1040">
        <v>2.1220343212471349E-3</v>
      </c>
      <c r="D45" s="1040">
        <v>-1.4433072172583827E-3</v>
      </c>
      <c r="E45" s="1040">
        <v>2.1592619144041869E-3</v>
      </c>
      <c r="F45" s="1040">
        <v>-4.5421913245158319E-3</v>
      </c>
      <c r="G45" s="1040">
        <v>2.2649457641321646E-3</v>
      </c>
      <c r="H45" s="1040">
        <v>-4.5299178071753765E-3</v>
      </c>
      <c r="I45" s="1040">
        <v>2.4389793956367534E-3</v>
      </c>
      <c r="J45" s="1040">
        <v>3.0114886358945103E-3</v>
      </c>
      <c r="K45" s="1040">
        <v>2.5936448427055225E-3</v>
      </c>
      <c r="L45" s="1040">
        <v>-2.3243458629749192E-3</v>
      </c>
      <c r="M45" s="1040">
        <v>1.0178316009263888E-3</v>
      </c>
      <c r="N45" s="1040">
        <v>-8.8892024905873335E-4</v>
      </c>
    </row>
    <row r="46" spans="1:17">
      <c r="A46" s="1043">
        <v>44470</v>
      </c>
      <c r="B46" s="1040">
        <v>-3.1214324759178957E-3</v>
      </c>
      <c r="C46" s="1040">
        <v>2.1752182890415472E-3</v>
      </c>
      <c r="D46" s="1040">
        <v>-1.0338417346782425E-3</v>
      </c>
      <c r="E46" s="1040">
        <v>1.9808144712860631E-3</v>
      </c>
      <c r="F46" s="1040">
        <v>-3.6658498347470481E-3</v>
      </c>
      <c r="G46" s="1040">
        <v>2.0248861636245064E-3</v>
      </c>
      <c r="H46" s="1040">
        <v>-9.5064873653472048E-4</v>
      </c>
      <c r="I46" s="1040">
        <v>2.2600926194809023E-3</v>
      </c>
      <c r="J46" s="1040">
        <v>2.8125515130745793E-3</v>
      </c>
      <c r="K46" s="1040">
        <v>1.7839916296258362E-3</v>
      </c>
      <c r="L46" s="1040">
        <v>-2.3352706111801069E-3</v>
      </c>
      <c r="M46" s="1040">
        <v>8.3793113381380735E-4</v>
      </c>
      <c r="N46" s="1040">
        <v>5.7611601497420395E-4</v>
      </c>
    </row>
    <row r="47" spans="1:17">
      <c r="A47" s="1043">
        <v>44501</v>
      </c>
      <c r="B47" s="1040">
        <v>-2.2573036323383366E-3</v>
      </c>
      <c r="C47" s="1040">
        <v>2.4138014625887383E-3</v>
      </c>
      <c r="D47" s="1040">
        <v>-4.1289931055277229E-4</v>
      </c>
      <c r="E47" s="1040">
        <v>2.0596371994265894E-3</v>
      </c>
      <c r="F47" s="1040">
        <v>-2.2321814243420057E-3</v>
      </c>
      <c r="G47" s="1040">
        <v>1.8576710002897734E-3</v>
      </c>
      <c r="H47" s="1040">
        <v>2.1643592035995862E-3</v>
      </c>
      <c r="I47" s="1040">
        <v>1.7510664028317358E-3</v>
      </c>
      <c r="J47" s="1040">
        <v>2.3839756133665624E-3</v>
      </c>
      <c r="K47" s="1040">
        <v>1.0509305826684745E-3</v>
      </c>
      <c r="L47" s="1040">
        <v>-1.9591165508479058E-3</v>
      </c>
      <c r="M47" s="1040">
        <v>5.4577179688752864E-4</v>
      </c>
      <c r="N47" s="1040">
        <v>1.7270291315296671E-3</v>
      </c>
    </row>
    <row r="48" spans="1:17">
      <c r="A48" s="1043">
        <v>44531</v>
      </c>
      <c r="B48" s="1040">
        <v>-2.3192459606329319E-3</v>
      </c>
      <c r="C48" s="1040">
        <v>2.2095434710442952E-3</v>
      </c>
      <c r="D48" s="1040">
        <v>1.1241383823368256E-4</v>
      </c>
      <c r="E48" s="1040">
        <v>2.3004497019625259E-3</v>
      </c>
      <c r="F48" s="1040">
        <v>-8.2580656358710591E-4</v>
      </c>
      <c r="G48" s="1040">
        <v>1.3208453508668505E-3</v>
      </c>
      <c r="H48" s="1040">
        <v>4.2419204209732664E-3</v>
      </c>
      <c r="I48" s="1040">
        <v>1.7532578289674028E-3</v>
      </c>
      <c r="J48" s="1040">
        <v>2.0510251467626972E-3</v>
      </c>
      <c r="K48" s="1040">
        <v>6.3486447943139623E-4</v>
      </c>
      <c r="L48" s="1040">
        <v>-1.7048030227562183E-3</v>
      </c>
      <c r="M48" s="1040">
        <v>6.0322758240149987E-4</v>
      </c>
      <c r="N48" s="1040">
        <v>2.0948785519427915E-3</v>
      </c>
    </row>
    <row r="49" spans="1:14">
      <c r="A49" s="1043">
        <v>44562</v>
      </c>
      <c r="B49" s="1040">
        <v>-2.5182610855758458E-3</v>
      </c>
      <c r="C49" s="1040">
        <v>1.7105596621196373E-3</v>
      </c>
      <c r="D49" s="1040">
        <v>6.409897069467041E-4</v>
      </c>
      <c r="E49" s="1040">
        <v>2.2948215081211032E-3</v>
      </c>
      <c r="F49" s="1040">
        <v>2.934711700429693E-4</v>
      </c>
      <c r="G49" s="1040">
        <v>9.8666379087886114E-4</v>
      </c>
      <c r="H49" s="1040">
        <v>5.4550529517960467E-3</v>
      </c>
      <c r="I49" s="1040">
        <v>2.0779363819012353E-3</v>
      </c>
      <c r="J49" s="1040">
        <v>1.8061213143925059E-3</v>
      </c>
      <c r="K49" s="1040">
        <v>5.9779113507740789E-4</v>
      </c>
      <c r="L49" s="1040">
        <v>-1.5906687253344209E-3</v>
      </c>
      <c r="M49" s="1040">
        <v>5.2387044104396097E-4</v>
      </c>
      <c r="N49" s="1040">
        <v>2.4884761495931329E-3</v>
      </c>
    </row>
    <row r="50" spans="1:14">
      <c r="A50" s="1043">
        <v>44593</v>
      </c>
      <c r="B50" s="1040">
        <v>-2.7937912251492225E-3</v>
      </c>
      <c r="C50" s="1040">
        <v>1.4730578925816751E-3</v>
      </c>
      <c r="D50" s="1040">
        <v>1.0161928980793045E-3</v>
      </c>
      <c r="E50" s="1040">
        <v>2.3610096065900255E-3</v>
      </c>
      <c r="F50" s="1040">
        <v>6.7322385254453554E-4</v>
      </c>
      <c r="G50" s="1040">
        <v>1.3395178109614214E-3</v>
      </c>
      <c r="H50" s="1040">
        <v>5.6820660925839261E-3</v>
      </c>
      <c r="I50" s="1040">
        <v>2.3665268037404985E-3</v>
      </c>
      <c r="J50" s="1040">
        <v>2.3713934152904681E-3</v>
      </c>
      <c r="K50" s="1040">
        <v>9.3705557453604982E-4</v>
      </c>
      <c r="L50" s="1040">
        <v>-1.8130793557398217E-3</v>
      </c>
      <c r="M50" s="1040">
        <v>5.1383495131918089E-4</v>
      </c>
      <c r="N50" s="1040">
        <v>1.9146728719559025E-3</v>
      </c>
    </row>
    <row r="51" spans="1:14">
      <c r="A51" s="1043">
        <v>44621</v>
      </c>
      <c r="B51" s="1040">
        <v>-2.5373810288065179E-3</v>
      </c>
      <c r="C51" s="1040">
        <v>1.5779622279876726E-3</v>
      </c>
      <c r="D51" s="1040">
        <v>1.1925293512972113E-3</v>
      </c>
      <c r="E51" s="1040">
        <v>2.6835128851931955E-3</v>
      </c>
      <c r="F51" s="1040">
        <v>8.2206183967448165E-4</v>
      </c>
      <c r="G51" s="1040">
        <v>1.6481961544387858E-3</v>
      </c>
      <c r="H51" s="1040">
        <v>4.6169315622607288E-3</v>
      </c>
      <c r="I51" s="1040">
        <v>2.2463050977774568E-3</v>
      </c>
      <c r="J51" s="1040">
        <v>3.3917854172078599E-3</v>
      </c>
      <c r="K51" s="1040">
        <v>2.0260900155564254E-3</v>
      </c>
      <c r="L51" s="1040">
        <v>-2.0529473652810548E-3</v>
      </c>
      <c r="M51" s="1040">
        <v>1.2689096465121619E-3</v>
      </c>
      <c r="N51" s="1040">
        <v>1.3671232191754257E-3</v>
      </c>
    </row>
    <row r="52" spans="1:14">
      <c r="A52" s="1043">
        <v>44652</v>
      </c>
      <c r="B52" s="1040">
        <v>-2.3040456803913312E-3</v>
      </c>
      <c r="C52" s="1040">
        <v>1.5057596126808459E-3</v>
      </c>
      <c r="D52" s="1040">
        <v>1.1936554703565472E-3</v>
      </c>
      <c r="E52" s="1040">
        <v>2.5211947120291622E-3</v>
      </c>
      <c r="F52" s="1040">
        <v>5.3960392158347581E-4</v>
      </c>
      <c r="G52" s="1040">
        <v>1.2649388605456835E-3</v>
      </c>
      <c r="H52" s="1040">
        <v>3.0632178217473438E-3</v>
      </c>
      <c r="I52" s="1040">
        <v>2.0331270018818515E-3</v>
      </c>
      <c r="J52" s="1040">
        <v>3.3073004507877535E-3</v>
      </c>
      <c r="K52" s="1040">
        <v>1.9669165477307349E-3</v>
      </c>
      <c r="L52" s="1040">
        <v>-2.404868599533927E-3</v>
      </c>
      <c r="M52" s="1040">
        <v>2.096587820411111E-3</v>
      </c>
      <c r="N52" s="1040">
        <v>5.6720407670818318E-4</v>
      </c>
    </row>
    <row r="53" spans="1:14">
      <c r="A53" s="1043">
        <v>44682</v>
      </c>
      <c r="B53" s="1040">
        <v>-2.3716823247141861E-3</v>
      </c>
      <c r="C53" s="1040">
        <v>1.3705670658139546E-3</v>
      </c>
      <c r="D53" s="1040">
        <v>9.9964993567058791E-4</v>
      </c>
      <c r="E53" s="1040">
        <v>1.9341135507946472E-3</v>
      </c>
      <c r="F53" s="1040">
        <v>-2.5731281471985668E-5</v>
      </c>
      <c r="G53" s="1040">
        <v>9.525514420833936E-4</v>
      </c>
      <c r="H53" s="1040">
        <v>1.0247718646680948E-3</v>
      </c>
      <c r="I53" s="1040">
        <v>1.6265541003339656E-3</v>
      </c>
      <c r="J53" s="1040">
        <v>1.8372229894432213E-3</v>
      </c>
      <c r="K53" s="1040">
        <v>6.4572235058091287E-4</v>
      </c>
      <c r="L53" s="1040">
        <v>-3.044932254913757E-3</v>
      </c>
      <c r="M53" s="1040">
        <v>2.5231969008687738E-3</v>
      </c>
      <c r="N53" s="1040">
        <v>-1.2167443408150902E-4</v>
      </c>
    </row>
    <row r="54" spans="1:14">
      <c r="A54" s="1043">
        <v>44713</v>
      </c>
      <c r="B54" s="1040">
        <v>-1.7261602775768825E-3</v>
      </c>
      <c r="C54" s="1040">
        <v>1.2630498033736615E-3</v>
      </c>
      <c r="D54" s="1040">
        <v>8.0559594705531534E-4</v>
      </c>
      <c r="E54" s="1040">
        <v>1.2818048728864273E-3</v>
      </c>
      <c r="F54" s="1040">
        <v>3.2361087263477195E-4</v>
      </c>
      <c r="G54" s="1040">
        <v>4.2125480365107215E-4</v>
      </c>
      <c r="H54" s="1040">
        <v>-4.2273198961595426E-4</v>
      </c>
      <c r="I54" s="1040">
        <v>1.2944077326670911E-3</v>
      </c>
      <c r="J54" s="1040">
        <v>7.168238209891431E-4</v>
      </c>
      <c r="K54" s="1040">
        <v>-7.3811063911921604E-4</v>
      </c>
      <c r="L54" s="1040">
        <v>-3.6917938598854949E-3</v>
      </c>
      <c r="M54" s="1040">
        <v>2.2101971582439983E-3</v>
      </c>
      <c r="N54" s="1040">
        <v>-6.7966766334259798E-4</v>
      </c>
    </row>
    <row r="55" spans="1:14">
      <c r="A55" s="1043">
        <v>44743</v>
      </c>
      <c r="B55" s="1040">
        <v>-7.5388624783934155E-4</v>
      </c>
      <c r="C55" s="1040">
        <v>1.1227726718381348E-3</v>
      </c>
      <c r="D55" s="1040">
        <v>-5.8057409024692141E-4</v>
      </c>
      <c r="E55" s="1040">
        <v>5.4931331473806466E-4</v>
      </c>
      <c r="F55" s="1040">
        <v>1.155482399830321E-3</v>
      </c>
      <c r="G55" s="1040">
        <v>-4.1702280913136214E-4</v>
      </c>
      <c r="H55" s="1040">
        <v>-1.7057512664215846E-3</v>
      </c>
      <c r="I55" s="1040">
        <v>1.1879324203556418E-3</v>
      </c>
      <c r="J55" s="1040">
        <v>1.0454345214760963E-4</v>
      </c>
      <c r="K55" s="1040">
        <v>-1.8020313925752873E-3</v>
      </c>
      <c r="L55" s="1040">
        <v>-4.0047864321233195E-3</v>
      </c>
      <c r="M55" s="1040">
        <v>1.6830326338876933E-3</v>
      </c>
      <c r="N55" s="1040">
        <v>-1.4530432650206038E-3</v>
      </c>
    </row>
    <row r="56" spans="1:14">
      <c r="A56" s="1043">
        <v>44774</v>
      </c>
      <c r="B56" s="1040">
        <v>2.7880118398360132E-4</v>
      </c>
      <c r="C56" s="1040">
        <v>9.7453865230723302E-4</v>
      </c>
      <c r="D56" s="1040">
        <v>-1.627447320840858E-3</v>
      </c>
      <c r="E56" s="1040">
        <v>-1.0560702720197046E-4</v>
      </c>
      <c r="F56" s="1040">
        <v>1.3088483466515699E-3</v>
      </c>
      <c r="G56" s="1040">
        <v>-5.9248412165868736E-5</v>
      </c>
      <c r="H56" s="1040">
        <v>-3.0296703294698801E-3</v>
      </c>
      <c r="I56" s="1040">
        <v>1.0133887368539707E-3</v>
      </c>
      <c r="J56" s="1040">
        <v>-4.0483363630727798E-4</v>
      </c>
      <c r="K56" s="1040">
        <v>-2.506675030984451E-3</v>
      </c>
      <c r="L56" s="1040">
        <v>-3.9977871516707619E-3</v>
      </c>
      <c r="M56" s="1040">
        <v>9.4985067547548319E-4</v>
      </c>
      <c r="N56" s="1040">
        <v>-2.3366640571551578E-3</v>
      </c>
    </row>
    <row r="57" spans="1:14">
      <c r="A57" s="1043">
        <v>44805</v>
      </c>
      <c r="B57" s="1040">
        <v>8.5345883986098769E-4</v>
      </c>
      <c r="C57" s="1040">
        <v>1.0120690625721185E-3</v>
      </c>
      <c r="D57" s="1040">
        <v>-2.3462265035107954E-3</v>
      </c>
      <c r="E57" s="1040">
        <v>-4.9054568958062372E-4</v>
      </c>
      <c r="F57" s="1040">
        <v>9.1477352603885898E-4</v>
      </c>
      <c r="G57" s="1040">
        <v>6.0095120414183079E-4</v>
      </c>
      <c r="H57" s="1040">
        <v>-4.5674375333892847E-3</v>
      </c>
      <c r="I57" s="1040">
        <v>9.2068302109815647E-4</v>
      </c>
      <c r="J57" s="1040">
        <v>-5.3590784858537077E-4</v>
      </c>
      <c r="K57" s="1040">
        <v>-2.1927334491098627E-3</v>
      </c>
      <c r="L57" s="1040">
        <v>-3.9255781458822359E-3</v>
      </c>
      <c r="M57" s="1040">
        <v>6.8256466219973611E-4</v>
      </c>
      <c r="N57" s="1040">
        <v>-3.6055086324741081E-3</v>
      </c>
    </row>
    <row r="58" spans="1:14">
      <c r="A58" s="1043">
        <v>44835</v>
      </c>
      <c r="B58" s="1040">
        <v>8.7017561900781804E-4</v>
      </c>
      <c r="C58" s="1040">
        <v>9.3890269560215067E-4</v>
      </c>
      <c r="D58" s="1040">
        <v>-2.8739750196971059E-3</v>
      </c>
      <c r="E58" s="1040">
        <v>-9.7003526081418379E-4</v>
      </c>
      <c r="F58" s="1040">
        <v>5.62259044165625E-4</v>
      </c>
      <c r="G58" s="1040">
        <v>9.1927277549808117E-4</v>
      </c>
      <c r="H58" s="1040">
        <v>-5.9916125119541253E-3</v>
      </c>
      <c r="I58" s="1040">
        <v>8.9792922981901668E-4</v>
      </c>
      <c r="J58" s="1040">
        <v>-1.0015893515750163E-3</v>
      </c>
      <c r="K58" s="1040">
        <v>-2.4631304503450746E-3</v>
      </c>
      <c r="L58" s="1040">
        <v>-3.6377467063486435E-3</v>
      </c>
      <c r="M58" s="1040">
        <v>5.954129310050682E-4</v>
      </c>
      <c r="N58" s="1040">
        <v>-4.1381703776431911E-3</v>
      </c>
    </row>
    <row r="59" spans="1:14">
      <c r="A59" s="1043">
        <v>44866</v>
      </c>
      <c r="B59" s="1040">
        <v>6.7949450595949923E-4</v>
      </c>
      <c r="C59" s="1040">
        <v>7.5738631893651487E-4</v>
      </c>
      <c r="D59" s="1040">
        <v>-2.9657835927237031E-3</v>
      </c>
      <c r="E59" s="1040">
        <v>-1.5934851492453994E-3</v>
      </c>
      <c r="F59" s="1040">
        <v>-1.1433771272439941E-4</v>
      </c>
      <c r="G59" s="1040">
        <v>3.0889876439910147E-4</v>
      </c>
      <c r="H59" s="1040">
        <v>-7.0319710404225244E-3</v>
      </c>
      <c r="I59" s="1040">
        <v>5.4719597272301357E-4</v>
      </c>
      <c r="J59" s="1040">
        <v>-1.4385684622011397E-3</v>
      </c>
      <c r="K59" s="1040">
        <v>-2.9258257659325881E-3</v>
      </c>
      <c r="L59" s="1040">
        <v>-3.1507702871560461E-3</v>
      </c>
      <c r="M59" s="1040">
        <v>6.0276810245207812E-4</v>
      </c>
      <c r="N59" s="1040">
        <v>-3.7817095596587302E-3</v>
      </c>
    </row>
    <row r="60" spans="1:14">
      <c r="A60" s="1043">
        <v>44896</v>
      </c>
      <c r="B60" s="1040">
        <v>6.7535724268152908E-4</v>
      </c>
      <c r="C60" s="1040">
        <v>4.8909768053673197E-4</v>
      </c>
      <c r="D60" s="1040">
        <v>-2.7356793684378822E-3</v>
      </c>
      <c r="E60" s="1040">
        <v>-2.0626463486888014E-3</v>
      </c>
      <c r="F60" s="1040">
        <v>-5.0534867837104258E-4</v>
      </c>
      <c r="G60" s="1040">
        <v>1.2030246175465109E-5</v>
      </c>
      <c r="H60" s="1040">
        <v>-7.5496215459913696E-3</v>
      </c>
      <c r="I60" s="1040">
        <v>-3.7912618259594577E-4</v>
      </c>
      <c r="J60" s="1040">
        <v>-1.4810825876998557E-3</v>
      </c>
      <c r="K60" s="1040">
        <v>-2.7116978962266058E-3</v>
      </c>
      <c r="L60" s="1040">
        <v>-2.4577327149197803E-3</v>
      </c>
      <c r="M60" s="1040">
        <v>4.0401916459842369E-4</v>
      </c>
      <c r="N60" s="1040">
        <v>-3.4402055139611809E-3</v>
      </c>
    </row>
    <row r="61" spans="1:14">
      <c r="A61" s="1043">
        <v>44927</v>
      </c>
      <c r="B61" s="1040">
        <v>1.1155236844800909E-3</v>
      </c>
      <c r="C61" s="1040">
        <v>3.7039440510922006E-4</v>
      </c>
      <c r="D61" s="1040">
        <v>-2.0035643782962964E-3</v>
      </c>
      <c r="E61" s="1040">
        <v>-1.9145339786985627E-3</v>
      </c>
      <c r="F61" s="1040">
        <v>-2.7287093764183368E-4</v>
      </c>
      <c r="G61" s="1040">
        <v>-5.9704110221381335E-5</v>
      </c>
      <c r="H61" s="1040">
        <v>-7.1500997875495464E-3</v>
      </c>
      <c r="I61" s="1040">
        <v>-1.0968650323703866E-3</v>
      </c>
      <c r="J61" s="1040">
        <v>-1.5179135379315145E-3</v>
      </c>
      <c r="K61" s="1040">
        <v>-1.9525969396494425E-3</v>
      </c>
      <c r="L61" s="1040">
        <v>-1.5876758872774843E-3</v>
      </c>
      <c r="M61" s="1040">
        <v>1.6902685643915838E-4</v>
      </c>
      <c r="N61" s="1040">
        <v>-2.9681711862932225E-3</v>
      </c>
    </row>
    <row r="62" spans="1:14">
      <c r="A62" s="1043">
        <v>44958</v>
      </c>
      <c r="B62" s="1040">
        <v>1.3312501334212801E-3</v>
      </c>
      <c r="C62" s="1040">
        <v>3.9294735244843615E-4</v>
      </c>
      <c r="D62" s="1040">
        <v>-8.6647965531283511E-4</v>
      </c>
      <c r="E62" s="1040">
        <v>-1.298242563326113E-3</v>
      </c>
      <c r="F62" s="1040">
        <v>6.5901978297089325E-4</v>
      </c>
      <c r="G62" s="1040">
        <v>-4.2684991196118016E-4</v>
      </c>
      <c r="H62" s="1040">
        <v>-4.1611007605155681E-3</v>
      </c>
      <c r="I62" s="1040">
        <v>-1.6094147144636306E-3</v>
      </c>
      <c r="J62" s="1040">
        <v>-1.9281335304753844E-3</v>
      </c>
      <c r="K62" s="1040">
        <v>-1.1706095998510468E-3</v>
      </c>
      <c r="L62" s="1040">
        <v>-4.1500491359336422E-4</v>
      </c>
      <c r="M62" s="1040">
        <v>-7.2437466173169707E-4</v>
      </c>
      <c r="N62" s="1040">
        <v>-2.4650894533052581E-3</v>
      </c>
    </row>
    <row r="63" spans="1:14">
      <c r="A63" s="1043">
        <v>44986</v>
      </c>
      <c r="B63" s="1040">
        <v>1.4952649178705535E-3</v>
      </c>
      <c r="C63" s="1040">
        <v>4.1960020480846794E-4</v>
      </c>
      <c r="D63" s="1040">
        <v>-2.5944926051391093E-4</v>
      </c>
      <c r="E63" s="1040">
        <v>-2.3218831001869944E-4</v>
      </c>
      <c r="F63" s="1040">
        <v>1.2211539114888037E-3</v>
      </c>
      <c r="G63" s="1040">
        <v>-4.2393179866273556E-4</v>
      </c>
      <c r="H63" s="1040">
        <v>-7.0467203454205318E-4</v>
      </c>
      <c r="I63" s="1040">
        <v>-1.6695624311485746E-3</v>
      </c>
      <c r="J63" s="1040">
        <v>-2.0962506739801157E-3</v>
      </c>
      <c r="K63" s="1040">
        <v>-4.5706674194512242E-4</v>
      </c>
      <c r="L63" s="1040">
        <v>9.5125292184428112E-4</v>
      </c>
      <c r="M63" s="1040">
        <v>-1.3755096532701572E-3</v>
      </c>
      <c r="N63" s="1040">
        <v>-2.2351788831793673E-3</v>
      </c>
    </row>
    <row r="64" spans="1:14">
      <c r="A64" s="1043">
        <v>45017</v>
      </c>
      <c r="B64" s="1040">
        <v>1.7368308248433273E-3</v>
      </c>
      <c r="C64" s="1040">
        <v>3.8899851892715276E-4</v>
      </c>
      <c r="D64" s="1040">
        <v>6.5545180662374136E-5</v>
      </c>
      <c r="E64" s="1040">
        <v>3.997555168944178E-4</v>
      </c>
      <c r="F64" s="1040">
        <v>1.2728820400943475E-3</v>
      </c>
      <c r="G64" s="1040">
        <v>-1.0465193823439023E-4</v>
      </c>
      <c r="H64" s="1040">
        <v>2.0089084846045546E-3</v>
      </c>
      <c r="I64" s="1040">
        <v>-1.5249464555594505E-3</v>
      </c>
      <c r="J64" s="1040">
        <v>-1.7234960873449001E-3</v>
      </c>
      <c r="K64" s="1040">
        <v>-2.9897315889004794E-4</v>
      </c>
      <c r="L64" s="1040">
        <v>2.235793204124259E-3</v>
      </c>
      <c r="M64" s="1040">
        <v>-1.3709468216009935E-3</v>
      </c>
      <c r="N64" s="1040">
        <v>-1.9754214929516012E-3</v>
      </c>
    </row>
    <row r="65" spans="1:15">
      <c r="A65" s="1043">
        <v>45047</v>
      </c>
      <c r="B65" s="1040">
        <v>2.0333359571017562E-3</v>
      </c>
      <c r="C65" s="1040">
        <v>1.1069273870112362E-4</v>
      </c>
      <c r="D65" s="1040">
        <v>9.3719727448648982E-6</v>
      </c>
      <c r="E65" s="1040">
        <v>5.670206945920242E-4</v>
      </c>
      <c r="F65" s="1040">
        <v>1.1005260263972083E-3</v>
      </c>
      <c r="G65" s="1040">
        <v>-8.2426555363035447E-4</v>
      </c>
      <c r="H65" s="1040">
        <v>4.3628896158591779E-3</v>
      </c>
      <c r="I65" s="1040">
        <v>-1.2834114411902631E-3</v>
      </c>
      <c r="J65" s="1040">
        <v>-5.0579092380698132E-4</v>
      </c>
      <c r="K65" s="1040">
        <v>-3.0738625362358718E-4</v>
      </c>
      <c r="L65" s="1040">
        <v>3.2032004793742797E-3</v>
      </c>
      <c r="M65" s="1040">
        <v>-1.7605407053639111E-3</v>
      </c>
      <c r="N65" s="1040">
        <v>-1.7381003230573233E-3</v>
      </c>
    </row>
    <row r="66" spans="1:15">
      <c r="A66" s="1043">
        <v>45078</v>
      </c>
      <c r="B66" s="1040">
        <v>2.2666341016595037E-3</v>
      </c>
      <c r="C66" s="1040">
        <v>-2.9741566033103517E-4</v>
      </c>
      <c r="D66" s="1040">
        <v>-2.8261303656229586E-4</v>
      </c>
      <c r="E66" s="1040">
        <v>5.6961274713418497E-4</v>
      </c>
      <c r="F66" s="1040">
        <v>1.0314045110028092E-3</v>
      </c>
      <c r="G66" s="1040">
        <v>-8.0687065157181159E-4</v>
      </c>
      <c r="H66" s="1040">
        <v>5.5259357041219648E-3</v>
      </c>
      <c r="I66" s="1040">
        <v>-1.2175432329435409E-3</v>
      </c>
      <c r="J66" s="1040">
        <v>-3.73330954663742E-4</v>
      </c>
      <c r="K66" s="1040">
        <v>-3.1209942858323458E-5</v>
      </c>
      <c r="L66" s="1040">
        <v>3.7684943388484049E-3</v>
      </c>
      <c r="M66" s="1040">
        <v>-1.9799656811138044E-3</v>
      </c>
      <c r="N66" s="1040">
        <v>-1.3946921122032219E-3</v>
      </c>
    </row>
    <row r="67" spans="1:15">
      <c r="A67" s="1043">
        <v>45108</v>
      </c>
      <c r="B67" s="1040">
        <v>1.8933122219798593E-3</v>
      </c>
      <c r="C67" s="1040">
        <v>-6.7534109903244488E-4</v>
      </c>
      <c r="D67" s="1040">
        <v>-5.9795001199502984E-4</v>
      </c>
      <c r="E67" s="1040">
        <v>4.0294099352844448E-4</v>
      </c>
      <c r="F67" s="1040">
        <v>1.1367690496927318E-3</v>
      </c>
      <c r="G67" s="1040">
        <v>-4.725095128766954E-4</v>
      </c>
      <c r="H67" s="1040">
        <v>6.0413480939359721E-3</v>
      </c>
      <c r="I67" s="1040">
        <v>-1.3560808511347E-3</v>
      </c>
      <c r="J67" s="1040">
        <v>-8.2208709972209082E-4</v>
      </c>
      <c r="K67" s="1040">
        <v>3.5393927551496951E-4</v>
      </c>
      <c r="L67" s="1040">
        <v>3.6945246691297839E-3</v>
      </c>
      <c r="M67" s="1040">
        <v>-1.7349317656808472E-3</v>
      </c>
      <c r="N67" s="1040">
        <v>-9.3382467572566963E-4</v>
      </c>
    </row>
    <row r="68" spans="1:15">
      <c r="A68" s="1043">
        <v>45139</v>
      </c>
      <c r="B68" s="1040">
        <v>9.6680020640949049E-4</v>
      </c>
      <c r="C68" s="1040">
        <v>-1.1641730886974289E-3</v>
      </c>
      <c r="D68" s="1040">
        <v>-9.8513642995778916E-4</v>
      </c>
      <c r="E68" s="1040">
        <v>2.3592173616870937E-4</v>
      </c>
      <c r="F68" s="1040">
        <v>1.2689835626177315E-3</v>
      </c>
      <c r="G68" s="1040">
        <v>-1.3155000200130162E-3</v>
      </c>
      <c r="H68" s="1040">
        <v>6.5840911332148977E-3</v>
      </c>
      <c r="I68" s="1040">
        <v>-1.53359395753494E-3</v>
      </c>
      <c r="J68" s="1040">
        <v>-1.1459386447210118E-3</v>
      </c>
      <c r="K68" s="1040">
        <v>4.4051313804249759E-4</v>
      </c>
      <c r="L68" s="1040">
        <v>3.1463891343747052E-3</v>
      </c>
      <c r="M68" s="1040">
        <v>-1.5086489426545668E-3</v>
      </c>
      <c r="N68" s="1040">
        <v>-4.80351160810355E-4</v>
      </c>
    </row>
    <row r="69" spans="1:15">
      <c r="A69" s="1043">
        <v>45170</v>
      </c>
      <c r="B69" s="1040">
        <v>2.5620320557262488E-4</v>
      </c>
      <c r="C69" s="1040">
        <v>-1.5881085259380479E-3</v>
      </c>
      <c r="D69" s="1040">
        <v>-1.2154635487531262E-3</v>
      </c>
      <c r="E69" s="1040">
        <v>2.5479498050806626E-4</v>
      </c>
      <c r="F69" s="1040">
        <v>7.7129139712472927E-4</v>
      </c>
      <c r="G69" s="1040">
        <v>-1.770067981548884E-3</v>
      </c>
      <c r="H69" s="1040">
        <v>4.3217634222063595E-3</v>
      </c>
      <c r="I69" s="1040">
        <v>-1.6302520086153294E-3</v>
      </c>
      <c r="J69" s="1040">
        <v>-1.5220553479099452E-3</v>
      </c>
      <c r="K69" s="1040">
        <v>6.1577422370140411E-4</v>
      </c>
      <c r="L69" s="1040">
        <v>2.3446227982611978E-3</v>
      </c>
      <c r="M69" s="1040">
        <v>-1.284979919021545E-3</v>
      </c>
      <c r="N69" s="1040">
        <v>-5.1676314070792095E-4</v>
      </c>
    </row>
    <row r="70" spans="1:15">
      <c r="A70" s="1043">
        <v>45200</v>
      </c>
      <c r="B70" s="1040">
        <v>-2.6774449306588011E-4</v>
      </c>
      <c r="C70" s="1040">
        <v>-1.6345412337778198E-3</v>
      </c>
      <c r="D70" s="1040">
        <v>-1.3416040438700705E-3</v>
      </c>
      <c r="E70" s="1040">
        <v>2.4650606137543996E-4</v>
      </c>
      <c r="F70" s="1040">
        <v>-9.1417998899046005E-4</v>
      </c>
      <c r="G70" s="1040">
        <v>-1.7876402629165566E-3</v>
      </c>
      <c r="H70" s="1040">
        <v>1.2388253056424547E-3</v>
      </c>
      <c r="I70" s="1040">
        <v>-1.5610752257029237E-3</v>
      </c>
      <c r="J70" s="1040">
        <v>-1.3785701477492251E-3</v>
      </c>
      <c r="K70" s="1040">
        <v>8.2449224571434776E-4</v>
      </c>
      <c r="L70" s="1040">
        <v>1.4731977521115214E-3</v>
      </c>
      <c r="M70" s="1040">
        <v>-8.6319544271484805E-4</v>
      </c>
      <c r="N70" s="1040">
        <v>-5.9342520668903553E-4</v>
      </c>
    </row>
    <row r="71" spans="1:15">
      <c r="A71" s="1043">
        <v>45231</v>
      </c>
      <c r="B71" s="1040">
        <v>-1.6489944673669932E-4</v>
      </c>
      <c r="C71" s="1040">
        <v>-1.4455350809022827E-3</v>
      </c>
      <c r="D71" s="1040">
        <v>-1.1424356532181434E-3</v>
      </c>
      <c r="E71" s="1040">
        <v>1.0801768183754668E-4</v>
      </c>
      <c r="F71" s="1040">
        <v>-2.7989133202885874E-3</v>
      </c>
      <c r="G71" s="1040">
        <v>-1.6993770315688606E-3</v>
      </c>
      <c r="H71" s="1040">
        <v>-1.9396507391222784E-3</v>
      </c>
      <c r="I71" s="1040">
        <v>-1.4131832641379738E-3</v>
      </c>
      <c r="J71" s="1040">
        <v>-1.0184906358580159E-3</v>
      </c>
      <c r="K71" s="1040">
        <v>1.0372529638837946E-3</v>
      </c>
      <c r="L71" s="1040">
        <v>8.4278162678208535E-4</v>
      </c>
      <c r="M71" s="1040">
        <v>-6.7370665686028453E-4</v>
      </c>
      <c r="N71" s="1040">
        <v>-1.0560480643972969E-3</v>
      </c>
    </row>
    <row r="72" spans="1:15">
      <c r="A72" s="1043">
        <v>45261</v>
      </c>
      <c r="B72" s="1040">
        <v>5.5612661399528918E-5</v>
      </c>
      <c r="C72" s="1040">
        <v>-1.1105004173332933E-3</v>
      </c>
      <c r="D72" s="1040">
        <v>-6.011186800376489E-4</v>
      </c>
      <c r="E72" s="1040">
        <v>2.0038903394636876E-5</v>
      </c>
      <c r="F72" s="1040">
        <v>-3.9011989353490151E-3</v>
      </c>
      <c r="G72" s="1040">
        <v>-1.0557103990311845E-3</v>
      </c>
      <c r="H72" s="1040">
        <v>-4.8949208153890034E-3</v>
      </c>
      <c r="I72" s="1040">
        <v>-1.0205590534692055E-3</v>
      </c>
      <c r="J72" s="1040">
        <v>-6.8784091857854168E-4</v>
      </c>
      <c r="K72" s="1040">
        <v>1.4386477102592554E-3</v>
      </c>
      <c r="L72" s="1040">
        <v>5.5713850278438226E-4</v>
      </c>
      <c r="M72" s="1040">
        <v>-6.9820266884279558E-4</v>
      </c>
      <c r="N72" s="1040">
        <v>-1.5386194423924193E-3</v>
      </c>
    </row>
    <row r="73" spans="1:15">
      <c r="A73" s="1043">
        <v>45292</v>
      </c>
      <c r="B73" s="1040">
        <v>1.8216529573378271E-4</v>
      </c>
      <c r="C73" s="1040">
        <v>-8.6149775968646924E-4</v>
      </c>
      <c r="D73" s="1040">
        <v>1.9079055185222682E-4</v>
      </c>
      <c r="E73" s="1040">
        <v>-3.0434686291380686E-4</v>
      </c>
      <c r="F73" s="1040">
        <v>-3.3863873634971675E-3</v>
      </c>
      <c r="G73" s="1040">
        <v>-3.7461319923848269E-4</v>
      </c>
      <c r="H73" s="1040">
        <v>-6.4394016167366175E-3</v>
      </c>
      <c r="I73" s="1040">
        <v>-5.7686305372939284E-4</v>
      </c>
      <c r="J73" s="1040">
        <v>-3.9014488598798636E-4</v>
      </c>
      <c r="K73" s="1040">
        <v>1.3078504366872412E-3</v>
      </c>
      <c r="L73" s="1040">
        <v>7.4792591580352674E-4</v>
      </c>
      <c r="M73" s="1040">
        <v>-7.8311590798596509E-4</v>
      </c>
      <c r="N73" s="1040">
        <v>-1.779405788041255E-3</v>
      </c>
    </row>
    <row r="74" spans="1:15">
      <c r="A74" s="1043">
        <v>45323</v>
      </c>
      <c r="B74" s="1040">
        <v>5.9535540708643975E-4</v>
      </c>
      <c r="C74" s="1040">
        <v>-7.266638381528967E-4</v>
      </c>
      <c r="D74" s="1040">
        <v>6.2427416103194577E-4</v>
      </c>
      <c r="E74" s="1040">
        <v>-5.8621100145994642E-4</v>
      </c>
      <c r="F74" s="1040">
        <v>-4.9519878128001515E-4</v>
      </c>
      <c r="G74" s="1040">
        <v>-3.1022744156783411E-4</v>
      </c>
      <c r="H74" s="1040">
        <v>-4.8994079343380736E-3</v>
      </c>
      <c r="I74" s="1040">
        <v>-9.004901015974287E-5</v>
      </c>
      <c r="J74" s="1040">
        <v>-7.0563536617229694E-4</v>
      </c>
      <c r="K74" s="1040">
        <v>7.8260819223641143E-4</v>
      </c>
      <c r="L74" s="1040">
        <v>1.4723349073365588E-3</v>
      </c>
      <c r="M74" s="1040">
        <v>-9.3650061458216971E-4</v>
      </c>
      <c r="N74" s="1040">
        <v>-3.1136002563236787E-4</v>
      </c>
    </row>
    <row r="75" spans="1:15">
      <c r="A75" s="1043">
        <v>45352</v>
      </c>
      <c r="B75" s="1040">
        <v>9.5980399811079753E-4</v>
      </c>
      <c r="C75" s="1040">
        <v>-8.5019041702549814E-4</v>
      </c>
      <c r="D75" s="1040">
        <v>9.1885008398906454E-4</v>
      </c>
      <c r="E75" s="1040">
        <v>-8.3049899540688088E-4</v>
      </c>
      <c r="F75" s="1040">
        <v>2.6252785741101015E-3</v>
      </c>
      <c r="G75" s="1040">
        <v>-3.1679166881082299E-4</v>
      </c>
      <c r="H75" s="1040">
        <v>-6.1403279048843906E-4</v>
      </c>
      <c r="I75" s="1040">
        <v>2.7175028523962474E-4</v>
      </c>
      <c r="J75" s="1040">
        <v>-1.1710201089469852E-3</v>
      </c>
      <c r="K75" s="1040">
        <v>1.7752643904622722E-4</v>
      </c>
      <c r="L75" s="1040">
        <v>2.1423335617722916E-3</v>
      </c>
      <c r="M75" s="1040">
        <v>-1.3614448297967208E-3</v>
      </c>
      <c r="N75" s="1040">
        <v>1.5482788156055971E-3</v>
      </c>
    </row>
    <row r="76" spans="1:15">
      <c r="A76" s="1043">
        <v>45383</v>
      </c>
      <c r="B76" s="1040">
        <v>1.1079540123630771E-3</v>
      </c>
      <c r="C76" s="1040">
        <v>-1.1542661514609698E-3</v>
      </c>
      <c r="D76" s="1040">
        <v>6.2323370118000376E-4</v>
      </c>
      <c r="E76" s="1040">
        <v>-9.5225832489287399E-4</v>
      </c>
      <c r="F76" s="1040">
        <v>4.5999977898807387E-3</v>
      </c>
      <c r="G76" s="1040">
        <v>-4.1813331466467041E-5</v>
      </c>
      <c r="H76" s="1040">
        <v>2.236723915384653E-3</v>
      </c>
      <c r="I76" s="1040">
        <v>5.2286981176274949E-4</v>
      </c>
      <c r="J76" s="1040">
        <v>-1.1237836770844334E-3</v>
      </c>
      <c r="K76" s="1040">
        <v>-2.3859417913685288E-4</v>
      </c>
      <c r="L76" s="1040">
        <v>2.4864197597412874E-3</v>
      </c>
      <c r="M76" s="1040">
        <v>-1.1259776401372212E-3</v>
      </c>
      <c r="N76" s="1040">
        <v>3.8047623547428078E-3</v>
      </c>
    </row>
    <row r="77" spans="1:15">
      <c r="A77" s="1043">
        <v>45413</v>
      </c>
      <c r="B77" s="1040">
        <v>1.0661773140185904E-3</v>
      </c>
      <c r="C77" s="1040">
        <v>-9.2100121679161706E-4</v>
      </c>
      <c r="D77" s="1040">
        <v>-4.7633818652559334E-4</v>
      </c>
      <c r="E77" s="1040">
        <v>-7.5343917625547707E-4</v>
      </c>
      <c r="F77" s="1040">
        <v>5.1251862603690634E-3</v>
      </c>
      <c r="G77" s="1040">
        <v>-3.3184203551694935E-7</v>
      </c>
      <c r="H77" s="1040">
        <v>3.0638131909559441E-3</v>
      </c>
      <c r="I77" s="1040">
        <v>6.1532917712048274E-4</v>
      </c>
      <c r="J77" s="1040">
        <v>-4.0567114574086016E-4</v>
      </c>
      <c r="K77" s="1040">
        <v>-3.4221355373487139E-4</v>
      </c>
      <c r="L77" s="1040">
        <v>2.3004414137374196E-3</v>
      </c>
      <c r="M77" s="1040">
        <v>-7.2430601559514418E-4</v>
      </c>
      <c r="N77" s="1040">
        <v>4.4308599493139145E-3</v>
      </c>
    </row>
    <row r="78" spans="1:15">
      <c r="A78" s="1043">
        <v>45444</v>
      </c>
      <c r="B78" s="1040">
        <v>5.1887093230773562E-4</v>
      </c>
      <c r="C78" s="1040">
        <v>-4.9105794398940361E-4</v>
      </c>
      <c r="D78" s="1040">
        <v>-2.2682545007763899E-3</v>
      </c>
      <c r="E78" s="1040">
        <v>-4.8073282834248943E-4</v>
      </c>
      <c r="F78" s="1040">
        <v>4.0045203820896491E-3</v>
      </c>
      <c r="G78" s="1040">
        <v>3.4159818520285157E-4</v>
      </c>
      <c r="H78" s="1040">
        <v>2.9411538585147889E-3</v>
      </c>
      <c r="I78" s="1040">
        <v>7.7157742877331792E-4</v>
      </c>
      <c r="J78" s="1040">
        <v>8.3269930890139676E-4</v>
      </c>
      <c r="K78" s="1040">
        <v>-3.1153747425183287E-4</v>
      </c>
      <c r="L78" s="1040">
        <v>1.5570284569407233E-3</v>
      </c>
      <c r="M78" s="1040">
        <v>-7.7663366057068028E-4</v>
      </c>
      <c r="N78" s="1040">
        <v>3.50872124559376E-3</v>
      </c>
      <c r="O78" s="2515" t="s">
        <v>531</v>
      </c>
    </row>
    <row r="79" spans="1:15">
      <c r="A79" s="1043">
        <v>45474</v>
      </c>
      <c r="B79" s="1040">
        <v>-4.5205325536379348E-4</v>
      </c>
      <c r="C79" s="1040">
        <v>-1.6195575450506094E-4</v>
      </c>
      <c r="D79" s="1040">
        <v>-3.4917108813972142E-3</v>
      </c>
      <c r="E79" s="1040">
        <v>-2.5307058717638498E-4</v>
      </c>
      <c r="F79" s="1040">
        <v>2.7508430662983585E-3</v>
      </c>
      <c r="G79" s="1040">
        <v>9.3881651138993938E-4</v>
      </c>
      <c r="H79" s="1040">
        <v>2.6855480787553176E-3</v>
      </c>
      <c r="I79" s="1040">
        <v>8.7343772123871233E-4</v>
      </c>
      <c r="J79" s="1040">
        <v>2.1251262053478825E-3</v>
      </c>
      <c r="K79" s="1040">
        <v>-3.2571796873981373E-4</v>
      </c>
      <c r="L79" s="1040">
        <v>9.0068793655984081E-4</v>
      </c>
      <c r="M79" s="1040">
        <v>-5.8026686841272657E-4</v>
      </c>
      <c r="N79" s="1040">
        <v>2.9428907820825412E-3</v>
      </c>
    </row>
    <row r="80" spans="1:15">
      <c r="A80" s="1043">
        <v>45505</v>
      </c>
      <c r="B80" s="1040">
        <v>-2.2474316547844708E-3</v>
      </c>
      <c r="C80" s="1040">
        <v>1.5812088592914719E-4</v>
      </c>
      <c r="D80" s="1040">
        <v>-4.2256802939095728E-3</v>
      </c>
      <c r="E80" s="1040">
        <v>-1.3744740377974463E-4</v>
      </c>
      <c r="F80" s="1040">
        <v>1.7270443646035805E-3</v>
      </c>
      <c r="G80" s="1040">
        <v>8.1316036198186836E-4</v>
      </c>
      <c r="H80" s="1040">
        <v>1.3604079789442114E-3</v>
      </c>
      <c r="I80" s="1040">
        <v>7.9329025789043328E-4</v>
      </c>
      <c r="J80" s="1040">
        <v>2.2944998439076159E-3</v>
      </c>
      <c r="K80" s="1040">
        <v>-2.345636055570699E-4</v>
      </c>
      <c r="L80" s="1040">
        <v>1.8887530669775554E-4</v>
      </c>
      <c r="M80" s="1040">
        <v>-4.9120320695728026E-4</v>
      </c>
      <c r="N80" s="1040">
        <v>1.1351397863121893E-3</v>
      </c>
    </row>
    <row r="81" spans="1:14">
      <c r="A81" s="1043">
        <v>45536</v>
      </c>
      <c r="B81" s="1040">
        <v>-3.0816842213787776E-3</v>
      </c>
      <c r="C81" s="1040">
        <v>3.951435863396302E-4</v>
      </c>
      <c r="D81" s="1040">
        <v>-3.1524540923939526E-3</v>
      </c>
      <c r="E81" s="1040">
        <v>-1.2674297511072741E-4</v>
      </c>
      <c r="F81" s="1040">
        <v>1.1428889481081006E-3</v>
      </c>
      <c r="G81" s="1040">
        <v>6.2976819216542523E-4</v>
      </c>
      <c r="H81" s="1040">
        <v>1.2003981680914766E-3</v>
      </c>
      <c r="I81" s="1040">
        <v>4.592591511456412E-4</v>
      </c>
      <c r="J81" s="1040">
        <v>1.8698622133668241E-3</v>
      </c>
      <c r="K81" s="1040">
        <v>-1.2294386797595536E-4</v>
      </c>
      <c r="L81" s="1040">
        <v>-1.626319284842026E-5</v>
      </c>
      <c r="M81" s="1040">
        <v>-7.5167502816952947E-4</v>
      </c>
      <c r="N81" s="1040">
        <v>8.8269188135514653E-4</v>
      </c>
    </row>
    <row r="82" spans="1:14">
      <c r="A82" s="1043">
        <v>45566</v>
      </c>
      <c r="B82" s="1040">
        <v>-3.9122028021645328E-3</v>
      </c>
      <c r="C82" s="1040">
        <v>2.4590978898575422E-4</v>
      </c>
      <c r="D82" s="1040">
        <v>-9.9882699928777186E-4</v>
      </c>
      <c r="E82" s="1040">
        <v>-6.0056139600694891E-5</v>
      </c>
      <c r="F82" s="1040">
        <v>2.6422806353609829E-4</v>
      </c>
      <c r="G82" s="1040">
        <v>7.9986494237216377E-4</v>
      </c>
      <c r="H82" s="1040">
        <v>1.8581015886187657E-3</v>
      </c>
      <c r="I82" s="1040">
        <v>-1.7058496022426262E-4</v>
      </c>
      <c r="J82" s="1040">
        <v>1.606325217666793E-3</v>
      </c>
      <c r="K82" s="1040">
        <v>-1.3601425696840863E-7</v>
      </c>
      <c r="L82" s="1040">
        <v>2.0459351550061733E-4</v>
      </c>
      <c r="M82" s="1040">
        <v>-8.5692965746564376E-4</v>
      </c>
      <c r="N82" s="1040">
        <v>3.6170147079817028E-4</v>
      </c>
    </row>
    <row r="83" spans="1:14">
      <c r="A83" s="1043">
        <v>45597</v>
      </c>
      <c r="B83" s="1040">
        <v>-3.9244212983391424E-3</v>
      </c>
      <c r="C83" s="1040">
        <v>1.4567434819312552E-4</v>
      </c>
      <c r="D83" s="1040">
        <v>1.8371009431785712E-3</v>
      </c>
      <c r="E83" s="1040">
        <v>9.2731247542943152E-5</v>
      </c>
      <c r="F83" s="1040">
        <v>-8.9431980279908174E-4</v>
      </c>
      <c r="G83" s="1040">
        <v>9.8787560144364406E-4</v>
      </c>
      <c r="H83" s="1040">
        <v>-3.0742568327912778E-4</v>
      </c>
      <c r="I83" s="1040">
        <v>-8.1260874937849614E-4</v>
      </c>
      <c r="J83" s="1040">
        <v>1.1023699764018957E-3</v>
      </c>
      <c r="K83" s="1040">
        <v>-1.9782229866749379E-4</v>
      </c>
      <c r="L83" s="1040">
        <v>5.387808987827869E-4</v>
      </c>
      <c r="M83" s="1040">
        <v>-8.5811896441201352E-4</v>
      </c>
      <c r="N83" s="1040">
        <v>-4.6304736759039677E-4</v>
      </c>
    </row>
    <row r="84" spans="1:14">
      <c r="A84" s="1043">
        <v>45627</v>
      </c>
      <c r="B84" s="1040">
        <v>-3.2604925040953248E-3</v>
      </c>
      <c r="C84" s="1040">
        <v>-4.4969052807153354E-5</v>
      </c>
      <c r="D84" s="1040">
        <v>4.7511052987153635E-3</v>
      </c>
      <c r="E84" s="1040">
        <v>2.5584138445622351E-4</v>
      </c>
      <c r="F84" s="1040">
        <v>-1.3459382535572217E-3</v>
      </c>
      <c r="G84" s="1040">
        <v>9.8668006603630509E-4</v>
      </c>
      <c r="H84" s="1040">
        <v>-2.5110146901730079E-3</v>
      </c>
      <c r="I84" s="1040">
        <v>-1.126176788874389E-3</v>
      </c>
      <c r="J84" s="1040">
        <v>5.7692816074128572E-4</v>
      </c>
      <c r="K84" s="1040">
        <v>-5.832521388916545E-4</v>
      </c>
      <c r="L84" s="1040">
        <v>8.3108419156696645E-4</v>
      </c>
      <c r="M84" s="1040">
        <v>-7.1130250410678109E-4</v>
      </c>
      <c r="N84" s="1040">
        <v>-9.2927767907113878E-4</v>
      </c>
    </row>
    <row r="85" spans="1:14">
      <c r="A85" s="1043">
        <v>45658</v>
      </c>
      <c r="B85" s="1040">
        <v>-2.4015781524577839E-3</v>
      </c>
      <c r="C85" s="1040">
        <v>-4.3661330975641732E-4</v>
      </c>
      <c r="D85" s="1040">
        <v>5.5692413121187778E-3</v>
      </c>
      <c r="E85" s="1040">
        <v>2.1994360323129847E-4</v>
      </c>
      <c r="F85" s="1040">
        <v>-1.1408452393748547E-3</v>
      </c>
      <c r="G85" s="1040">
        <v>8.0593935760253643E-4</v>
      </c>
      <c r="H85" s="1040">
        <v>-3.3707551427433202E-3</v>
      </c>
      <c r="I85" s="1040">
        <v>-1.6583881723908345E-3</v>
      </c>
      <c r="J85" s="1040">
        <v>7.3356761221443634E-5</v>
      </c>
      <c r="K85" s="1040">
        <v>-1.0425054906143538E-3</v>
      </c>
      <c r="L85" s="1040">
        <v>9.0402826504898393E-4</v>
      </c>
      <c r="M85" s="1040">
        <v>-3.922125362666451E-4</v>
      </c>
      <c r="N85" s="1040">
        <v>-1.6061218920130349E-3</v>
      </c>
    </row>
    <row r="86" spans="1:14">
      <c r="A86" s="1043">
        <v>45689</v>
      </c>
      <c r="B86" s="1040">
        <v>-8.0011659589329653E-4</v>
      </c>
      <c r="C86" s="1040">
        <v>-7.4508004259798977E-4</v>
      </c>
      <c r="D86" s="1040">
        <v>5.2422243980174699E-3</v>
      </c>
      <c r="E86" s="1040">
        <v>-7.0438672117312251E-5</v>
      </c>
      <c r="F86" s="1040">
        <v>-7.474953208492785E-4</v>
      </c>
      <c r="G86" s="1040">
        <v>4.2663603644621517E-4</v>
      </c>
      <c r="H86" s="1040">
        <v>-2.462685233395101E-3</v>
      </c>
      <c r="I86" s="1040">
        <v>-1.6192885009870261E-3</v>
      </c>
      <c r="J86" s="1040">
        <v>-2.8699921397523642E-4</v>
      </c>
      <c r="K86" s="1040">
        <v>-9.7348345292769256E-4</v>
      </c>
      <c r="L86" s="1040">
        <v>9.1143618965694451E-4</v>
      </c>
      <c r="M86" s="1040">
        <v>-1.6275536177889904E-5</v>
      </c>
      <c r="N86" s="1040">
        <v>-1.9349711535064928E-3</v>
      </c>
    </row>
    <row r="87" spans="1:14">
      <c r="A87" s="1043">
        <v>45717</v>
      </c>
      <c r="B87" s="1040">
        <v>8.5017567842970987E-4</v>
      </c>
      <c r="C87" s="1040">
        <v>-7.5657121921390846E-4</v>
      </c>
      <c r="D87" s="1040">
        <v>4.296764660990493E-3</v>
      </c>
      <c r="E87" s="1040">
        <v>-1.0614680057896564E-4</v>
      </c>
      <c r="F87" s="1040">
        <v>1.0347219035389266E-4</v>
      </c>
      <c r="G87" s="1040">
        <v>1.4485993040991296E-4</v>
      </c>
      <c r="H87" s="1040">
        <v>-5.5440004022844214E-4</v>
      </c>
      <c r="I87" s="1040">
        <v>-9.9131472970315215E-4</v>
      </c>
      <c r="J87" s="1040">
        <v>-8.6953600962447197E-5</v>
      </c>
      <c r="K87" s="1040">
        <v>-5.3783061973833313E-4</v>
      </c>
      <c r="L87" s="1040">
        <v>9.4941851199348282E-4</v>
      </c>
      <c r="M87" s="1040">
        <v>7.8203400388621169E-4</v>
      </c>
      <c r="N87" s="1040">
        <v>-1.4308857049581958E-3</v>
      </c>
    </row>
    <row r="88" spans="1:14">
      <c r="A88" s="1043">
        <v>45748</v>
      </c>
      <c r="B88" s="1040">
        <v>3.2492330316594709E-3</v>
      </c>
      <c r="C88" s="1040">
        <v>-1.1632151709500826E-3</v>
      </c>
      <c r="D88" s="1040">
        <v>3.7848639347668467E-3</v>
      </c>
      <c r="E88" s="1040">
        <v>-1.7176127179718836E-4</v>
      </c>
      <c r="F88" s="1040">
        <v>1.72256063439713E-3</v>
      </c>
      <c r="G88" s="1040">
        <v>-3.1968813758065373E-4</v>
      </c>
      <c r="H88" s="1040">
        <v>2.7090111005559914E-3</v>
      </c>
      <c r="I88" s="1040">
        <v>1.3636122026827735E-4</v>
      </c>
      <c r="J88" s="1040">
        <v>3.0213969129722074E-4</v>
      </c>
      <c r="K88" s="1040">
        <v>-6.2859358477229677E-4</v>
      </c>
      <c r="L88" s="1040">
        <v>1.2859229905574088E-3</v>
      </c>
      <c r="M88" s="1040">
        <v>1.0683243948714782E-3</v>
      </c>
      <c r="N88" s="1040">
        <v>4.845779666085015E-4</v>
      </c>
    </row>
    <row r="89" spans="1:14">
      <c r="A89" s="1043">
        <v>45778</v>
      </c>
      <c r="B89" s="1040">
        <v>5.9457518356011985E-3</v>
      </c>
      <c r="C89" s="1040">
        <v>-1.1529042511142507E-3</v>
      </c>
      <c r="D89" s="1040">
        <v>3.457295489101897E-3</v>
      </c>
      <c r="E89" s="1040">
        <v>-5.6443719685028704E-4</v>
      </c>
      <c r="F89" s="1040">
        <v>2.8505937013850735E-3</v>
      </c>
      <c r="G89" s="1040">
        <v>-1.1155837936114299E-3</v>
      </c>
      <c r="H89" s="1040">
        <v>5.026796292628033E-3</v>
      </c>
      <c r="I89" s="1040">
        <v>9.7379670275787866E-4</v>
      </c>
      <c r="J89" s="1040">
        <v>1.5153701662296015E-4</v>
      </c>
      <c r="K89" s="1040">
        <v>-1.1831904566627083E-3</v>
      </c>
      <c r="L89" s="1040">
        <v>1.5247883240468996E-3</v>
      </c>
      <c r="M89" s="1040">
        <v>8.9014484267013749E-4</v>
      </c>
      <c r="N89" s="1040">
        <v>1.9885800614534155E-3</v>
      </c>
    </row>
    <row r="90" spans="1:14">
      <c r="A90" s="1043">
        <v>45809</v>
      </c>
      <c r="B90" s="1040">
        <v>7.1554330676307787E-3</v>
      </c>
      <c r="C90" s="1040">
        <v>-6.5665894068411834E-4</v>
      </c>
      <c r="D90" s="1040">
        <v>2.9946280399462122E-3</v>
      </c>
      <c r="E90" s="1040">
        <v>-9.6512733263232064E-4</v>
      </c>
      <c r="F90" s="1040">
        <v>3.0701342992562886E-3</v>
      </c>
      <c r="G90" s="1040">
        <v>-2.0996688329266711E-3</v>
      </c>
      <c r="H90" s="1040">
        <v>6.6712290399840724E-3</v>
      </c>
      <c r="I90" s="1040">
        <v>1.4006656152543151E-3</v>
      </c>
      <c r="J90" s="1040">
        <v>-2.5526808116005384E-4</v>
      </c>
      <c r="K90" s="1040">
        <v>-2.2231720035679192E-3</v>
      </c>
      <c r="L90" s="1040">
        <v>1.4786931897190492E-3</v>
      </c>
      <c r="M90" s="1040">
        <v>9.6018478128523377E-4</v>
      </c>
      <c r="N90" s="1040">
        <v>2.3832432051309471E-3</v>
      </c>
    </row>
  </sheetData>
  <phoneticPr fontId="2"/>
  <conditionalFormatting sqref="B2:N47">
    <cfRule type="colorScale" priority="1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5:N45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6:N46">
    <cfRule type="colorScale" priority="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7:N47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8:N48">
    <cfRule type="colorScale" priority="1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49:N49">
    <cfRule type="colorScale" priority="1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0:N50">
    <cfRule type="colorScale" priority="1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1:N51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2:N52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3:N53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4:N54">
    <cfRule type="colorScale" priority="10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0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55:N56">
    <cfRule type="colorScale" priority="9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7:N57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8:N58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9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59:N59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0:N60">
    <cfRule type="colorScale" priority="8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1:N61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2:N62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3:N64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65:N65">
    <cfRule type="colorScale" priority="6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6:N66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7:N74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5:N75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6:N76">
    <cfRule type="colorScale" priority="5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77:N77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8:N78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79:N79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0:N8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3:N8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7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5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4:N8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21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5:N85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9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6:N86 B88:N8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3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7:N8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9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89:N8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7">
      <colorScale>
        <cfvo type="min"/>
        <cfvo type="num" val="0"/>
        <cfvo type="max"/>
        <color rgb="FFF8696B"/>
        <color rgb="FFFFEB84"/>
        <color rgb="FF63BE7B"/>
      </colorScale>
    </cfRule>
  </conditionalFormatting>
  <conditionalFormatting sqref="B90:N90">
    <cfRule type="colorScale" priority="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O78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43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1">
      <colorScale>
        <cfvo type="min"/>
        <cfvo type="num" val="0"/>
        <cfvo type="max"/>
        <color rgb="FFF8696B"/>
        <color rgb="FFFFEB84"/>
        <color rgb="FF63BE7B"/>
      </colorScale>
    </cfRule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tabColor theme="9" tint="0.59999389629810485"/>
  </sheetPr>
  <dimension ref="A1:AD100"/>
  <sheetViews>
    <sheetView workbookViewId="0">
      <pane xSplit="1" ySplit="3" topLeftCell="N4" activePane="bottomRight" state="frozen"/>
      <selection pane="topRight" activeCell="B1" sqref="B1"/>
      <selection pane="bottomLeft" activeCell="A4" sqref="A4"/>
      <selection pane="bottomRight" activeCell="AB7" sqref="AB7"/>
    </sheetView>
  </sheetViews>
  <sheetFormatPr defaultColWidth="9" defaultRowHeight="13"/>
  <cols>
    <col min="1" max="1" width="9.453125" style="310" customWidth="1"/>
    <col min="2" max="6" width="10.6328125" style="305" customWidth="1"/>
    <col min="7" max="8" width="5.36328125" style="305" customWidth="1"/>
    <col min="9" max="9" width="9.08984375" style="305" customWidth="1"/>
    <col min="10" max="10" width="9.453125" style="305" customWidth="1"/>
    <col min="11" max="11" width="9.36328125" style="310" customWidth="1"/>
    <col min="12" max="16" width="10.6328125" style="305" customWidth="1"/>
    <col min="17" max="18" width="5.36328125" style="305" customWidth="1"/>
    <col min="19" max="19" width="9.08984375" style="305" customWidth="1"/>
    <col min="20" max="20" width="10.6328125" style="305" customWidth="1"/>
    <col min="21" max="21" width="5.453125" style="305" customWidth="1"/>
    <col min="22" max="27" width="9" style="305"/>
    <col min="28" max="28" width="10.81640625" style="305" customWidth="1"/>
    <col min="29" max="16384" width="9" style="305"/>
  </cols>
  <sheetData>
    <row r="1" spans="1:27">
      <c r="A1" s="303" t="s">
        <v>1450</v>
      </c>
      <c r="B1" s="310"/>
      <c r="C1" s="310"/>
      <c r="D1" s="310"/>
      <c r="E1" s="310"/>
      <c r="F1" s="310"/>
      <c r="G1" s="310"/>
      <c r="H1" s="310"/>
      <c r="I1" s="310"/>
      <c r="J1" s="310"/>
      <c r="K1" s="303" t="s">
        <v>1451</v>
      </c>
      <c r="M1" s="310"/>
      <c r="N1" s="310"/>
      <c r="O1" s="310"/>
      <c r="P1" s="310"/>
      <c r="Q1" s="310"/>
      <c r="R1" s="310"/>
      <c r="S1" s="310"/>
      <c r="T1" s="310"/>
    </row>
    <row r="2" spans="1:27">
      <c r="A2" s="2560" t="s">
        <v>472</v>
      </c>
      <c r="B2" s="2679" t="s">
        <v>490</v>
      </c>
      <c r="C2" s="2557"/>
      <c r="D2" s="2557"/>
      <c r="E2" s="2558"/>
      <c r="F2" s="2558"/>
      <c r="G2" s="2558"/>
      <c r="H2" s="2558"/>
      <c r="I2" s="2559"/>
      <c r="J2" s="2560" t="s">
        <v>491</v>
      </c>
      <c r="K2" s="2560" t="s">
        <v>472</v>
      </c>
      <c r="L2" s="2571" t="s">
        <v>499</v>
      </c>
      <c r="M2" s="2557"/>
      <c r="N2" s="2557"/>
      <c r="O2" s="2558"/>
      <c r="P2" s="2558"/>
      <c r="Q2" s="2558"/>
      <c r="R2" s="2558"/>
      <c r="S2" s="2559"/>
      <c r="T2" s="2559" t="s">
        <v>500</v>
      </c>
    </row>
    <row r="3" spans="1:27" ht="26">
      <c r="A3" s="2565"/>
      <c r="B3" s="2685" t="s">
        <v>658</v>
      </c>
      <c r="C3" s="2562" t="s">
        <v>265</v>
      </c>
      <c r="D3" s="2562" t="s">
        <v>267</v>
      </c>
      <c r="E3" s="2570" t="s">
        <v>487</v>
      </c>
      <c r="F3" s="2564" t="s">
        <v>492</v>
      </c>
      <c r="G3" s="2836" t="s">
        <v>65</v>
      </c>
      <c r="H3" s="2837"/>
      <c r="I3" s="2838"/>
      <c r="J3" s="2686" t="s">
        <v>658</v>
      </c>
      <c r="K3" s="2565"/>
      <c r="L3" s="2687" t="s">
        <v>64</v>
      </c>
      <c r="M3" s="2562" t="s">
        <v>265</v>
      </c>
      <c r="N3" s="2562" t="s">
        <v>267</v>
      </c>
      <c r="O3" s="2563" t="s">
        <v>487</v>
      </c>
      <c r="P3" s="2564" t="s">
        <v>492</v>
      </c>
      <c r="Q3" s="2836" t="s">
        <v>65</v>
      </c>
      <c r="R3" s="2837"/>
      <c r="S3" s="2838"/>
      <c r="T3" s="2568"/>
      <c r="W3" s="304" t="s">
        <v>512</v>
      </c>
    </row>
    <row r="4" spans="1:27">
      <c r="A4" s="2235">
        <v>43101</v>
      </c>
      <c r="B4" s="2680">
        <f>結果表!C2</f>
        <v>99.275900304291454</v>
      </c>
      <c r="C4" s="735"/>
      <c r="D4" s="245"/>
      <c r="E4" s="548">
        <f>AVERAGE(B4:B4)</f>
        <v>99.275900304291454</v>
      </c>
      <c r="F4" s="553"/>
      <c r="G4" s="549"/>
      <c r="H4" s="554"/>
      <c r="I4" s="2550"/>
      <c r="J4" s="2552">
        <f>結果表!K2</f>
        <v>99.542405301887072</v>
      </c>
      <c r="K4" s="2647">
        <v>43101</v>
      </c>
      <c r="L4" s="2552">
        <f>結果表!I2</f>
        <v>99.371821905759688</v>
      </c>
      <c r="M4" s="547"/>
      <c r="N4" s="245"/>
      <c r="O4" s="548">
        <f>AVERAGE(L4:L4)</f>
        <v>99.371821905759688</v>
      </c>
      <c r="P4" s="553"/>
      <c r="Q4" s="549"/>
      <c r="R4" s="554"/>
      <c r="S4" s="2550"/>
      <c r="T4" s="2552">
        <f>結果表!Q2</f>
        <v>99.17449903523972</v>
      </c>
      <c r="W4" s="305" t="s">
        <v>501</v>
      </c>
      <c r="X4" s="307">
        <f>47.4-0.1</f>
        <v>47.3</v>
      </c>
    </row>
    <row r="5" spans="1:27">
      <c r="A5" s="2236">
        <v>43132</v>
      </c>
      <c r="B5" s="2681">
        <f>結果表!C3</f>
        <v>99.817776381113873</v>
      </c>
      <c r="C5" s="699">
        <f t="shared" ref="C5" si="0">B5-B4</f>
        <v>0.5418760768224189</v>
      </c>
      <c r="D5" s="243"/>
      <c r="E5" s="542">
        <f>AVERAGE(B4:B5)</f>
        <v>99.546838342702671</v>
      </c>
      <c r="F5" s="359">
        <f t="shared" ref="F5:F8" si="1">E5-E4</f>
        <v>0.27093803841121655</v>
      </c>
      <c r="G5" s="360">
        <f t="shared" ref="G5:G7" si="2">IF(F5&lt;0,-1,1)</f>
        <v>1</v>
      </c>
      <c r="H5" s="361"/>
      <c r="I5" s="362"/>
      <c r="J5" s="2553">
        <f>結果表!K3</f>
        <v>99.980470121109832</v>
      </c>
      <c r="K5" s="2595">
        <v>43132</v>
      </c>
      <c r="L5" s="2553">
        <f>結果表!I3</f>
        <v>99.827959983628986</v>
      </c>
      <c r="M5" s="52">
        <f t="shared" ref="M5" si="3">L5-L4</f>
        <v>0.45613807786929783</v>
      </c>
      <c r="N5" s="243"/>
      <c r="O5" s="542">
        <f>AVERAGE(L4:L5)</f>
        <v>99.599890944694337</v>
      </c>
      <c r="P5" s="359">
        <f t="shared" ref="P5" si="4">O5-O4</f>
        <v>0.22806903893464892</v>
      </c>
      <c r="Q5" s="360">
        <f t="shared" ref="Q5" si="5">IF(P5&lt;0,-1,1)</f>
        <v>1</v>
      </c>
      <c r="R5" s="361"/>
      <c r="S5" s="362"/>
      <c r="T5" s="2553">
        <f>結果表!Q3</f>
        <v>99.481537365755557</v>
      </c>
      <c r="W5" s="305" t="s">
        <v>502</v>
      </c>
      <c r="X5" s="307">
        <v>23.5</v>
      </c>
    </row>
    <row r="6" spans="1:27">
      <c r="A6" s="2236">
        <v>43160</v>
      </c>
      <c r="B6" s="2681">
        <f>結果表!C4</f>
        <v>100.31752016623062</v>
      </c>
      <c r="C6" s="699">
        <f t="shared" ref="C6" si="6">B6-B5</f>
        <v>0.499743785116749</v>
      </c>
      <c r="D6" s="243"/>
      <c r="E6" s="542">
        <f t="shared" ref="E6:E9" si="7">AVERAGE(B4:B6)</f>
        <v>99.803732283878659</v>
      </c>
      <c r="F6" s="359">
        <f t="shared" si="1"/>
        <v>0.25689394117598852</v>
      </c>
      <c r="G6" s="360">
        <f t="shared" si="2"/>
        <v>1</v>
      </c>
      <c r="H6" s="361"/>
      <c r="I6" s="362"/>
      <c r="J6" s="2553">
        <f>結果表!K4</f>
        <v>100.38634693343852</v>
      </c>
      <c r="K6" s="2595">
        <v>43160</v>
      </c>
      <c r="L6" s="2553">
        <f>結果表!I4</f>
        <v>100.23641691483554</v>
      </c>
      <c r="M6" s="52">
        <f t="shared" ref="M6" si="8">L6-L5</f>
        <v>0.40845693120655824</v>
      </c>
      <c r="N6" s="243"/>
      <c r="O6" s="542">
        <f t="shared" ref="O6" si="9">AVERAGE(L4:L6)</f>
        <v>99.81206626807473</v>
      </c>
      <c r="P6" s="359">
        <f t="shared" ref="P6" si="10">O6-O5</f>
        <v>0.21217532338039291</v>
      </c>
      <c r="Q6" s="360">
        <f t="shared" ref="Q6" si="11">IF(P6&lt;0,-1,1)</f>
        <v>1</v>
      </c>
      <c r="R6" s="361"/>
      <c r="S6" s="362"/>
      <c r="T6" s="2553">
        <f>結果表!Q4</f>
        <v>99.772610918178273</v>
      </c>
      <c r="W6" s="305" t="s">
        <v>503</v>
      </c>
      <c r="X6" s="307">
        <v>12.7</v>
      </c>
      <c r="AA6" s="305" t="s">
        <v>829</v>
      </c>
    </row>
    <row r="7" spans="1:27">
      <c r="A7" s="2236">
        <v>43191</v>
      </c>
      <c r="B7" s="2681">
        <f>結果表!C5</f>
        <v>100.75048863047259</v>
      </c>
      <c r="C7" s="699">
        <f t="shared" ref="C7" si="12">B7-B6</f>
        <v>0.43296846424196644</v>
      </c>
      <c r="D7" s="243"/>
      <c r="E7" s="542">
        <f t="shared" si="7"/>
        <v>100.29526172593903</v>
      </c>
      <c r="F7" s="359">
        <f t="shared" si="1"/>
        <v>0.49152944206036864</v>
      </c>
      <c r="G7" s="360">
        <f t="shared" si="2"/>
        <v>1</v>
      </c>
      <c r="H7" s="361">
        <f t="shared" ref="H7:H9" si="13">SUM(G5:G7)</f>
        <v>3</v>
      </c>
      <c r="I7" s="362" t="str">
        <f t="shared" ref="I7" si="14">IF(H7=-3,"悪化 ",IF(H7=3,"改善 "," ---"))</f>
        <v xml:space="preserve">改善 </v>
      </c>
      <c r="J7" s="2553">
        <f>結果表!K5</f>
        <v>100.69898935810073</v>
      </c>
      <c r="K7" s="2595">
        <v>43191</v>
      </c>
      <c r="L7" s="2553">
        <f>結果表!I5</f>
        <v>100.56004789669242</v>
      </c>
      <c r="M7" s="52">
        <f t="shared" ref="M7" si="15">L7-L6</f>
        <v>0.32363098185687988</v>
      </c>
      <c r="N7" s="243"/>
      <c r="O7" s="542">
        <f t="shared" ref="O7" si="16">AVERAGE(L5:L7)</f>
        <v>100.20814159838567</v>
      </c>
      <c r="P7" s="359">
        <f t="shared" ref="P7" si="17">O7-O6</f>
        <v>0.39607533031093567</v>
      </c>
      <c r="Q7" s="360">
        <f t="shared" ref="Q7" si="18">IF(P7&lt;0,-1,1)</f>
        <v>1</v>
      </c>
      <c r="R7" s="361">
        <f t="shared" ref="R7" si="19">SUM(Q5:Q7)</f>
        <v>3</v>
      </c>
      <c r="S7" s="362" t="str">
        <f t="shared" ref="S7" si="20">IF(R7=-3,"悪化 ",IF(R7=3,"改善 "," ---"))</f>
        <v xml:space="preserve">改善 </v>
      </c>
      <c r="T7" s="2553">
        <f>結果表!Q5</f>
        <v>100.01131651554198</v>
      </c>
      <c r="W7" s="305" t="s">
        <v>504</v>
      </c>
      <c r="X7" s="307">
        <v>7.4</v>
      </c>
      <c r="AA7" s="305" t="s">
        <v>855</v>
      </c>
    </row>
    <row r="8" spans="1:27">
      <c r="A8" s="2236">
        <v>43221</v>
      </c>
      <c r="B8" s="2681">
        <f>結果表!C6</f>
        <v>101.1016732287187</v>
      </c>
      <c r="C8" s="699">
        <f t="shared" ref="C8" si="21">B8-B7</f>
        <v>0.35118459824610682</v>
      </c>
      <c r="D8" s="243"/>
      <c r="E8" s="542">
        <f t="shared" si="7"/>
        <v>100.72322734180732</v>
      </c>
      <c r="F8" s="359">
        <f t="shared" si="1"/>
        <v>0.4279656158682883</v>
      </c>
      <c r="G8" s="360">
        <f t="shared" ref="G8:G16" si="22">IF(F8&lt;0,-1,1)</f>
        <v>1</v>
      </c>
      <c r="H8" s="361">
        <f t="shared" si="13"/>
        <v>3</v>
      </c>
      <c r="I8" s="362" t="str">
        <f t="shared" ref="I8:I16" si="23">IF(H8=-3,"悪化 ",IF(H8=3,"改善 "," ---"))</f>
        <v xml:space="preserve">改善 </v>
      </c>
      <c r="J8" s="2553">
        <f>結果表!K6</f>
        <v>100.89019061819396</v>
      </c>
      <c r="K8" s="2595">
        <v>43221</v>
      </c>
      <c r="L8" s="2553">
        <f>結果表!I6</f>
        <v>100.78905790958615</v>
      </c>
      <c r="M8" s="52">
        <f t="shared" ref="M8" si="24">L8-L7</f>
        <v>0.22901001289372402</v>
      </c>
      <c r="N8" s="243"/>
      <c r="O8" s="542">
        <f t="shared" ref="O8" si="25">AVERAGE(L6:L8)</f>
        <v>100.5285075737047</v>
      </c>
      <c r="P8" s="359">
        <f t="shared" ref="P8" si="26">O8-O7</f>
        <v>0.3203659753190351</v>
      </c>
      <c r="Q8" s="360">
        <f t="shared" ref="Q8" si="27">IF(P8&lt;0,-1,1)</f>
        <v>1</v>
      </c>
      <c r="R8" s="361">
        <f t="shared" ref="R8" si="28">SUM(Q6:Q8)</f>
        <v>3</v>
      </c>
      <c r="S8" s="362" t="str">
        <f t="shared" ref="S8" si="29">IF(R8=-3,"悪化 ",IF(R8=3,"改善 "," ---"))</f>
        <v xml:space="preserve">改善 </v>
      </c>
      <c r="T8" s="2553">
        <f>結果表!Q6</f>
        <v>100.19340932682739</v>
      </c>
      <c r="W8" s="305" t="s">
        <v>505</v>
      </c>
      <c r="X8" s="307">
        <v>4.5</v>
      </c>
      <c r="Y8" s="305" t="s">
        <v>834</v>
      </c>
      <c r="AA8" s="305" t="s">
        <v>271</v>
      </c>
    </row>
    <row r="9" spans="1:27">
      <c r="A9" s="2236">
        <v>43252</v>
      </c>
      <c r="B9" s="2681">
        <f>結果表!C7</f>
        <v>101.31187709098751</v>
      </c>
      <c r="C9" s="699">
        <f t="shared" ref="C9" si="30">B9-B8</f>
        <v>0.21020386226881271</v>
      </c>
      <c r="D9" s="243"/>
      <c r="E9" s="542">
        <f t="shared" si="7"/>
        <v>101.0546796500596</v>
      </c>
      <c r="F9" s="359">
        <f t="shared" ref="F9:F16" si="31">E9-E8</f>
        <v>0.33145230825228111</v>
      </c>
      <c r="G9" s="360">
        <f t="shared" si="22"/>
        <v>1</v>
      </c>
      <c r="H9" s="361">
        <f t="shared" si="13"/>
        <v>3</v>
      </c>
      <c r="I9" s="362" t="str">
        <f t="shared" si="23"/>
        <v xml:space="preserve">改善 </v>
      </c>
      <c r="J9" s="2553">
        <f>結果表!K7</f>
        <v>101.0328434980196</v>
      </c>
      <c r="K9" s="2595">
        <v>43252</v>
      </c>
      <c r="L9" s="2553">
        <f>結果表!I7</f>
        <v>100.89578326405729</v>
      </c>
      <c r="M9" s="52">
        <f t="shared" ref="M9" si="32">L9-L8</f>
        <v>0.10672535447113773</v>
      </c>
      <c r="N9" s="243"/>
      <c r="O9" s="542">
        <f t="shared" ref="O9" si="33">AVERAGE(L7:L9)</f>
        <v>100.74829635677861</v>
      </c>
      <c r="P9" s="359">
        <f t="shared" ref="P9" si="34">O9-O8</f>
        <v>0.21978878307390914</v>
      </c>
      <c r="Q9" s="360">
        <f t="shared" ref="Q9" si="35">IF(P9&lt;0,-1,1)</f>
        <v>1</v>
      </c>
      <c r="R9" s="361">
        <f t="shared" ref="R9" si="36">SUM(Q7:Q9)</f>
        <v>3</v>
      </c>
      <c r="S9" s="362" t="str">
        <f t="shared" ref="S9" si="37">IF(R9=-3,"悪化 ",IF(R9=3,"改善 "," ---"))</f>
        <v xml:space="preserve">改善 </v>
      </c>
      <c r="T9" s="2553">
        <f>結果表!Q7</f>
        <v>100.34636121241466</v>
      </c>
      <c r="W9" s="306" t="s">
        <v>506</v>
      </c>
      <c r="X9" s="308">
        <v>4.5999999999999996</v>
      </c>
    </row>
    <row r="10" spans="1:27">
      <c r="A10" s="2236">
        <v>43282</v>
      </c>
      <c r="B10" s="2681">
        <f>結果表!C8</f>
        <v>101.43617189991187</v>
      </c>
      <c r="C10" s="699">
        <f t="shared" ref="C10" si="38">B10-B9</f>
        <v>0.12429480892436118</v>
      </c>
      <c r="D10" s="243"/>
      <c r="E10" s="542">
        <f t="shared" ref="E10:E16" si="39">AVERAGE(B8:B10)</f>
        <v>101.28324073987268</v>
      </c>
      <c r="F10" s="359">
        <f t="shared" si="31"/>
        <v>0.2285610898130841</v>
      </c>
      <c r="G10" s="360">
        <f t="shared" si="22"/>
        <v>1</v>
      </c>
      <c r="H10" s="361">
        <f t="shared" ref="H10:H16" si="40">SUM(G8:G10)</f>
        <v>3</v>
      </c>
      <c r="I10" s="362" t="str">
        <f t="shared" si="23"/>
        <v xml:space="preserve">改善 </v>
      </c>
      <c r="J10" s="2553">
        <f>結果表!K8</f>
        <v>101.14887452495881</v>
      </c>
      <c r="K10" s="2595">
        <v>43282</v>
      </c>
      <c r="L10" s="2553">
        <f>結果表!I8</f>
        <v>100.97764845115667</v>
      </c>
      <c r="M10" s="52">
        <f t="shared" ref="M10" si="41">L10-L9</f>
        <v>8.1865187099381842E-2</v>
      </c>
      <c r="N10" s="243"/>
      <c r="O10" s="542">
        <f t="shared" ref="O10" si="42">AVERAGE(L8:L10)</f>
        <v>100.88749654160004</v>
      </c>
      <c r="P10" s="359">
        <f t="shared" ref="P10" si="43">O10-O9</f>
        <v>0.13920018482143348</v>
      </c>
      <c r="Q10" s="360">
        <f t="shared" ref="Q10" si="44">IF(P10&lt;0,-1,1)</f>
        <v>1</v>
      </c>
      <c r="R10" s="361">
        <f t="shared" ref="R10" si="45">SUM(Q8:Q10)</f>
        <v>3</v>
      </c>
      <c r="S10" s="362" t="str">
        <f t="shared" ref="S10" si="46">IF(R10=-3,"悪化 ",IF(R10=3,"改善 "," ---"))</f>
        <v xml:space="preserve">改善 </v>
      </c>
      <c r="T10" s="2553">
        <f>結果表!Q8</f>
        <v>100.50112221439669</v>
      </c>
      <c r="W10" s="309" t="s">
        <v>507</v>
      </c>
      <c r="X10" s="1006">
        <f>SUM(X4:X9)</f>
        <v>100</v>
      </c>
    </row>
    <row r="11" spans="1:27">
      <c r="A11" s="2236">
        <v>43313</v>
      </c>
      <c r="B11" s="2681">
        <f>結果表!C9</f>
        <v>101.4951077214312</v>
      </c>
      <c r="C11" s="699">
        <f t="shared" ref="C11" si="47">B11-B10</f>
        <v>5.8935821519327192E-2</v>
      </c>
      <c r="D11" s="243"/>
      <c r="E11" s="542">
        <f t="shared" si="39"/>
        <v>101.41438557077686</v>
      </c>
      <c r="F11" s="359">
        <f t="shared" si="31"/>
        <v>0.1311448309041765</v>
      </c>
      <c r="G11" s="360">
        <f t="shared" si="22"/>
        <v>1</v>
      </c>
      <c r="H11" s="361">
        <f t="shared" si="40"/>
        <v>3</v>
      </c>
      <c r="I11" s="362" t="str">
        <f t="shared" si="23"/>
        <v xml:space="preserve">改善 </v>
      </c>
      <c r="J11" s="2553">
        <f>結果表!K9</f>
        <v>101.25598830595432</v>
      </c>
      <c r="K11" s="2595">
        <v>43313</v>
      </c>
      <c r="L11" s="2553">
        <f>結果表!I9</f>
        <v>101.05504227062806</v>
      </c>
      <c r="M11" s="52">
        <f t="shared" ref="M11" si="48">L11-L10</f>
        <v>7.7393819471396341E-2</v>
      </c>
      <c r="N11" s="243"/>
      <c r="O11" s="542">
        <f t="shared" ref="O11" si="49">AVERAGE(L9:L11)</f>
        <v>100.97615799528067</v>
      </c>
      <c r="P11" s="359">
        <f t="shared" ref="P11" si="50">O11-O10</f>
        <v>8.8661453680629165E-2</v>
      </c>
      <c r="Q11" s="360">
        <f t="shared" ref="Q11" si="51">IF(P11&lt;0,-1,1)</f>
        <v>1</v>
      </c>
      <c r="R11" s="361">
        <f t="shared" ref="R11" si="52">SUM(Q9:Q11)</f>
        <v>3</v>
      </c>
      <c r="S11" s="362" t="str">
        <f t="shared" ref="S11" si="53">IF(R11=-3,"悪化 ",IF(R11=3,"改善 "," ---"))</f>
        <v xml:space="preserve">改善 </v>
      </c>
      <c r="T11" s="2553">
        <f>結果表!Q9</f>
        <v>100.67682940288474</v>
      </c>
    </row>
    <row r="12" spans="1:27">
      <c r="A12" s="2236">
        <v>43344</v>
      </c>
      <c r="B12" s="2681">
        <f>結果表!C10</f>
        <v>101.4991416954922</v>
      </c>
      <c r="C12" s="699">
        <f t="shared" ref="C12" si="54">B12-B11</f>
        <v>4.0339740610022545E-3</v>
      </c>
      <c r="D12" s="243"/>
      <c r="E12" s="542">
        <f t="shared" si="39"/>
        <v>101.47680710561174</v>
      </c>
      <c r="F12" s="359">
        <f t="shared" si="31"/>
        <v>6.2421534834882664E-2</v>
      </c>
      <c r="G12" s="360">
        <f t="shared" si="22"/>
        <v>1</v>
      </c>
      <c r="H12" s="361">
        <f t="shared" si="40"/>
        <v>3</v>
      </c>
      <c r="I12" s="362" t="str">
        <f t="shared" si="23"/>
        <v xml:space="preserve">改善 </v>
      </c>
      <c r="J12" s="2553">
        <f>結果表!K10</f>
        <v>101.34780845824577</v>
      </c>
      <c r="K12" s="2595">
        <v>43344</v>
      </c>
      <c r="L12" s="2553">
        <f>結果表!I10</f>
        <v>101.12201991298552</v>
      </c>
      <c r="M12" s="52">
        <f t="shared" ref="M12" si="55">L12-L11</f>
        <v>6.6977642357457512E-2</v>
      </c>
      <c r="N12" s="243"/>
      <c r="O12" s="542">
        <f t="shared" ref="O12" si="56">AVERAGE(L10:L12)</f>
        <v>101.05157021159009</v>
      </c>
      <c r="P12" s="359">
        <f t="shared" ref="P12" si="57">O12-O11</f>
        <v>7.5412216309416635E-2</v>
      </c>
      <c r="Q12" s="360">
        <f t="shared" ref="Q12" si="58">IF(P12&lt;0,-1,1)</f>
        <v>1</v>
      </c>
      <c r="R12" s="361">
        <f t="shared" ref="R12" si="59">SUM(Q10:Q12)</f>
        <v>3</v>
      </c>
      <c r="S12" s="362" t="str">
        <f t="shared" ref="S12" si="60">IF(R12=-3,"悪化 ",IF(R12=3,"改善 "," ---"))</f>
        <v xml:space="preserve">改善 </v>
      </c>
      <c r="T12" s="2553">
        <f>結果表!Q10</f>
        <v>100.87065801760848</v>
      </c>
    </row>
    <row r="13" spans="1:27">
      <c r="A13" s="2236">
        <v>43374</v>
      </c>
      <c r="B13" s="2681">
        <f>結果表!C11</f>
        <v>101.50369413059218</v>
      </c>
      <c r="C13" s="699">
        <f t="shared" ref="C13" si="61">B13-B12</f>
        <v>4.5524350999812668E-3</v>
      </c>
      <c r="D13" s="243"/>
      <c r="E13" s="542">
        <f t="shared" si="39"/>
        <v>101.49931451583852</v>
      </c>
      <c r="F13" s="359">
        <f t="shared" si="31"/>
        <v>2.2507410226779712E-2</v>
      </c>
      <c r="G13" s="360">
        <f t="shared" si="22"/>
        <v>1</v>
      </c>
      <c r="H13" s="361">
        <f t="shared" si="40"/>
        <v>3</v>
      </c>
      <c r="I13" s="362" t="str">
        <f t="shared" si="23"/>
        <v xml:space="preserve">改善 </v>
      </c>
      <c r="J13" s="2553">
        <f>結果表!K11</f>
        <v>101.38933501974492</v>
      </c>
      <c r="K13" s="2595">
        <v>43374</v>
      </c>
      <c r="L13" s="2553">
        <f>結果表!I11</f>
        <v>101.21662804778749</v>
      </c>
      <c r="M13" s="699">
        <f t="shared" ref="M13" si="62">L13-L12</f>
        <v>9.4608134801973165E-2</v>
      </c>
      <c r="N13" s="243"/>
      <c r="O13" s="542">
        <f t="shared" ref="O13" si="63">AVERAGE(L11:L13)</f>
        <v>101.13123007713369</v>
      </c>
      <c r="P13" s="359">
        <f t="shared" ref="P13" si="64">O13-O12</f>
        <v>7.9659865543604269E-2</v>
      </c>
      <c r="Q13" s="360">
        <f t="shared" ref="Q13" si="65">IF(P13&lt;0,-1,1)</f>
        <v>1</v>
      </c>
      <c r="R13" s="361">
        <f t="shared" ref="R13" si="66">SUM(Q11:Q13)</f>
        <v>3</v>
      </c>
      <c r="S13" s="362" t="str">
        <f t="shared" ref="S13" si="67">IF(R13=-3,"悪化 ",IF(R13=3,"改善 "," ---"))</f>
        <v xml:space="preserve">改善 </v>
      </c>
      <c r="T13" s="2553">
        <f>結果表!Q11</f>
        <v>101.07143051470445</v>
      </c>
    </row>
    <row r="14" spans="1:27">
      <c r="A14" s="2236">
        <v>43405</v>
      </c>
      <c r="B14" s="2681">
        <f>結果表!C12</f>
        <v>101.39423575363969</v>
      </c>
      <c r="C14" s="699">
        <f t="shared" ref="C14" si="68">B14-B13</f>
        <v>-0.10945837695248883</v>
      </c>
      <c r="D14" s="243"/>
      <c r="E14" s="542">
        <f t="shared" si="39"/>
        <v>101.46569052657469</v>
      </c>
      <c r="F14" s="359">
        <f t="shared" si="31"/>
        <v>-3.3623989263830367E-2</v>
      </c>
      <c r="G14" s="360">
        <f t="shared" si="22"/>
        <v>-1</v>
      </c>
      <c r="H14" s="361">
        <f t="shared" si="40"/>
        <v>1</v>
      </c>
      <c r="I14" s="362" t="str">
        <f t="shared" si="23"/>
        <v xml:space="preserve"> ---</v>
      </c>
      <c r="J14" s="2553">
        <f>結果表!K12</f>
        <v>101.34940895566199</v>
      </c>
      <c r="K14" s="2595">
        <v>43405</v>
      </c>
      <c r="L14" s="2553">
        <f>結果表!I12</f>
        <v>101.19035541674617</v>
      </c>
      <c r="M14" s="699">
        <f t="shared" ref="M14" si="69">L14-L13</f>
        <v>-2.6272631041322825E-2</v>
      </c>
      <c r="N14" s="243"/>
      <c r="O14" s="542">
        <f t="shared" ref="O14" si="70">AVERAGE(L12:L14)</f>
        <v>101.17633445917306</v>
      </c>
      <c r="P14" s="359">
        <f t="shared" ref="P14" si="71">O14-O13</f>
        <v>4.5104382039369284E-2</v>
      </c>
      <c r="Q14" s="360">
        <f t="shared" ref="Q14" si="72">IF(P14&lt;0,-1,1)</f>
        <v>1</v>
      </c>
      <c r="R14" s="361">
        <f t="shared" ref="R14" si="73">SUM(Q12:Q14)</f>
        <v>3</v>
      </c>
      <c r="S14" s="362" t="str">
        <f t="shared" ref="S14" si="74">IF(R14=-3,"悪化 ",IF(R14=3,"改善 "," ---"))</f>
        <v xml:space="preserve">改善 </v>
      </c>
      <c r="T14" s="2553">
        <f>結果表!Q12</f>
        <v>101.2260092862867</v>
      </c>
    </row>
    <row r="15" spans="1:27">
      <c r="A15" s="2555">
        <v>43435</v>
      </c>
      <c r="B15" s="2681">
        <f>結果表!C13</f>
        <v>101.16065478049489</v>
      </c>
      <c r="C15" s="930">
        <f t="shared" ref="C15" si="75">B15-B14</f>
        <v>-0.23358097314479664</v>
      </c>
      <c r="D15" s="246"/>
      <c r="E15" s="551">
        <f t="shared" si="39"/>
        <v>101.35286155490893</v>
      </c>
      <c r="F15" s="544">
        <f t="shared" si="31"/>
        <v>-0.11282897166576333</v>
      </c>
      <c r="G15" s="552">
        <f t="shared" si="22"/>
        <v>-1</v>
      </c>
      <c r="H15" s="545">
        <f t="shared" si="40"/>
        <v>-1</v>
      </c>
      <c r="I15" s="439" t="str">
        <f t="shared" si="23"/>
        <v xml:space="preserve"> ---</v>
      </c>
      <c r="J15" s="2553">
        <f>結果表!K13</f>
        <v>101.27455319613078</v>
      </c>
      <c r="K15" s="2648">
        <v>43435</v>
      </c>
      <c r="L15" s="2553">
        <f>結果表!I13</f>
        <v>101.01316923270149</v>
      </c>
      <c r="M15" s="930">
        <f t="shared" ref="M15" si="76">L15-L14</f>
        <v>-0.177186184044686</v>
      </c>
      <c r="N15" s="246"/>
      <c r="O15" s="551">
        <f t="shared" ref="O15" si="77">AVERAGE(L13:L15)</f>
        <v>101.14005089907839</v>
      </c>
      <c r="P15" s="544">
        <f t="shared" ref="P15" si="78">O15-O14</f>
        <v>-3.6283560094673817E-2</v>
      </c>
      <c r="Q15" s="552">
        <f t="shared" ref="Q15" si="79">IF(P15&lt;0,-1,1)</f>
        <v>-1</v>
      </c>
      <c r="R15" s="545">
        <f t="shared" ref="R15" si="80">SUM(Q13:Q15)</f>
        <v>1</v>
      </c>
      <c r="S15" s="439" t="str">
        <f t="shared" ref="S15" si="81">IF(R15=-3,"悪化 ",IF(R15=3,"改善 "," ---"))</f>
        <v xml:space="preserve"> ---</v>
      </c>
      <c r="T15" s="2553">
        <f>結果表!Q13</f>
        <v>101.31783725269888</v>
      </c>
    </row>
    <row r="16" spans="1:27">
      <c r="A16" s="2236">
        <v>43466</v>
      </c>
      <c r="B16" s="2680">
        <f>結果表!C14</f>
        <v>100.87005290058502</v>
      </c>
      <c r="C16" s="52">
        <f t="shared" ref="C16" si="82">B16-B15</f>
        <v>-0.29060187990987174</v>
      </c>
      <c r="D16" s="243">
        <f t="shared" ref="D16" si="83">ROUND((B16-B4)/B4*100,2)</f>
        <v>1.61</v>
      </c>
      <c r="E16" s="542">
        <f t="shared" si="39"/>
        <v>101.14164781157319</v>
      </c>
      <c r="F16" s="358">
        <f t="shared" si="31"/>
        <v>-0.21121374333573328</v>
      </c>
      <c r="G16" s="525">
        <f t="shared" si="22"/>
        <v>-1</v>
      </c>
      <c r="H16" s="361">
        <f t="shared" si="40"/>
        <v>-3</v>
      </c>
      <c r="I16" s="362" t="str">
        <f t="shared" si="23"/>
        <v xml:space="preserve">悪化 </v>
      </c>
      <c r="J16" s="2552">
        <f>結果表!K14</f>
        <v>101.21483884590218</v>
      </c>
      <c r="K16" s="2595">
        <v>43466</v>
      </c>
      <c r="L16" s="2552">
        <f>結果表!I14</f>
        <v>100.77488746052134</v>
      </c>
      <c r="M16" s="52">
        <f t="shared" ref="M16" si="84">L16-L15</f>
        <v>-0.23828177218014446</v>
      </c>
      <c r="N16" s="243">
        <f t="shared" ref="N16" si="85">ROUND((L16-L4)/L4*100,2)</f>
        <v>1.41</v>
      </c>
      <c r="O16" s="542">
        <f t="shared" ref="O16" si="86">AVERAGE(L14:L16)</f>
        <v>100.99280403665632</v>
      </c>
      <c r="P16" s="359">
        <f t="shared" ref="P16" si="87">O16-O15</f>
        <v>-0.14724686242206531</v>
      </c>
      <c r="Q16" s="360">
        <f t="shared" ref="Q16" si="88">IF(P16&lt;0,-1,1)</f>
        <v>-1</v>
      </c>
      <c r="R16" s="361">
        <f t="shared" ref="R16" si="89">SUM(Q14:Q16)</f>
        <v>-1</v>
      </c>
      <c r="S16" s="362" t="str">
        <f t="shared" ref="S16" si="90">IF(R16=-3,"悪化 ",IF(R16=3,"改善 "," ---"))</f>
        <v xml:space="preserve"> ---</v>
      </c>
      <c r="T16" s="2552">
        <f>結果表!Q14</f>
        <v>101.37960646057662</v>
      </c>
    </row>
    <row r="17" spans="1:20">
      <c r="A17" s="2236">
        <v>43497</v>
      </c>
      <c r="B17" s="2681">
        <f>結果表!C15</f>
        <v>100.57344468513278</v>
      </c>
      <c r="C17" s="52">
        <f t="shared" ref="C17" si="91">B17-B16</f>
        <v>-0.29660821545223826</v>
      </c>
      <c r="D17" s="243">
        <f t="shared" ref="D17" si="92">ROUND((B17-B5)/B5*100,2)</f>
        <v>0.76</v>
      </c>
      <c r="E17" s="542">
        <f t="shared" ref="E17" si="93">AVERAGE(B15:B17)</f>
        <v>100.86805078873756</v>
      </c>
      <c r="F17" s="358">
        <f t="shared" ref="F17" si="94">E17-E16</f>
        <v>-0.27359702283563081</v>
      </c>
      <c r="G17" s="525">
        <f t="shared" ref="G17" si="95">IF(F17&lt;0,-1,1)</f>
        <v>-1</v>
      </c>
      <c r="H17" s="361">
        <f t="shared" ref="H17" si="96">SUM(G15:G17)</f>
        <v>-3</v>
      </c>
      <c r="I17" s="362" t="str">
        <f t="shared" ref="I17" si="97">IF(H17=-3,"悪化 ",IF(H17=3,"改善 "," ---"))</f>
        <v xml:space="preserve">悪化 </v>
      </c>
      <c r="J17" s="2553">
        <f>結果表!K15</f>
        <v>101.21829986054931</v>
      </c>
      <c r="K17" s="2595">
        <v>43497</v>
      </c>
      <c r="L17" s="2553">
        <f>結果表!I15</f>
        <v>100.53989099189771</v>
      </c>
      <c r="M17" s="52">
        <f t="shared" ref="M17" si="98">L17-L16</f>
        <v>-0.23499646862363477</v>
      </c>
      <c r="N17" s="243">
        <f t="shared" ref="N17" si="99">ROUND((L17-L5)/L5*100,2)</f>
        <v>0.71</v>
      </c>
      <c r="O17" s="542">
        <f t="shared" ref="O17" si="100">AVERAGE(L15:L17)</f>
        <v>100.77598256170684</v>
      </c>
      <c r="P17" s="359">
        <f t="shared" ref="P17" si="101">O17-O16</f>
        <v>-0.21682147494948367</v>
      </c>
      <c r="Q17" s="360">
        <f t="shared" ref="Q17" si="102">IF(P17&lt;0,-1,1)</f>
        <v>-1</v>
      </c>
      <c r="R17" s="361">
        <f t="shared" ref="R17" si="103">SUM(Q15:Q17)</f>
        <v>-3</v>
      </c>
      <c r="S17" s="362" t="str">
        <f t="shared" ref="S17" si="104">IF(R17=-3,"悪化 ",IF(R17=3,"改善 "," ---"))</f>
        <v xml:space="preserve">悪化 </v>
      </c>
      <c r="T17" s="2553">
        <f>結果表!Q15</f>
        <v>101.44336566279686</v>
      </c>
    </row>
    <row r="18" spans="1:20">
      <c r="A18" s="2236">
        <v>43525</v>
      </c>
      <c r="B18" s="2681">
        <f>結果表!C16</f>
        <v>100.27531011227263</v>
      </c>
      <c r="C18" s="52">
        <f t="shared" ref="C18" si="105">B18-B17</f>
        <v>-0.29813457286014966</v>
      </c>
      <c r="D18" s="243">
        <f t="shared" ref="D18" si="106">ROUND((B18-B6)/B6*100,2)</f>
        <v>-0.04</v>
      </c>
      <c r="E18" s="542">
        <f t="shared" ref="E18" si="107">AVERAGE(B16:B18)</f>
        <v>100.57293589933015</v>
      </c>
      <c r="F18" s="358">
        <f t="shared" ref="F18" si="108">E18-E17</f>
        <v>-0.29511488940741515</v>
      </c>
      <c r="G18" s="525">
        <f t="shared" ref="G18" si="109">IF(F18&lt;0,-1,1)</f>
        <v>-1</v>
      </c>
      <c r="H18" s="361">
        <f t="shared" ref="H18" si="110">SUM(G16:G18)</f>
        <v>-3</v>
      </c>
      <c r="I18" s="362" t="str">
        <f t="shared" ref="I18" si="111">IF(H18=-3,"悪化 ",IF(H18=3,"改善 "," ---"))</f>
        <v xml:space="preserve">悪化 </v>
      </c>
      <c r="J18" s="2553">
        <f>結果表!K16</f>
        <v>101.27890595780387</v>
      </c>
      <c r="K18" s="2595">
        <v>43525</v>
      </c>
      <c r="L18" s="2553">
        <f>結果表!I16</f>
        <v>100.33677136796801</v>
      </c>
      <c r="M18" s="52">
        <f t="shared" ref="M18" si="112">L18-L17</f>
        <v>-0.20311962392969463</v>
      </c>
      <c r="N18" s="243">
        <f t="shared" ref="N18" si="113">ROUND((L18-L6)/L6*100,2)</f>
        <v>0.1</v>
      </c>
      <c r="O18" s="542">
        <f t="shared" ref="O18" si="114">AVERAGE(L16:L18)</f>
        <v>100.55051660679568</v>
      </c>
      <c r="P18" s="359">
        <f t="shared" ref="P18" si="115">O18-O17</f>
        <v>-0.22546595491115795</v>
      </c>
      <c r="Q18" s="360">
        <f t="shared" ref="Q18" si="116">IF(P18&lt;0,-1,1)</f>
        <v>-1</v>
      </c>
      <c r="R18" s="361">
        <f t="shared" ref="R18" si="117">SUM(Q16:Q18)</f>
        <v>-3</v>
      </c>
      <c r="S18" s="362" t="str">
        <f t="shared" ref="S18" si="118">IF(R18=-3,"悪化 ",IF(R18=3,"改善 "," ---"))</f>
        <v xml:space="preserve">悪化 </v>
      </c>
      <c r="T18" s="2553">
        <f>結果表!Q16</f>
        <v>101.52361720402949</v>
      </c>
    </row>
    <row r="19" spans="1:20">
      <c r="A19" s="2236">
        <v>43556</v>
      </c>
      <c r="B19" s="2681">
        <f>結果表!C17</f>
        <v>100.06129420182266</v>
      </c>
      <c r="C19" s="52">
        <f t="shared" ref="C19" si="119">B19-B18</f>
        <v>-0.21401591044997303</v>
      </c>
      <c r="D19" s="243">
        <f t="shared" ref="D19" si="120">ROUND((B19-B7)/B7*100,2)</f>
        <v>-0.68</v>
      </c>
      <c r="E19" s="542">
        <f t="shared" ref="E19" si="121">AVERAGE(B17:B19)</f>
        <v>100.30334966640936</v>
      </c>
      <c r="F19" s="358">
        <f t="shared" ref="F19" si="122">E19-E18</f>
        <v>-0.26958623292078698</v>
      </c>
      <c r="G19" s="525">
        <f t="shared" ref="G19" si="123">IF(F19&lt;0,-1,1)</f>
        <v>-1</v>
      </c>
      <c r="H19" s="361">
        <f t="shared" ref="H19" si="124">SUM(G17:G19)</f>
        <v>-3</v>
      </c>
      <c r="I19" s="362" t="str">
        <f t="shared" ref="I19" si="125">IF(H19=-3,"悪化 ",IF(H19=3,"改善 "," ---"))</f>
        <v xml:space="preserve">悪化 </v>
      </c>
      <c r="J19" s="2553">
        <f>結果表!K17</f>
        <v>101.4155647314725</v>
      </c>
      <c r="K19" s="2595">
        <v>43556</v>
      </c>
      <c r="L19" s="2553">
        <f>結果表!I17</f>
        <v>100.26802339898876</v>
      </c>
      <c r="M19" s="52">
        <f t="shared" ref="M19" si="126">L19-L18</f>
        <v>-6.8747968979252505E-2</v>
      </c>
      <c r="N19" s="243">
        <f t="shared" ref="N19" si="127">ROUND((L19-L7)/L7*100,2)</f>
        <v>-0.28999999999999998</v>
      </c>
      <c r="O19" s="542">
        <f t="shared" ref="O19" si="128">AVERAGE(L17:L19)</f>
        <v>100.38156191961816</v>
      </c>
      <c r="P19" s="359">
        <f t="shared" ref="P19" si="129">O19-O18</f>
        <v>-0.16895468717751783</v>
      </c>
      <c r="Q19" s="360">
        <f t="shared" ref="Q19" si="130">IF(P19&lt;0,-1,1)</f>
        <v>-1</v>
      </c>
      <c r="R19" s="361">
        <f t="shared" ref="R19" si="131">SUM(Q17:Q19)</f>
        <v>-3</v>
      </c>
      <c r="S19" s="362" t="str">
        <f t="shared" ref="S19" si="132">IF(R19=-3,"悪化 ",IF(R19=3,"改善 "," ---"))</f>
        <v xml:space="preserve">悪化 </v>
      </c>
      <c r="T19" s="2553">
        <f>結果表!Q17</f>
        <v>101.63446955225237</v>
      </c>
    </row>
    <row r="20" spans="1:20">
      <c r="A20" s="2236">
        <v>43586</v>
      </c>
      <c r="B20" s="2681">
        <f>結果表!C18</f>
        <v>99.869843526538133</v>
      </c>
      <c r="C20" s="52">
        <f t="shared" ref="C20" si="133">B20-B19</f>
        <v>-0.19145067528452842</v>
      </c>
      <c r="D20" s="243">
        <f t="shared" ref="D20" si="134">ROUND((B20-B8)/B8*100,2)</f>
        <v>-1.22</v>
      </c>
      <c r="E20" s="542">
        <f t="shared" ref="E20" si="135">AVERAGE(B18:B20)</f>
        <v>100.06881594687781</v>
      </c>
      <c r="F20" s="358">
        <f t="shared" ref="F20" si="136">E20-E19</f>
        <v>-0.23453371953155511</v>
      </c>
      <c r="G20" s="525">
        <f t="shared" ref="G20" si="137">IF(F20&lt;0,-1,1)</f>
        <v>-1</v>
      </c>
      <c r="H20" s="361">
        <f t="shared" ref="H20" si="138">SUM(G18:G20)</f>
        <v>-3</v>
      </c>
      <c r="I20" s="362" t="str">
        <f t="shared" ref="I20" si="139">IF(H20=-3,"悪化 ",IF(H20=3,"改善 "," ---"))</f>
        <v xml:space="preserve">悪化 </v>
      </c>
      <c r="J20" s="2553">
        <f>結果表!K18</f>
        <v>101.59391418945299</v>
      </c>
      <c r="K20" s="2595">
        <v>43586</v>
      </c>
      <c r="L20" s="2553">
        <f>結果表!I18</f>
        <v>100.29522515788358</v>
      </c>
      <c r="M20" s="52">
        <f t="shared" ref="M20" si="140">L20-L19</f>
        <v>2.7201758894818795E-2</v>
      </c>
      <c r="N20" s="243">
        <f t="shared" ref="N20" si="141">ROUND((L20-L8)/L8*100,2)</f>
        <v>-0.49</v>
      </c>
      <c r="O20" s="542">
        <f t="shared" ref="O20" si="142">AVERAGE(L18:L20)</f>
        <v>100.30000664161345</v>
      </c>
      <c r="P20" s="359">
        <f t="shared" ref="P20" si="143">O20-O19</f>
        <v>-8.1555278004714182E-2</v>
      </c>
      <c r="Q20" s="360">
        <f t="shared" ref="Q20" si="144">IF(P20&lt;0,-1,1)</f>
        <v>-1</v>
      </c>
      <c r="R20" s="361">
        <f t="shared" ref="R20" si="145">SUM(Q18:Q20)</f>
        <v>-3</v>
      </c>
      <c r="S20" s="362" t="str">
        <f t="shared" ref="S20" si="146">IF(R20=-3,"悪化 ",IF(R20=3,"改善 "," ---"))</f>
        <v xml:space="preserve">悪化 </v>
      </c>
      <c r="T20" s="2553">
        <f>結果表!Q18</f>
        <v>101.77137746010001</v>
      </c>
    </row>
    <row r="21" spans="1:20">
      <c r="A21" s="2236">
        <v>43617</v>
      </c>
      <c r="B21" s="2681">
        <f>結果表!C19</f>
        <v>99.70522544592923</v>
      </c>
      <c r="C21" s="52">
        <f t="shared" ref="C21" si="147">B21-B20</f>
        <v>-0.16461808060890348</v>
      </c>
      <c r="D21" s="243">
        <f t="shared" ref="D21" si="148">ROUND((B21-B9)/B9*100,2)</f>
        <v>-1.59</v>
      </c>
      <c r="E21" s="542">
        <f t="shared" ref="E21" si="149">AVERAGE(B19:B21)</f>
        <v>99.878787724763342</v>
      </c>
      <c r="F21" s="358">
        <f t="shared" ref="F21" si="150">E21-E20</f>
        <v>-0.19002822211446357</v>
      </c>
      <c r="G21" s="525">
        <f t="shared" ref="G21" si="151">IF(F21&lt;0,-1,1)</f>
        <v>-1</v>
      </c>
      <c r="H21" s="361">
        <f t="shared" ref="H21" si="152">SUM(G19:G21)</f>
        <v>-3</v>
      </c>
      <c r="I21" s="362" t="str">
        <f t="shared" ref="I21" si="153">IF(H21=-3,"悪化 ",IF(H21=3,"改善 "," ---"))</f>
        <v xml:space="preserve">悪化 </v>
      </c>
      <c r="J21" s="2553">
        <f>結果表!K19</f>
        <v>101.74490542664385</v>
      </c>
      <c r="K21" s="2595">
        <v>43617</v>
      </c>
      <c r="L21" s="2553">
        <f>結果表!I19</f>
        <v>100.37522668067835</v>
      </c>
      <c r="M21" s="52">
        <f t="shared" ref="M21" si="154">L21-L20</f>
        <v>8.0001522794773905E-2</v>
      </c>
      <c r="N21" s="243">
        <f t="shared" ref="N21" si="155">ROUND((L21-L9)/L9*100,2)</f>
        <v>-0.52</v>
      </c>
      <c r="O21" s="542">
        <f t="shared" ref="O21" si="156">AVERAGE(L19:L21)</f>
        <v>100.31282507918355</v>
      </c>
      <c r="P21" s="359">
        <f t="shared" ref="P21" si="157">O21-O20</f>
        <v>1.2818437570103924E-2</v>
      </c>
      <c r="Q21" s="360">
        <f t="shared" ref="Q21" si="158">IF(P21&lt;0,-1,1)</f>
        <v>1</v>
      </c>
      <c r="R21" s="361">
        <f t="shared" ref="R21" si="159">SUM(Q19:Q21)</f>
        <v>-1</v>
      </c>
      <c r="S21" s="362" t="str">
        <f t="shared" ref="S21" si="160">IF(R21=-3,"悪化 ",IF(R21=3,"改善 "," ---"))</f>
        <v xml:space="preserve"> ---</v>
      </c>
      <c r="T21" s="2553">
        <f>結果表!Q19</f>
        <v>101.89268982578318</v>
      </c>
    </row>
    <row r="22" spans="1:20">
      <c r="A22" s="2236">
        <v>43647</v>
      </c>
      <c r="B22" s="2681">
        <f>結果表!C20</f>
        <v>99.609917068907791</v>
      </c>
      <c r="C22" s="52">
        <f t="shared" ref="C22" si="161">B22-B21</f>
        <v>-9.5308377021439128E-2</v>
      </c>
      <c r="D22" s="243">
        <f t="shared" ref="D22" si="162">ROUND((B22-B10)/B10*100,2)</f>
        <v>-1.8</v>
      </c>
      <c r="E22" s="542">
        <f t="shared" ref="E22" si="163">AVERAGE(B20:B22)</f>
        <v>99.728328680458389</v>
      </c>
      <c r="F22" s="358">
        <f t="shared" ref="F22" si="164">E22-E21</f>
        <v>-0.15045904430495227</v>
      </c>
      <c r="G22" s="525">
        <f t="shared" ref="G22" si="165">IF(F22&lt;0,-1,1)</f>
        <v>-1</v>
      </c>
      <c r="H22" s="361">
        <f t="shared" ref="H22" si="166">SUM(G20:G22)</f>
        <v>-3</v>
      </c>
      <c r="I22" s="362" t="str">
        <f t="shared" ref="I22" si="167">IF(H22=-3,"悪化 ",IF(H22=3,"改善 "," ---"))</f>
        <v xml:space="preserve">悪化 </v>
      </c>
      <c r="J22" s="2553">
        <f>結果表!K20</f>
        <v>101.80700685558165</v>
      </c>
      <c r="K22" s="2595">
        <v>43647</v>
      </c>
      <c r="L22" s="2553">
        <f>結果表!I20</f>
        <v>100.47143772087921</v>
      </c>
      <c r="M22" s="52">
        <f t="shared" ref="M22" si="168">L22-L21</f>
        <v>9.6211040200856246E-2</v>
      </c>
      <c r="N22" s="243">
        <f t="shared" ref="N22" si="169">ROUND((L22-L10)/L10*100,2)</f>
        <v>-0.5</v>
      </c>
      <c r="O22" s="542">
        <f t="shared" ref="O22" si="170">AVERAGE(L20:L22)</f>
        <v>100.38062985314703</v>
      </c>
      <c r="P22" s="359">
        <f t="shared" ref="P22" si="171">O22-O21</f>
        <v>6.7804773963473508E-2</v>
      </c>
      <c r="Q22" s="360">
        <f t="shared" ref="Q22" si="172">IF(P22&lt;0,-1,1)</f>
        <v>1</v>
      </c>
      <c r="R22" s="361">
        <f t="shared" ref="R22" si="173">SUM(Q20:Q22)</f>
        <v>1</v>
      </c>
      <c r="S22" s="362" t="str">
        <f t="shared" ref="S22" si="174">IF(R22=-3,"悪化 ",IF(R22=3,"改善 "," ---"))</f>
        <v xml:space="preserve"> ---</v>
      </c>
      <c r="T22" s="2553">
        <f>結果表!Q20</f>
        <v>101.96571087858811</v>
      </c>
    </row>
    <row r="23" spans="1:20">
      <c r="A23" s="2236">
        <v>43678</v>
      </c>
      <c r="B23" s="2681">
        <f>結果表!C21</f>
        <v>99.572109749527883</v>
      </c>
      <c r="C23" s="52">
        <f t="shared" ref="C23" si="175">B23-B22</f>
        <v>-3.7807319379908222E-2</v>
      </c>
      <c r="D23" s="243">
        <f t="shared" ref="D23" si="176">ROUND((B23-B11)/B11*100,2)</f>
        <v>-1.89</v>
      </c>
      <c r="E23" s="542">
        <f t="shared" ref="E23" si="177">AVERAGE(B21:B23)</f>
        <v>99.629084088121644</v>
      </c>
      <c r="F23" s="358">
        <f t="shared" ref="F23" si="178">E23-E22</f>
        <v>-9.9244592336745541E-2</v>
      </c>
      <c r="G23" s="525">
        <f t="shared" ref="G23" si="179">IF(F23&lt;0,-1,1)</f>
        <v>-1</v>
      </c>
      <c r="H23" s="361">
        <f t="shared" ref="H23" si="180">SUM(G21:G23)</f>
        <v>-3</v>
      </c>
      <c r="I23" s="362" t="str">
        <f t="shared" ref="I23" si="181">IF(H23=-3,"悪化 ",IF(H23=3,"改善 "," ---"))</f>
        <v xml:space="preserve">悪化 </v>
      </c>
      <c r="J23" s="2553">
        <f>結果表!K21</f>
        <v>101.73237225905721</v>
      </c>
      <c r="K23" s="2595">
        <v>43678</v>
      </c>
      <c r="L23" s="2553">
        <f>結果表!I21</f>
        <v>100.50981364428586</v>
      </c>
      <c r="M23" s="52">
        <f t="shared" ref="M23" si="182">L23-L22</f>
        <v>3.8375923406647416E-2</v>
      </c>
      <c r="N23" s="243">
        <f t="shared" ref="N23" si="183">ROUND((L23-L11)/L11*100,2)</f>
        <v>-0.54</v>
      </c>
      <c r="O23" s="542">
        <f t="shared" ref="O23" si="184">AVERAGE(L21:L23)</f>
        <v>100.45215934861449</v>
      </c>
      <c r="P23" s="359">
        <f t="shared" ref="P23" si="185">O23-O22</f>
        <v>7.1529495467459014E-2</v>
      </c>
      <c r="Q23" s="360">
        <f t="shared" ref="Q23" si="186">IF(P23&lt;0,-1,1)</f>
        <v>1</v>
      </c>
      <c r="R23" s="361">
        <f t="shared" ref="R23" si="187">SUM(Q21:Q23)</f>
        <v>3</v>
      </c>
      <c r="S23" s="362" t="str">
        <f t="shared" ref="S23" si="188">IF(R23=-3,"悪化 ",IF(R23=3,"改善 "," ---"))</f>
        <v xml:space="preserve">改善 </v>
      </c>
      <c r="T23" s="2553">
        <f>結果表!Q21</f>
        <v>101.96233719588686</v>
      </c>
    </row>
    <row r="24" spans="1:20">
      <c r="A24" s="2236">
        <v>43709</v>
      </c>
      <c r="B24" s="2681">
        <f>結果表!C22</f>
        <v>99.549863548036939</v>
      </c>
      <c r="C24" s="52">
        <f t="shared" ref="C24" si="189">B24-B23</f>
        <v>-2.2246201490943918E-2</v>
      </c>
      <c r="D24" s="243">
        <f t="shared" ref="D24" si="190">ROUND((B24-B12)/B12*100,2)</f>
        <v>-1.92</v>
      </c>
      <c r="E24" s="542">
        <f t="shared" ref="E24" si="191">AVERAGE(B22:B24)</f>
        <v>99.577296788824199</v>
      </c>
      <c r="F24" s="358">
        <f t="shared" ref="F24" si="192">E24-E23</f>
        <v>-5.1787299297444633E-2</v>
      </c>
      <c r="G24" s="525">
        <f t="shared" ref="G24" si="193">IF(F24&lt;0,-1,1)</f>
        <v>-1</v>
      </c>
      <c r="H24" s="361">
        <f t="shared" ref="H24" si="194">SUM(G22:G24)</f>
        <v>-3</v>
      </c>
      <c r="I24" s="362" t="str">
        <f t="shared" ref="I24" si="195">IF(H24=-3,"悪化 ",IF(H24=3,"改善 "," ---"))</f>
        <v xml:space="preserve">悪化 </v>
      </c>
      <c r="J24" s="2553">
        <f>結果表!K22</f>
        <v>101.58492875431598</v>
      </c>
      <c r="K24" s="2595">
        <v>43709</v>
      </c>
      <c r="L24" s="2553">
        <f>結果表!I22</f>
        <v>100.45955214603869</v>
      </c>
      <c r="M24" s="52">
        <f t="shared" ref="M24" si="196">L24-L23</f>
        <v>-5.0261498247166969E-2</v>
      </c>
      <c r="N24" s="243">
        <f t="shared" ref="N24" si="197">ROUND((L24-L12)/L12*100,2)</f>
        <v>-0.66</v>
      </c>
      <c r="O24" s="542">
        <f t="shared" ref="O24" si="198">AVERAGE(L22:L24)</f>
        <v>100.48026783706791</v>
      </c>
      <c r="P24" s="359">
        <f t="shared" ref="P24" si="199">O24-O23</f>
        <v>2.8108488453426617E-2</v>
      </c>
      <c r="Q24" s="360">
        <f t="shared" ref="Q24" si="200">IF(P24&lt;0,-1,1)</f>
        <v>1</v>
      </c>
      <c r="R24" s="361">
        <f t="shared" ref="R24" si="201">SUM(Q22:Q24)</f>
        <v>3</v>
      </c>
      <c r="S24" s="362" t="str">
        <f t="shared" ref="S24" si="202">IF(R24=-3,"悪化 ",IF(R24=3,"改善 "," ---"))</f>
        <v xml:space="preserve">改善 </v>
      </c>
      <c r="T24" s="2553">
        <f>結果表!Q22</f>
        <v>101.88891085771589</v>
      </c>
    </row>
    <row r="25" spans="1:20">
      <c r="A25" s="2236">
        <v>43739</v>
      </c>
      <c r="B25" s="2681">
        <f>結果表!C23</f>
        <v>99.44790952694224</v>
      </c>
      <c r="C25" s="52">
        <f t="shared" ref="C25" si="203">B25-B24</f>
        <v>-0.10195402109469853</v>
      </c>
      <c r="D25" s="243">
        <f t="shared" ref="D25" si="204">ROUND((B25-B13)/B13*100,2)</f>
        <v>-2.0299999999999998</v>
      </c>
      <c r="E25" s="542">
        <f t="shared" ref="E25" si="205">AVERAGE(B23:B25)</f>
        <v>99.523294274835678</v>
      </c>
      <c r="F25" s="358">
        <f t="shared" ref="F25" si="206">E25-E24</f>
        <v>-5.4002513988521628E-2</v>
      </c>
      <c r="G25" s="525">
        <f t="shared" ref="G25" si="207">IF(F25&lt;0,-1,1)</f>
        <v>-1</v>
      </c>
      <c r="H25" s="361">
        <f t="shared" ref="H25" si="208">SUM(G23:G25)</f>
        <v>-3</v>
      </c>
      <c r="I25" s="362" t="str">
        <f t="shared" ref="I25" si="209">IF(H25=-3,"悪化 ",IF(H25=3,"改善 "," ---"))</f>
        <v xml:space="preserve">悪化 </v>
      </c>
      <c r="J25" s="2553">
        <f>結果表!K23</f>
        <v>101.37633552422663</v>
      </c>
      <c r="K25" s="2595">
        <v>43739</v>
      </c>
      <c r="L25" s="2553">
        <f>結果表!I23</f>
        <v>100.2361067208482</v>
      </c>
      <c r="M25" s="52">
        <f t="shared" ref="M25" si="210">L25-L24</f>
        <v>-0.22344542519049071</v>
      </c>
      <c r="N25" s="243">
        <f t="shared" ref="N25" si="211">ROUND((L25-L13)/L13*100,2)</f>
        <v>-0.97</v>
      </c>
      <c r="O25" s="542">
        <f t="shared" ref="O25" si="212">AVERAGE(L23:L25)</f>
        <v>100.40182417039091</v>
      </c>
      <c r="P25" s="359">
        <f t="shared" ref="P25" si="213">O25-O24</f>
        <v>-7.8443666677003421E-2</v>
      </c>
      <c r="Q25" s="360">
        <f t="shared" ref="Q25" si="214">IF(P25&lt;0,-1,1)</f>
        <v>-1</v>
      </c>
      <c r="R25" s="361">
        <f t="shared" ref="R25" si="215">SUM(Q23:Q25)</f>
        <v>1</v>
      </c>
      <c r="S25" s="362" t="str">
        <f t="shared" ref="S25" si="216">IF(R25=-3,"悪化 ",IF(R25=3,"改善 "," ---"))</f>
        <v xml:space="preserve"> ---</v>
      </c>
      <c r="T25" s="2553">
        <f>結果表!Q23</f>
        <v>101.74025106100828</v>
      </c>
    </row>
    <row r="26" spans="1:20">
      <c r="A26" s="2236">
        <v>43770</v>
      </c>
      <c r="B26" s="2681">
        <f>結果表!C24</f>
        <v>99.265398943676303</v>
      </c>
      <c r="C26" s="52">
        <f t="shared" ref="C26" si="217">B26-B25</f>
        <v>-0.1825105832659375</v>
      </c>
      <c r="D26" s="243">
        <f t="shared" ref="D26" si="218">ROUND((B26-B14)/B14*100,2)</f>
        <v>-2.1</v>
      </c>
      <c r="E26" s="542">
        <f t="shared" ref="E26" si="219">AVERAGE(B24:B26)</f>
        <v>99.421057339551837</v>
      </c>
      <c r="F26" s="358">
        <f t="shared" ref="F26" si="220">E26-E25</f>
        <v>-0.10223693528384104</v>
      </c>
      <c r="G26" s="525">
        <f t="shared" ref="G26" si="221">IF(F26&lt;0,-1,1)</f>
        <v>-1</v>
      </c>
      <c r="H26" s="361">
        <f t="shared" ref="H26" si="222">SUM(G24:G26)</f>
        <v>-3</v>
      </c>
      <c r="I26" s="362" t="str">
        <f t="shared" ref="I26" si="223">IF(H26=-3,"悪化 ",IF(H26=3,"改善 "," ---"))</f>
        <v xml:space="preserve">悪化 </v>
      </c>
      <c r="J26" s="2553">
        <f>結果表!K24</f>
        <v>101.11591595791994</v>
      </c>
      <c r="K26" s="2595">
        <v>43770</v>
      </c>
      <c r="L26" s="2553">
        <f>結果表!I24</f>
        <v>99.882252611175488</v>
      </c>
      <c r="M26" s="52">
        <f t="shared" ref="M26" si="224">L26-L25</f>
        <v>-0.35385410967271014</v>
      </c>
      <c r="N26" s="243">
        <f t="shared" ref="N26" si="225">ROUND((L26-L14)/L14*100,2)</f>
        <v>-1.29</v>
      </c>
      <c r="O26" s="542">
        <f t="shared" ref="O26" si="226">AVERAGE(L24:L26)</f>
        <v>100.19263715935413</v>
      </c>
      <c r="P26" s="359">
        <f t="shared" ref="P26" si="227">O26-O25</f>
        <v>-0.20918701103677506</v>
      </c>
      <c r="Q26" s="360">
        <f t="shared" ref="Q26" si="228">IF(P26&lt;0,-1,1)</f>
        <v>-1</v>
      </c>
      <c r="R26" s="361">
        <f t="shared" ref="R26" si="229">SUM(Q24:Q26)</f>
        <v>-1</v>
      </c>
      <c r="S26" s="362" t="str">
        <f t="shared" ref="S26" si="230">IF(R26=-3,"悪化 ",IF(R26=3,"改善 "," ---"))</f>
        <v xml:space="preserve"> ---</v>
      </c>
      <c r="T26" s="2553">
        <f>結果表!Q24</f>
        <v>101.5165644691852</v>
      </c>
    </row>
    <row r="27" spans="1:20">
      <c r="A27" s="2236">
        <v>43800</v>
      </c>
      <c r="B27" s="2682">
        <f>結果表!C25</f>
        <v>98.973074942841563</v>
      </c>
      <c r="C27" s="52">
        <f t="shared" ref="C27:C28" si="231">B27-B26</f>
        <v>-0.29232400083473919</v>
      </c>
      <c r="D27" s="243">
        <f t="shared" ref="D27:D28" si="232">ROUND((B27-B15)/B15*100,2)</f>
        <v>-2.16</v>
      </c>
      <c r="E27" s="542">
        <f t="shared" ref="E27:E28" si="233">AVERAGE(B25:B27)</f>
        <v>99.228794471153364</v>
      </c>
      <c r="F27" s="358">
        <f t="shared" ref="F27:F28" si="234">E27-E26</f>
        <v>-0.19226286839847262</v>
      </c>
      <c r="G27" s="525">
        <f t="shared" ref="G27:G28" si="235">IF(F27&lt;0,-1,1)</f>
        <v>-1</v>
      </c>
      <c r="H27" s="361">
        <f t="shared" ref="H27:H28" si="236">SUM(G25:G27)</f>
        <v>-3</v>
      </c>
      <c r="I27" s="362" t="str">
        <f t="shared" ref="I27:I28" si="237">IF(H27=-3,"悪化 ",IF(H27=3,"改善 "," ---"))</f>
        <v xml:space="preserve">悪化 </v>
      </c>
      <c r="J27" s="2554">
        <f>結果表!K25</f>
        <v>100.77198912357977</v>
      </c>
      <c r="K27" s="2595">
        <v>43800</v>
      </c>
      <c r="L27" s="2554">
        <f>結果表!I25</f>
        <v>99.403484703599972</v>
      </c>
      <c r="M27" s="52">
        <f t="shared" ref="M27:M28" si="238">L27-L26</f>
        <v>-0.47876790757551646</v>
      </c>
      <c r="N27" s="243">
        <f t="shared" ref="N27:N28" si="239">ROUND((L27-L15)/L15*100,2)</f>
        <v>-1.59</v>
      </c>
      <c r="O27" s="542">
        <f t="shared" ref="O27:O28" si="240">AVERAGE(L25:L27)</f>
        <v>99.840614678541215</v>
      </c>
      <c r="P27" s="359">
        <f t="shared" ref="P27:P28" si="241">O27-O26</f>
        <v>-0.35202248081291998</v>
      </c>
      <c r="Q27" s="360">
        <f t="shared" ref="Q27:Q28" si="242">IF(P27&lt;0,-1,1)</f>
        <v>-1</v>
      </c>
      <c r="R27" s="361">
        <f t="shared" ref="R27:R28" si="243">SUM(Q25:Q27)</f>
        <v>-3</v>
      </c>
      <c r="S27" s="362" t="str">
        <f t="shared" ref="S27:S28" si="244">IF(R27=-3,"悪化 ",IF(R27=3,"改善 "," ---"))</f>
        <v xml:space="preserve">悪化 </v>
      </c>
      <c r="T27" s="2554">
        <f>結果表!Q25</f>
        <v>101.19263093027482</v>
      </c>
    </row>
    <row r="28" spans="1:20">
      <c r="A28" s="2235">
        <v>43831</v>
      </c>
      <c r="B28" s="2681">
        <f>結果表!C26</f>
        <v>98.534745717924636</v>
      </c>
      <c r="C28" s="547">
        <f t="shared" si="231"/>
        <v>-0.43832922491692727</v>
      </c>
      <c r="D28" s="245">
        <f t="shared" si="232"/>
        <v>-2.3199999999999998</v>
      </c>
      <c r="E28" s="548">
        <f t="shared" si="233"/>
        <v>98.924406534814167</v>
      </c>
      <c r="F28" s="553">
        <f t="shared" si="234"/>
        <v>-0.30438793633919659</v>
      </c>
      <c r="G28" s="549">
        <f t="shared" si="235"/>
        <v>-1</v>
      </c>
      <c r="H28" s="554">
        <f t="shared" si="236"/>
        <v>-3</v>
      </c>
      <c r="I28" s="2550" t="str">
        <f t="shared" si="237"/>
        <v xml:space="preserve">悪化 </v>
      </c>
      <c r="J28" s="2553">
        <f>結果表!K26</f>
        <v>100.27027606932486</v>
      </c>
      <c r="K28" s="2647">
        <v>43831</v>
      </c>
      <c r="L28" s="2553">
        <f>結果表!I26</f>
        <v>98.761146903733902</v>
      </c>
      <c r="M28" s="547">
        <f t="shared" si="238"/>
        <v>-0.64233779986606976</v>
      </c>
      <c r="N28" s="245">
        <f t="shared" si="239"/>
        <v>-2</v>
      </c>
      <c r="O28" s="548">
        <f t="shared" si="240"/>
        <v>99.348961406169792</v>
      </c>
      <c r="P28" s="553">
        <f t="shared" si="241"/>
        <v>-0.49165327237142264</v>
      </c>
      <c r="Q28" s="549">
        <f t="shared" si="242"/>
        <v>-1</v>
      </c>
      <c r="R28" s="554">
        <f t="shared" si="243"/>
        <v>-3</v>
      </c>
      <c r="S28" s="2550" t="str">
        <f t="shared" si="244"/>
        <v xml:space="preserve">悪化 </v>
      </c>
      <c r="T28" s="2553">
        <f>結果表!Q26</f>
        <v>100.69558738334182</v>
      </c>
    </row>
    <row r="29" spans="1:20">
      <c r="A29" s="2236">
        <v>43862</v>
      </c>
      <c r="B29" s="2681">
        <f>結果表!C27</f>
        <v>97.991778232949713</v>
      </c>
      <c r="C29" s="52">
        <f t="shared" ref="C29" si="245">B29-B28</f>
        <v>-0.54296748497492331</v>
      </c>
      <c r="D29" s="243">
        <f t="shared" ref="D29" si="246">ROUND((B29-B17)/B17*100,2)</f>
        <v>-2.57</v>
      </c>
      <c r="E29" s="542">
        <f t="shared" ref="E29" si="247">AVERAGE(B27:B29)</f>
        <v>98.499866297905285</v>
      </c>
      <c r="F29" s="359">
        <f t="shared" ref="F29" si="248">E29-E28</f>
        <v>-0.42454023690888221</v>
      </c>
      <c r="G29" s="360">
        <f t="shared" ref="G29" si="249">IF(F29&lt;0,-1,1)</f>
        <v>-1</v>
      </c>
      <c r="H29" s="361">
        <f t="shared" ref="H29" si="250">SUM(G27:G29)</f>
        <v>-3</v>
      </c>
      <c r="I29" s="362" t="str">
        <f t="shared" ref="I29" si="251">IF(H29=-3,"悪化 ",IF(H29=3,"改善 "," ---"))</f>
        <v xml:space="preserve">悪化 </v>
      </c>
      <c r="J29" s="2553">
        <f>結果表!K27</f>
        <v>99.581289551346231</v>
      </c>
      <c r="K29" s="2595">
        <v>43862</v>
      </c>
      <c r="L29" s="2553">
        <f>結果表!I27</f>
        <v>97.985196115880129</v>
      </c>
      <c r="M29" s="52">
        <f t="shared" ref="M29" si="252">L29-L28</f>
        <v>-0.77595078785377325</v>
      </c>
      <c r="N29" s="243">
        <f t="shared" ref="N29" si="253">ROUND((L29-L17)/L17*100,2)</f>
        <v>-2.54</v>
      </c>
      <c r="O29" s="542">
        <f t="shared" ref="O29" si="254">AVERAGE(L27:L29)</f>
        <v>98.716609241071339</v>
      </c>
      <c r="P29" s="359">
        <f t="shared" ref="P29" si="255">O29-O28</f>
        <v>-0.63235216509845316</v>
      </c>
      <c r="Q29" s="360">
        <f t="shared" ref="Q29" si="256">IF(P29&lt;0,-1,1)</f>
        <v>-1</v>
      </c>
      <c r="R29" s="361">
        <f t="shared" ref="R29" si="257">SUM(Q27:Q29)</f>
        <v>-3</v>
      </c>
      <c r="S29" s="362" t="str">
        <f t="shared" ref="S29" si="258">IF(R29=-3,"悪化 ",IF(R29=3,"改善 "," ---"))</f>
        <v xml:space="preserve">悪化 </v>
      </c>
      <c r="T29" s="2553">
        <f>結果表!Q27</f>
        <v>100.01968000328755</v>
      </c>
    </row>
    <row r="30" spans="1:20">
      <c r="A30" s="2236">
        <v>43891</v>
      </c>
      <c r="B30" s="2681">
        <f>結果表!C28</f>
        <v>97.388694772996743</v>
      </c>
      <c r="C30" s="52">
        <f t="shared" ref="C30" si="259">B30-B29</f>
        <v>-0.60308345995296975</v>
      </c>
      <c r="D30" s="243">
        <f t="shared" ref="D30" si="260">ROUND((B30-B18)/B18*100,2)</f>
        <v>-2.88</v>
      </c>
      <c r="E30" s="542">
        <f t="shared" ref="E30" si="261">AVERAGE(B28:B30)</f>
        <v>97.971739574623697</v>
      </c>
      <c r="F30" s="359">
        <f t="shared" ref="F30" si="262">E30-E29</f>
        <v>-0.52812672328158783</v>
      </c>
      <c r="G30" s="360">
        <f t="shared" ref="G30" si="263">IF(F30&lt;0,-1,1)</f>
        <v>-1</v>
      </c>
      <c r="H30" s="361">
        <f t="shared" ref="H30" si="264">SUM(G28:G30)</f>
        <v>-3</v>
      </c>
      <c r="I30" s="362" t="str">
        <f t="shared" ref="I30" si="265">IF(H30=-3,"悪化 ",IF(H30=3,"改善 "," ---"))</f>
        <v xml:space="preserve">悪化 </v>
      </c>
      <c r="J30" s="2553">
        <f>結果表!K28</f>
        <v>98.737266331722054</v>
      </c>
      <c r="K30" s="2595">
        <v>43891</v>
      </c>
      <c r="L30" s="2553">
        <f>結果表!I28</f>
        <v>97.114485398497123</v>
      </c>
      <c r="M30" s="52">
        <f t="shared" ref="M30" si="266">L30-L29</f>
        <v>-0.87071071738300532</v>
      </c>
      <c r="N30" s="243">
        <f t="shared" ref="N30" si="267">ROUND((L30-L18)/L18*100,2)</f>
        <v>-3.21</v>
      </c>
      <c r="O30" s="542">
        <f t="shared" ref="O30" si="268">AVERAGE(L28:L30)</f>
        <v>97.953609472703718</v>
      </c>
      <c r="P30" s="359">
        <f t="shared" ref="P30" si="269">O30-O29</f>
        <v>-0.76299976836762085</v>
      </c>
      <c r="Q30" s="360">
        <f t="shared" ref="Q30" si="270">IF(P30&lt;0,-1,1)</f>
        <v>-1</v>
      </c>
      <c r="R30" s="361">
        <f t="shared" ref="R30" si="271">SUM(Q28:Q30)</f>
        <v>-3</v>
      </c>
      <c r="S30" s="362" t="str">
        <f t="shared" ref="S30" si="272">IF(R30=-3,"悪化 ",IF(R30=3,"改善 "," ---"))</f>
        <v xml:space="preserve">悪化 </v>
      </c>
      <c r="T30" s="2553">
        <f>結果表!Q28</f>
        <v>99.175555552744541</v>
      </c>
    </row>
    <row r="31" spans="1:20">
      <c r="A31" s="2236">
        <v>43922</v>
      </c>
      <c r="B31" s="2681">
        <f>結果表!C29</f>
        <v>96.807562425979455</v>
      </c>
      <c r="C31" s="52">
        <f t="shared" ref="C31" si="273">B31-B30</f>
        <v>-0.581132347017288</v>
      </c>
      <c r="D31" s="243">
        <f t="shared" ref="D31" si="274">ROUND((B31-B19)/B19*100,2)</f>
        <v>-3.25</v>
      </c>
      <c r="E31" s="542">
        <f t="shared" ref="E31" si="275">AVERAGE(B29:B31)</f>
        <v>97.396011810641951</v>
      </c>
      <c r="F31" s="359">
        <f t="shared" ref="F31" si="276">E31-E30</f>
        <v>-0.57572776398174597</v>
      </c>
      <c r="G31" s="360">
        <f t="shared" ref="G31" si="277">IF(F31&lt;0,-1,1)</f>
        <v>-1</v>
      </c>
      <c r="H31" s="361">
        <f t="shared" ref="H31" si="278">SUM(G29:G31)</f>
        <v>-3</v>
      </c>
      <c r="I31" s="362" t="str">
        <f t="shared" ref="I31" si="279">IF(H31=-3,"悪化 ",IF(H31=3,"改善 "," ---"))</f>
        <v xml:space="preserve">悪化 </v>
      </c>
      <c r="J31" s="2553">
        <f>結果表!K29</f>
        <v>97.793087259669619</v>
      </c>
      <c r="K31" s="2595">
        <v>43922</v>
      </c>
      <c r="L31" s="2553">
        <f>結果表!I29</f>
        <v>96.280331445083419</v>
      </c>
      <c r="M31" s="52">
        <f t="shared" ref="M31" si="280">L31-L30</f>
        <v>-0.83415395341370413</v>
      </c>
      <c r="N31" s="243">
        <f t="shared" ref="N31" si="281">ROUND((L31-L19)/L19*100,2)</f>
        <v>-3.98</v>
      </c>
      <c r="O31" s="542">
        <f t="shared" ref="O31" si="282">AVERAGE(L29:L31)</f>
        <v>97.1266709864869</v>
      </c>
      <c r="P31" s="359">
        <f t="shared" ref="P31" si="283">O31-O30</f>
        <v>-0.82693848621681809</v>
      </c>
      <c r="Q31" s="360">
        <f t="shared" ref="Q31" si="284">IF(P31&lt;0,-1,1)</f>
        <v>-1</v>
      </c>
      <c r="R31" s="361">
        <f t="shared" ref="R31" si="285">SUM(Q29:Q31)</f>
        <v>-3</v>
      </c>
      <c r="S31" s="362" t="str">
        <f t="shared" ref="S31" si="286">IF(R31=-3,"悪化 ",IF(R31=3,"改善 "," ---"))</f>
        <v xml:space="preserve">悪化 </v>
      </c>
      <c r="T31" s="2553">
        <f>結果表!Q29</f>
        <v>98.243099796097141</v>
      </c>
    </row>
    <row r="32" spans="1:20">
      <c r="A32" s="2236">
        <v>43952</v>
      </c>
      <c r="B32" s="2681">
        <f>結果表!C30</f>
        <v>96.44130760916741</v>
      </c>
      <c r="C32" s="52">
        <f t="shared" ref="C32" si="287">B32-B31</f>
        <v>-0.36625481681204519</v>
      </c>
      <c r="D32" s="243">
        <f t="shared" ref="D32" si="288">ROUND((B32-B20)/B20*100,2)</f>
        <v>-3.43</v>
      </c>
      <c r="E32" s="542">
        <f t="shared" ref="E32" si="289">AVERAGE(B30:B32)</f>
        <v>96.879188269381189</v>
      </c>
      <c r="F32" s="359">
        <f t="shared" ref="F32" si="290">E32-E31</f>
        <v>-0.51682354126076291</v>
      </c>
      <c r="G32" s="360">
        <f t="shared" ref="G32" si="291">IF(F32&lt;0,-1,1)</f>
        <v>-1</v>
      </c>
      <c r="H32" s="361">
        <f t="shared" ref="H32" si="292">SUM(G30:G32)</f>
        <v>-3</v>
      </c>
      <c r="I32" s="362" t="str">
        <f t="shared" ref="I32" si="293">IF(H32=-3,"悪化 ",IF(H32=3,"改善 "," ---"))</f>
        <v xml:space="preserve">悪化 </v>
      </c>
      <c r="J32" s="2553">
        <f>結果表!K30</f>
        <v>97.009536835500285</v>
      </c>
      <c r="K32" s="2595">
        <v>43952</v>
      </c>
      <c r="L32" s="2553">
        <f>結果表!I30</f>
        <v>95.762789909134796</v>
      </c>
      <c r="M32" s="52">
        <f t="shared" ref="M32" si="294">L32-L31</f>
        <v>-0.51754153594862373</v>
      </c>
      <c r="N32" s="243">
        <f t="shared" ref="N32" si="295">ROUND((L32-L20)/L20*100,2)</f>
        <v>-4.5199999999999996</v>
      </c>
      <c r="O32" s="542">
        <f t="shared" ref="O32" si="296">AVERAGE(L30:L32)</f>
        <v>96.38586891757177</v>
      </c>
      <c r="P32" s="359">
        <f t="shared" ref="P32" si="297">O32-O31</f>
        <v>-0.74080206891513001</v>
      </c>
      <c r="Q32" s="360">
        <f t="shared" ref="Q32" si="298">IF(P32&lt;0,-1,1)</f>
        <v>-1</v>
      </c>
      <c r="R32" s="361">
        <f t="shared" ref="R32" si="299">SUM(Q30:Q32)</f>
        <v>-3</v>
      </c>
      <c r="S32" s="362" t="str">
        <f t="shared" ref="S32" si="300">IF(R32=-3,"悪化 ",IF(R32=3,"改善 "," ---"))</f>
        <v xml:space="preserve">悪化 </v>
      </c>
      <c r="T32" s="2553">
        <f>結果表!Q30</f>
        <v>97.406334287193062</v>
      </c>
    </row>
    <row r="33" spans="1:30">
      <c r="A33" s="2236">
        <v>43983</v>
      </c>
      <c r="B33" s="2681">
        <f>結果表!C31</f>
        <v>96.40535542328243</v>
      </c>
      <c r="C33" s="52">
        <f t="shared" ref="C33" si="301">B33-B32</f>
        <v>-3.5952185884980281E-2</v>
      </c>
      <c r="D33" s="243">
        <f t="shared" ref="D33" si="302">ROUND((B33-B21)/B21*100,2)</f>
        <v>-3.31</v>
      </c>
      <c r="E33" s="542">
        <f t="shared" ref="E33" si="303">AVERAGE(B31:B33)</f>
        <v>96.551408486143103</v>
      </c>
      <c r="F33" s="359">
        <f t="shared" ref="F33" si="304">E33-E32</f>
        <v>-0.32777978323808554</v>
      </c>
      <c r="G33" s="360">
        <f t="shared" ref="G33" si="305">IF(F33&lt;0,-1,1)</f>
        <v>-1</v>
      </c>
      <c r="H33" s="361">
        <f t="shared" ref="H33" si="306">SUM(G31:G33)</f>
        <v>-3</v>
      </c>
      <c r="I33" s="362" t="str">
        <f t="shared" ref="I33" si="307">IF(H33=-3,"悪化 ",IF(H33=3,"改善 "," ---"))</f>
        <v xml:space="preserve">悪化 </v>
      </c>
      <c r="J33" s="2553">
        <f>結果表!K31</f>
        <v>96.530088603571784</v>
      </c>
      <c r="K33" s="2595">
        <v>43983</v>
      </c>
      <c r="L33" s="2553">
        <f>結果表!I31</f>
        <v>95.719633465319575</v>
      </c>
      <c r="M33" s="52">
        <f t="shared" ref="M33" si="308">L33-L32</f>
        <v>-4.3156443815220769E-2</v>
      </c>
      <c r="N33" s="243">
        <f t="shared" ref="N33" si="309">ROUND((L33-L21)/L21*100,2)</f>
        <v>-4.6399999999999997</v>
      </c>
      <c r="O33" s="542">
        <f t="shared" ref="O33" si="310">AVERAGE(L31:L33)</f>
        <v>95.920918273179268</v>
      </c>
      <c r="P33" s="359">
        <f t="shared" ref="P33" si="311">O33-O32</f>
        <v>-0.464950644392502</v>
      </c>
      <c r="Q33" s="360">
        <f t="shared" ref="Q33" si="312">IF(P33&lt;0,-1,1)</f>
        <v>-1</v>
      </c>
      <c r="R33" s="361">
        <f t="shared" ref="R33" si="313">SUM(Q31:Q33)</f>
        <v>-3</v>
      </c>
      <c r="S33" s="362" t="str">
        <f t="shared" ref="S33" si="314">IF(R33=-3,"悪化 ",IF(R33=3,"改善 "," ---"))</f>
        <v xml:space="preserve">悪化 </v>
      </c>
      <c r="T33" s="2553">
        <f>結果表!Q31</f>
        <v>96.810605469986655</v>
      </c>
    </row>
    <row r="34" spans="1:30">
      <c r="A34" s="2236">
        <v>44013</v>
      </c>
      <c r="B34" s="2681">
        <f>結果表!C32</f>
        <v>96.652211255335487</v>
      </c>
      <c r="C34" s="52">
        <f t="shared" ref="C34" si="315">B34-B33</f>
        <v>0.24685583205305761</v>
      </c>
      <c r="D34" s="243">
        <f t="shared" ref="D34" si="316">ROUND((B34-B22)/B22*100,2)</f>
        <v>-2.97</v>
      </c>
      <c r="E34" s="542">
        <f t="shared" ref="E34" si="317">AVERAGE(B32:B34)</f>
        <v>96.499624762595104</v>
      </c>
      <c r="F34" s="359">
        <f t="shared" ref="F34" si="318">E34-E33</f>
        <v>-5.1783723547998761E-2</v>
      </c>
      <c r="G34" s="360">
        <f t="shared" ref="G34" si="319">IF(F34&lt;0,-1,1)</f>
        <v>-1</v>
      </c>
      <c r="H34" s="361">
        <f t="shared" ref="H34" si="320">SUM(G32:G34)</f>
        <v>-3</v>
      </c>
      <c r="I34" s="362" t="str">
        <f t="shared" ref="I34" si="321">IF(H34=-3,"悪化 ",IF(H34=3,"改善 "," ---"))</f>
        <v xml:space="preserve">悪化 </v>
      </c>
      <c r="J34" s="2553">
        <f>結果表!K32</f>
        <v>96.387218938690239</v>
      </c>
      <c r="K34" s="2595">
        <v>44013</v>
      </c>
      <c r="L34" s="2553">
        <f>結果表!I32</f>
        <v>96.061548721261104</v>
      </c>
      <c r="M34" s="52">
        <f t="shared" ref="M34" si="322">L34-L33</f>
        <v>0.34191525594152949</v>
      </c>
      <c r="N34" s="243">
        <f t="shared" ref="N34" si="323">ROUND((L34-L22)/L22*100,2)</f>
        <v>-4.3899999999999997</v>
      </c>
      <c r="O34" s="542">
        <f t="shared" ref="O34" si="324">AVERAGE(L32:L34)</f>
        <v>95.84799069857182</v>
      </c>
      <c r="P34" s="359">
        <f t="shared" ref="P34" si="325">O34-O33</f>
        <v>-7.2927574607447809E-2</v>
      </c>
      <c r="Q34" s="360">
        <f t="shared" ref="Q34" si="326">IF(P34&lt;0,-1,1)</f>
        <v>-1</v>
      </c>
      <c r="R34" s="361">
        <f t="shared" ref="R34" si="327">SUM(Q32:Q34)</f>
        <v>-3</v>
      </c>
      <c r="S34" s="362" t="str">
        <f t="shared" ref="S34" si="328">IF(R34=-3,"悪化 ",IF(R34=3,"改善 "," ---"))</f>
        <v xml:space="preserve">悪化 </v>
      </c>
      <c r="T34" s="2553">
        <f>結果表!Q32</f>
        <v>96.515212604574273</v>
      </c>
      <c r="W34" s="488"/>
      <c r="X34" s="310"/>
      <c r="Y34" s="310"/>
      <c r="Z34" s="310"/>
      <c r="AA34" s="310"/>
      <c r="AB34" s="1044">
        <f>'12関西CLI府県寄与'!G102</f>
        <v>45809</v>
      </c>
      <c r="AC34" s="310"/>
    </row>
    <row r="35" spans="1:30">
      <c r="A35" s="2236">
        <v>44044</v>
      </c>
      <c r="B35" s="2681">
        <f>結果表!C33</f>
        <v>97.113350735980887</v>
      </c>
      <c r="C35" s="52">
        <f t="shared" ref="C35" si="329">B35-B34</f>
        <v>0.46113948064540011</v>
      </c>
      <c r="D35" s="243">
        <f t="shared" ref="D35" si="330">ROUND((B35-B23)/B23*100,2)</f>
        <v>-2.4700000000000002</v>
      </c>
      <c r="E35" s="542">
        <f t="shared" ref="E35" si="331">AVERAGE(B33:B35)</f>
        <v>96.723639138199601</v>
      </c>
      <c r="F35" s="359">
        <f t="shared" ref="F35" si="332">E35-E34</f>
        <v>0.22401437560449722</v>
      </c>
      <c r="G35" s="360">
        <f t="shared" ref="G35" si="333">IF(F35&lt;0,-1,1)</f>
        <v>1</v>
      </c>
      <c r="H35" s="361">
        <f t="shared" ref="H35" si="334">SUM(G33:G35)</f>
        <v>-1</v>
      </c>
      <c r="I35" s="362" t="str">
        <f t="shared" ref="I35" si="335">IF(H35=-3,"悪化 ",IF(H35=3,"改善 "," ---"))</f>
        <v xml:space="preserve"> ---</v>
      </c>
      <c r="J35" s="2553">
        <f>結果表!K33</f>
        <v>96.518893995158365</v>
      </c>
      <c r="K35" s="2595">
        <v>44044</v>
      </c>
      <c r="L35" s="2553">
        <f>結果表!I33</f>
        <v>96.660063574517679</v>
      </c>
      <c r="M35" s="52">
        <f t="shared" ref="M35" si="336">L35-L34</f>
        <v>0.5985148532565745</v>
      </c>
      <c r="N35" s="243">
        <f t="shared" ref="N35" si="337">ROUND((L35-L23)/L23*100,2)</f>
        <v>-3.83</v>
      </c>
      <c r="O35" s="542">
        <f t="shared" ref="O35" si="338">AVERAGE(L33:L35)</f>
        <v>96.147081920366119</v>
      </c>
      <c r="P35" s="359">
        <f t="shared" ref="P35" si="339">O35-O34</f>
        <v>0.29909122179429914</v>
      </c>
      <c r="Q35" s="360">
        <f t="shared" ref="Q35" si="340">IF(P35&lt;0,-1,1)</f>
        <v>1</v>
      </c>
      <c r="R35" s="361">
        <f t="shared" ref="R35" si="341">SUM(Q33:Q35)</f>
        <v>-1</v>
      </c>
      <c r="S35" s="362" t="str">
        <f t="shared" ref="S35" si="342">IF(R35=-3,"悪化 ",IF(R35=3,"改善 "," ---"))</f>
        <v xml:space="preserve"> ---</v>
      </c>
      <c r="T35" s="2553">
        <f>結果表!Q33</f>
        <v>96.491162855368643</v>
      </c>
      <c r="W35" s="2836" t="s">
        <v>522</v>
      </c>
      <c r="X35" s="2837"/>
      <c r="Y35" s="2837"/>
      <c r="Z35" s="2837"/>
      <c r="AA35" s="2837"/>
      <c r="AB35" s="2837"/>
      <c r="AC35" s="2838"/>
      <c r="AD35" s="17"/>
    </row>
    <row r="36" spans="1:30">
      <c r="A36" s="2236">
        <v>44075</v>
      </c>
      <c r="B36" s="2681">
        <f>結果表!C34</f>
        <v>97.725050890486514</v>
      </c>
      <c r="C36" s="52">
        <f t="shared" ref="C36" si="343">B36-B35</f>
        <v>0.61170015450562687</v>
      </c>
      <c r="D36" s="243">
        <f t="shared" ref="D36" si="344">ROUND((B36-B24)/B24*100,2)</f>
        <v>-1.83</v>
      </c>
      <c r="E36" s="542">
        <f t="shared" ref="E36" si="345">AVERAGE(B34:B36)</f>
        <v>97.163537627267615</v>
      </c>
      <c r="F36" s="359">
        <f t="shared" ref="F36" si="346">E36-E35</f>
        <v>0.43989848906801399</v>
      </c>
      <c r="G36" s="360">
        <f t="shared" ref="G36" si="347">IF(F36&lt;0,-1,1)</f>
        <v>1</v>
      </c>
      <c r="H36" s="361">
        <f t="shared" ref="H36" si="348">SUM(G34:G36)</f>
        <v>1</v>
      </c>
      <c r="I36" s="362" t="str">
        <f t="shared" ref="I36" si="349">IF(H36=-3,"悪化 ",IF(H36=3,"改善 "," ---"))</f>
        <v xml:space="preserve"> ---</v>
      </c>
      <c r="J36" s="2553">
        <f>結果表!K34</f>
        <v>96.813777440906165</v>
      </c>
      <c r="K36" s="2595">
        <v>44075</v>
      </c>
      <c r="L36" s="2553">
        <f>結果表!I34</f>
        <v>97.45590546445527</v>
      </c>
      <c r="M36" s="52">
        <f t="shared" ref="M36" si="350">L36-L35</f>
        <v>0.79584188993759142</v>
      </c>
      <c r="N36" s="243">
        <f t="shared" ref="N36" si="351">ROUND((L36-L24)/L24*100,2)</f>
        <v>-2.99</v>
      </c>
      <c r="O36" s="542">
        <f t="shared" ref="O36" si="352">AVERAGE(L34:L36)</f>
        <v>96.725839253411365</v>
      </c>
      <c r="P36" s="359">
        <f t="shared" ref="P36" si="353">O36-O35</f>
        <v>0.57875733304524601</v>
      </c>
      <c r="Q36" s="360">
        <f t="shared" ref="Q36" si="354">IF(P36&lt;0,-1,1)</f>
        <v>1</v>
      </c>
      <c r="R36" s="361">
        <f t="shared" ref="R36" si="355">SUM(Q34:Q36)</f>
        <v>1</v>
      </c>
      <c r="S36" s="362" t="str">
        <f t="shared" ref="S36" si="356">IF(R36=-3,"悪化 ",IF(R36=3,"改善 "," ---"))</f>
        <v xml:space="preserve"> ---</v>
      </c>
      <c r="T36" s="2553">
        <f>結果表!Q34</f>
        <v>96.673472316691644</v>
      </c>
      <c r="W36" s="435"/>
      <c r="X36" s="435" t="s">
        <v>523</v>
      </c>
      <c r="Y36" s="435" t="s">
        <v>524</v>
      </c>
      <c r="Z36" s="435" t="s">
        <v>525</v>
      </c>
      <c r="AA36" s="435" t="s">
        <v>526</v>
      </c>
      <c r="AB36" s="435" t="s">
        <v>527</v>
      </c>
      <c r="AC36" s="435" t="s">
        <v>528</v>
      </c>
      <c r="AD36" s="17"/>
    </row>
    <row r="37" spans="1:30">
      <c r="A37" s="2236">
        <v>44105</v>
      </c>
      <c r="B37" s="2681">
        <f>結果表!C35</f>
        <v>98.326681918139059</v>
      </c>
      <c r="C37" s="52">
        <f t="shared" ref="C37" si="357">B37-B36</f>
        <v>0.6016310276525445</v>
      </c>
      <c r="D37" s="243">
        <f t="shared" ref="D37" si="358">ROUND((B37-B25)/B25*100,2)</f>
        <v>-1.1299999999999999</v>
      </c>
      <c r="E37" s="542">
        <f t="shared" ref="E37" si="359">AVERAGE(B35:B37)</f>
        <v>97.721694514868815</v>
      </c>
      <c r="F37" s="359">
        <f t="shared" ref="F37" si="360">E37-E36</f>
        <v>0.55815688760119997</v>
      </c>
      <c r="G37" s="360">
        <f t="shared" ref="G37" si="361">IF(F37&lt;0,-1,1)</f>
        <v>1</v>
      </c>
      <c r="H37" s="361">
        <f t="shared" ref="H37" si="362">SUM(G35:G37)</f>
        <v>3</v>
      </c>
      <c r="I37" s="362" t="str">
        <f t="shared" ref="I37" si="363">IF(H37=-3,"悪化 ",IF(H37=3,"改善 "," ---"))</f>
        <v xml:space="preserve">改善 </v>
      </c>
      <c r="J37" s="2553">
        <f>結果表!K35</f>
        <v>97.222808167143157</v>
      </c>
      <c r="K37" s="2595">
        <v>44105</v>
      </c>
      <c r="L37" s="2553">
        <f>結果表!I35</f>
        <v>98.2863568076136</v>
      </c>
      <c r="M37" s="52">
        <f t="shared" ref="M37" si="364">L37-L36</f>
        <v>0.83045134315833025</v>
      </c>
      <c r="N37" s="243">
        <f t="shared" ref="N37" si="365">ROUND((L37-L25)/L25*100,2)</f>
        <v>-1.95</v>
      </c>
      <c r="O37" s="542">
        <f t="shared" ref="O37" si="366">AVERAGE(L35:L37)</f>
        <v>97.467441948862188</v>
      </c>
      <c r="P37" s="359">
        <f t="shared" ref="P37" si="367">O37-O36</f>
        <v>0.74160269545082258</v>
      </c>
      <c r="Q37" s="360">
        <f t="shared" ref="Q37" si="368">IF(P37&lt;0,-1,1)</f>
        <v>1</v>
      </c>
      <c r="R37" s="361">
        <f t="shared" ref="R37" si="369">SUM(Q35:Q37)</f>
        <v>3</v>
      </c>
      <c r="S37" s="362" t="str">
        <f t="shared" ref="S37" si="370">IF(R37=-3,"悪化 ",IF(R37=3,"改善 "," ---"))</f>
        <v xml:space="preserve">改善 </v>
      </c>
      <c r="T37" s="2553">
        <f>結果表!Q35</f>
        <v>96.982034238118842</v>
      </c>
      <c r="W37" s="661" t="s">
        <v>529</v>
      </c>
      <c r="X37" s="1008">
        <f>'12関西CLI府県寄与'!B104</f>
        <v>0.25516168568626679</v>
      </c>
      <c r="Y37" s="1008">
        <f>'12関西CLI府県寄与'!C104</f>
        <v>4.9728929897461423E-2</v>
      </c>
      <c r="Z37" s="1008">
        <f>'12関西CLI府県寄与'!D104</f>
        <v>2.1466920382287109E-2</v>
      </c>
      <c r="AA37" s="1008">
        <f>'12関西CLI府県寄与'!E104</f>
        <v>3.5644187022733718E-2</v>
      </c>
      <c r="AB37" s="1008">
        <f>'12関西CLI府県寄与'!F104</f>
        <v>6.4314410202179631E-3</v>
      </c>
      <c r="AC37" s="1008">
        <f>'12関西CLI府県寄与'!G104</f>
        <v>1.8389216500138507E-2</v>
      </c>
      <c r="AD37" s="17"/>
    </row>
    <row r="38" spans="1:30">
      <c r="A38" s="2236">
        <v>44136</v>
      </c>
      <c r="B38" s="2681">
        <f>結果表!C36</f>
        <v>98.879377312961481</v>
      </c>
      <c r="C38" s="52">
        <f t="shared" ref="C38" si="371">B38-B37</f>
        <v>0.5526953948224218</v>
      </c>
      <c r="D38" s="243">
        <f t="shared" ref="D38" si="372">ROUND((B38-B26)/B26*100,2)</f>
        <v>-0.39</v>
      </c>
      <c r="E38" s="542">
        <f t="shared" ref="E38" si="373">AVERAGE(B36:B38)</f>
        <v>98.310370040529008</v>
      </c>
      <c r="F38" s="359">
        <f t="shared" ref="F38" si="374">E38-E37</f>
        <v>0.58867552566019299</v>
      </c>
      <c r="G38" s="360">
        <f t="shared" ref="G38" si="375">IF(F38&lt;0,-1,1)</f>
        <v>1</v>
      </c>
      <c r="H38" s="361">
        <f t="shared" ref="H38" si="376">SUM(G36:G38)</f>
        <v>3</v>
      </c>
      <c r="I38" s="362" t="str">
        <f t="shared" ref="I38" si="377">IF(H38=-3,"悪化 ",IF(H38=3,"改善 "," ---"))</f>
        <v xml:space="preserve">改善 </v>
      </c>
      <c r="J38" s="2553">
        <f>結果表!K36</f>
        <v>97.671871536032256</v>
      </c>
      <c r="K38" s="2595">
        <v>44136</v>
      </c>
      <c r="L38" s="2553">
        <f>結果表!I36</f>
        <v>99.073946446813906</v>
      </c>
      <c r="M38" s="52">
        <f t="shared" ref="M38" si="378">L38-L37</f>
        <v>0.78758963920030567</v>
      </c>
      <c r="N38" s="243">
        <f t="shared" ref="N38" si="379">ROUND((L38-L26)/L26*100,2)</f>
        <v>-0.81</v>
      </c>
      <c r="O38" s="542">
        <f t="shared" ref="O38" si="380">AVERAGE(L36:L38)</f>
        <v>98.272069572960916</v>
      </c>
      <c r="P38" s="359">
        <f t="shared" ref="P38" si="381">O38-O37</f>
        <v>0.80462762409872823</v>
      </c>
      <c r="Q38" s="360">
        <f t="shared" ref="Q38" si="382">IF(P38&lt;0,-1,1)</f>
        <v>1</v>
      </c>
      <c r="R38" s="361">
        <f t="shared" ref="R38" si="383">SUM(Q36:Q38)</f>
        <v>3</v>
      </c>
      <c r="S38" s="362" t="str">
        <f t="shared" ref="S38" si="384">IF(R38=-3,"悪化 ",IF(R38=3,"改善 "," ---"))</f>
        <v xml:space="preserve">改善 </v>
      </c>
      <c r="T38" s="2553">
        <f>結果表!Q36</f>
        <v>97.33587255490616</v>
      </c>
      <c r="W38" s="661" t="s">
        <v>530</v>
      </c>
      <c r="X38" s="1008">
        <f>'12関西CLI府県寄与'!B105</f>
        <v>65.963527071635013</v>
      </c>
      <c r="Y38" s="1008">
        <f>'12関西CLI府県寄与'!C105</f>
        <v>12.855753028563671</v>
      </c>
      <c r="Z38" s="1008">
        <f>'12関西CLI府県寄与'!D105</f>
        <v>5.5495549027008257</v>
      </c>
      <c r="AA38" s="1008">
        <f>'12関西CLI府県寄与'!E105</f>
        <v>9.2146134295077768</v>
      </c>
      <c r="AB38" s="1008">
        <f>'12関西CLI府県寄与'!F105</f>
        <v>1.6626341556952835</v>
      </c>
      <c r="AC38" s="1008">
        <f>'12関西CLI府県寄与'!G105</f>
        <v>4.7539174118974321</v>
      </c>
      <c r="AD38" s="17" t="s">
        <v>531</v>
      </c>
    </row>
    <row r="39" spans="1:30">
      <c r="A39" s="2555">
        <v>44166</v>
      </c>
      <c r="B39" s="2681">
        <f>結果表!C37</f>
        <v>99.384188923337192</v>
      </c>
      <c r="C39" s="550">
        <f t="shared" ref="C39" si="385">B39-B38</f>
        <v>0.50481161037571098</v>
      </c>
      <c r="D39" s="246">
        <f t="shared" ref="D39" si="386">ROUND((B39-B27)/B27*100,2)</f>
        <v>0.42</v>
      </c>
      <c r="E39" s="551">
        <f t="shared" ref="E39" si="387">AVERAGE(B37:B39)</f>
        <v>98.863416051479248</v>
      </c>
      <c r="F39" s="544">
        <f t="shared" ref="F39" si="388">E39-E38</f>
        <v>0.55304601095023997</v>
      </c>
      <c r="G39" s="552">
        <f t="shared" ref="G39" si="389">IF(F39&lt;0,-1,1)</f>
        <v>1</v>
      </c>
      <c r="H39" s="545">
        <f t="shared" ref="H39" si="390">SUM(G37:G39)</f>
        <v>3</v>
      </c>
      <c r="I39" s="439" t="str">
        <f t="shared" ref="I39" si="391">IF(H39=-3,"悪化 ",IF(H39=3,"改善 "," ---"))</f>
        <v xml:space="preserve">改善 </v>
      </c>
      <c r="J39" s="2553">
        <f>結果表!K37</f>
        <v>98.111665666460411</v>
      </c>
      <c r="K39" s="2648">
        <v>44166</v>
      </c>
      <c r="L39" s="2553">
        <f>結果表!I37</f>
        <v>99.812179213981821</v>
      </c>
      <c r="M39" s="550">
        <f t="shared" ref="M39" si="392">L39-L38</f>
        <v>0.73823276716791497</v>
      </c>
      <c r="N39" s="246">
        <f t="shared" ref="N39" si="393">ROUND((L39-L27)/L27*100,2)</f>
        <v>0.41</v>
      </c>
      <c r="O39" s="551">
        <f t="shared" ref="O39" si="394">AVERAGE(L37:L39)</f>
        <v>99.057494156136443</v>
      </c>
      <c r="P39" s="544">
        <f t="shared" ref="P39" si="395">O39-O38</f>
        <v>0.78542458317552644</v>
      </c>
      <c r="Q39" s="552">
        <f t="shared" ref="Q39" si="396">IF(P39&lt;0,-1,1)</f>
        <v>1</v>
      </c>
      <c r="R39" s="545">
        <f t="shared" ref="R39" si="397">SUM(Q37:Q39)</f>
        <v>3</v>
      </c>
      <c r="S39" s="439" t="str">
        <f t="shared" ref="S39" si="398">IF(R39=-3,"悪化 ",IF(R39=3,"改善 "," ---"))</f>
        <v xml:space="preserve">改善 </v>
      </c>
      <c r="T39" s="2553">
        <f>結果表!Q37</f>
        <v>97.721569637612063</v>
      </c>
      <c r="W39" s="1009" t="s">
        <v>694</v>
      </c>
      <c r="X39" s="1010" t="str">
        <f>'12関西CLI府県寄与'!B106</f>
        <v xml:space="preserve"> ---</v>
      </c>
      <c r="Y39" s="1010" t="str">
        <f>'12関西CLI府県寄与'!C106</f>
        <v xml:space="preserve">改善 </v>
      </c>
      <c r="Z39" s="1010" t="str">
        <f>'12関西CLI府県寄与'!D106</f>
        <v xml:space="preserve"> ---</v>
      </c>
      <c r="AA39" s="1010" t="str">
        <f>'12関西CLI府県寄与'!E106</f>
        <v xml:space="preserve"> ---</v>
      </c>
      <c r="AB39" s="1010" t="str">
        <f>'12関西CLI府県寄与'!F106</f>
        <v xml:space="preserve"> ---</v>
      </c>
      <c r="AC39" s="1010" t="str">
        <f>'12関西CLI府県寄与'!G106</f>
        <v xml:space="preserve"> ---</v>
      </c>
    </row>
    <row r="40" spans="1:30">
      <c r="A40" s="2236">
        <v>44197</v>
      </c>
      <c r="B40" s="2680">
        <f>結果表!C38</f>
        <v>99.802756167133879</v>
      </c>
      <c r="C40" s="52">
        <f t="shared" ref="C40" si="399">B40-B39</f>
        <v>0.41856724379668719</v>
      </c>
      <c r="D40" s="243">
        <f t="shared" ref="D40" si="400">ROUND((B40-B28)/B28*100,2)</f>
        <v>1.29</v>
      </c>
      <c r="E40" s="542">
        <f t="shared" ref="E40" si="401">AVERAGE(B38:B40)</f>
        <v>99.355440801144184</v>
      </c>
      <c r="F40" s="359">
        <f t="shared" ref="F40" si="402">E40-E39</f>
        <v>0.49202474966493526</v>
      </c>
      <c r="G40" s="360">
        <f t="shared" ref="G40" si="403">IF(F40&lt;0,-1,1)</f>
        <v>1</v>
      </c>
      <c r="H40" s="361">
        <f t="shared" ref="H40" si="404">SUM(G38:G40)</f>
        <v>3</v>
      </c>
      <c r="I40" s="362" t="str">
        <f t="shared" ref="I40" si="405">IF(H40=-3,"悪化 ",IF(H40=3,"改善 "," ---"))</f>
        <v xml:space="preserve">改善 </v>
      </c>
      <c r="J40" s="2552">
        <f>結果表!K38</f>
        <v>98.496274347333525</v>
      </c>
      <c r="K40" s="2595">
        <v>44197</v>
      </c>
      <c r="L40" s="2552">
        <f>結果表!I38</f>
        <v>100.45419630947552</v>
      </c>
      <c r="M40" s="52">
        <f t="shared" ref="M40" si="406">L40-L39</f>
        <v>0.64201709549369923</v>
      </c>
      <c r="N40" s="243">
        <f t="shared" ref="N40" si="407">ROUND((L40-L28)/L28*100,2)</f>
        <v>1.71</v>
      </c>
      <c r="O40" s="542">
        <f t="shared" ref="O40" si="408">AVERAGE(L38:L40)</f>
        <v>99.780107323423749</v>
      </c>
      <c r="P40" s="359">
        <f t="shared" ref="P40" si="409">O40-O39</f>
        <v>0.72261316728730662</v>
      </c>
      <c r="Q40" s="360">
        <f t="shared" ref="Q40" si="410">IF(P40&lt;0,-1,1)</f>
        <v>1</v>
      </c>
      <c r="R40" s="361">
        <f t="shared" ref="R40" si="411">SUM(Q38:Q40)</f>
        <v>3</v>
      </c>
      <c r="S40" s="362" t="str">
        <f t="shared" ref="S40" si="412">IF(R40=-3,"悪化 ",IF(R40=3,"改善 "," ---"))</f>
        <v xml:space="preserve">改善 </v>
      </c>
      <c r="T40" s="2552">
        <f>結果表!Q38</f>
        <v>98.108065351648719</v>
      </c>
    </row>
    <row r="41" spans="1:30">
      <c r="A41" s="2236">
        <v>44228</v>
      </c>
      <c r="B41" s="2681">
        <f>結果表!C39</f>
        <v>100.15093661312302</v>
      </c>
      <c r="C41" s="699">
        <f t="shared" ref="C41" si="413">B41-B40</f>
        <v>0.34818044598914355</v>
      </c>
      <c r="D41" s="699">
        <f t="shared" ref="D41" si="414">ROUND((B41-B29)/B29*100,2)</f>
        <v>2.2000000000000002</v>
      </c>
      <c r="E41" s="542">
        <f t="shared" ref="E41" si="415">AVERAGE(B39:B41)</f>
        <v>99.779293901198017</v>
      </c>
      <c r="F41" s="359">
        <f t="shared" ref="F41" si="416">E41-E40</f>
        <v>0.42385310005383303</v>
      </c>
      <c r="G41" s="360">
        <f t="shared" ref="G41" si="417">IF(F41&lt;0,-1,1)</f>
        <v>1</v>
      </c>
      <c r="H41" s="361">
        <f t="shared" ref="H41" si="418">SUM(G39:G41)</f>
        <v>3</v>
      </c>
      <c r="I41" s="362" t="str">
        <f t="shared" ref="I41" si="419">IF(H41=-3,"悪化 ",IF(H41=3,"改善 "," ---"))</f>
        <v xml:space="preserve">改善 </v>
      </c>
      <c r="J41" s="2553">
        <f>結果表!K39</f>
        <v>98.80025619181346</v>
      </c>
      <c r="K41" s="2595">
        <v>44228</v>
      </c>
      <c r="L41" s="2553">
        <f>結果表!I39</f>
        <v>100.93245368856122</v>
      </c>
      <c r="M41" s="52">
        <f t="shared" ref="M41" si="420">L41-L40</f>
        <v>0.47825737908570432</v>
      </c>
      <c r="N41" s="243">
        <f t="shared" ref="N41" si="421">ROUND((L41-L29)/L29*100,2)</f>
        <v>3.01</v>
      </c>
      <c r="O41" s="542">
        <f t="shared" ref="O41" si="422">AVERAGE(L39:L41)</f>
        <v>100.39960973733952</v>
      </c>
      <c r="P41" s="359">
        <f t="shared" ref="P41" si="423">O41-O40</f>
        <v>0.6195024139157681</v>
      </c>
      <c r="Q41" s="360">
        <f t="shared" ref="Q41" si="424">IF(P41&lt;0,-1,1)</f>
        <v>1</v>
      </c>
      <c r="R41" s="361">
        <f t="shared" ref="R41" si="425">SUM(Q39:Q41)</f>
        <v>3</v>
      </c>
      <c r="S41" s="362" t="str">
        <f t="shared" ref="S41" si="426">IF(R41=-3,"悪化 ",IF(R41=3,"改善 "," ---"))</f>
        <v xml:space="preserve">改善 </v>
      </c>
      <c r="T41" s="2553">
        <f>結果表!Q39</f>
        <v>98.444548691948157</v>
      </c>
    </row>
    <row r="42" spans="1:30">
      <c r="A42" s="2236">
        <v>44256</v>
      </c>
      <c r="B42" s="2681">
        <f>結果表!C40</f>
        <v>100.44883730259849</v>
      </c>
      <c r="C42" s="699">
        <f t="shared" ref="C42" si="427">B42-B41</f>
        <v>0.29790068947546899</v>
      </c>
      <c r="D42" s="699">
        <f t="shared" ref="D42" si="428">ROUND((B42-B30)/B30*100,2)</f>
        <v>3.14</v>
      </c>
      <c r="E42" s="542">
        <f t="shared" ref="E42" si="429">AVERAGE(B40:B42)</f>
        <v>100.13417669428513</v>
      </c>
      <c r="F42" s="359">
        <f t="shared" ref="F42" si="430">E42-E41</f>
        <v>0.35488279308711412</v>
      </c>
      <c r="G42" s="360">
        <f t="shared" ref="G42" si="431">IF(F42&lt;0,-1,1)</f>
        <v>1</v>
      </c>
      <c r="H42" s="361">
        <f t="shared" ref="H42" si="432">SUM(G40:G42)</f>
        <v>3</v>
      </c>
      <c r="I42" s="362" t="str">
        <f t="shared" ref="I42" si="433">IF(H42=-3,"悪化 ",IF(H42=3,"改善 "," ---"))</f>
        <v xml:space="preserve">改善 </v>
      </c>
      <c r="J42" s="2553">
        <f>結果表!K40</f>
        <v>99.023755459491809</v>
      </c>
      <c r="K42" s="2595">
        <v>44256</v>
      </c>
      <c r="L42" s="2553">
        <f>結果表!I40</f>
        <v>101.25408644007933</v>
      </c>
      <c r="M42" s="52">
        <f t="shared" ref="M42" si="434">L42-L41</f>
        <v>0.32163275151810922</v>
      </c>
      <c r="N42" s="243">
        <f t="shared" ref="N42" si="435">ROUND((L42-L30)/L30*100,2)</f>
        <v>4.26</v>
      </c>
      <c r="O42" s="542">
        <f t="shared" ref="O42" si="436">AVERAGE(L40:L42)</f>
        <v>100.88024547937202</v>
      </c>
      <c r="P42" s="359">
        <f t="shared" ref="P42" si="437">O42-O41</f>
        <v>0.48063574203250425</v>
      </c>
      <c r="Q42" s="360">
        <f t="shared" ref="Q42" si="438">IF(P42&lt;0,-1,1)</f>
        <v>1</v>
      </c>
      <c r="R42" s="361">
        <f t="shared" ref="R42" si="439">SUM(Q40:Q42)</f>
        <v>3</v>
      </c>
      <c r="S42" s="362" t="str">
        <f t="shared" ref="S42" si="440">IF(R42=-3,"悪化 ",IF(R42=3,"改善 "," ---"))</f>
        <v xml:space="preserve">改善 </v>
      </c>
      <c r="T42" s="2553">
        <f>結果表!Q40</f>
        <v>98.730648605392574</v>
      </c>
    </row>
    <row r="43" spans="1:30">
      <c r="A43" s="2236">
        <v>44287</v>
      </c>
      <c r="B43" s="2681">
        <f>結果表!C41</f>
        <v>100.66160541671046</v>
      </c>
      <c r="C43" s="699">
        <f t="shared" ref="C43" si="441">B43-B42</f>
        <v>0.21276811411196661</v>
      </c>
      <c r="D43" s="699">
        <f t="shared" ref="D43" si="442">ROUND((B43-B31)/B31*100,2)</f>
        <v>3.98</v>
      </c>
      <c r="E43" s="542">
        <f t="shared" ref="E43" si="443">AVERAGE(B41:B43)</f>
        <v>100.42045977747733</v>
      </c>
      <c r="F43" s="359">
        <f t="shared" ref="F43" si="444">E43-E42</f>
        <v>0.28628308319220253</v>
      </c>
      <c r="G43" s="360">
        <f t="shared" ref="G43" si="445">IF(F43&lt;0,-1,1)</f>
        <v>1</v>
      </c>
      <c r="H43" s="361">
        <f t="shared" ref="H43" si="446">SUM(G41:G43)</f>
        <v>3</v>
      </c>
      <c r="I43" s="362" t="str">
        <f t="shared" ref="I43" si="447">IF(H43=-3,"悪化 ",IF(H43=3,"改善 "," ---"))</f>
        <v xml:space="preserve">改善 </v>
      </c>
      <c r="J43" s="2553">
        <f>結果表!K41</f>
        <v>99.155644542121749</v>
      </c>
      <c r="K43" s="2595">
        <v>44287</v>
      </c>
      <c r="L43" s="2553">
        <f>結果表!I41</f>
        <v>101.40434321385696</v>
      </c>
      <c r="M43" s="52">
        <f t="shared" ref="M43" si="448">L43-L42</f>
        <v>0.15025677377762747</v>
      </c>
      <c r="N43" s="243">
        <f t="shared" ref="N43" si="449">ROUND((L43-L31)/L31*100,2)</f>
        <v>5.32</v>
      </c>
      <c r="O43" s="542">
        <f t="shared" ref="O43" si="450">AVERAGE(L41:L43)</f>
        <v>101.19696111416584</v>
      </c>
      <c r="P43" s="359">
        <f t="shared" ref="P43" si="451">O43-O42</f>
        <v>0.31671563479382314</v>
      </c>
      <c r="Q43" s="360">
        <f t="shared" ref="Q43" si="452">IF(P43&lt;0,-1,1)</f>
        <v>1</v>
      </c>
      <c r="R43" s="361">
        <f t="shared" ref="R43" si="453">SUM(Q41:Q43)</f>
        <v>3</v>
      </c>
      <c r="S43" s="362" t="str">
        <f t="shared" ref="S43" si="454">IF(R43=-3,"悪化 ",IF(R43=3,"改善 "," ---"))</f>
        <v xml:space="preserve">改善 </v>
      </c>
      <c r="T43" s="2553">
        <f>結果表!Q41</f>
        <v>98.966278465263557</v>
      </c>
    </row>
    <row r="44" spans="1:30">
      <c r="A44" s="2236">
        <v>44317</v>
      </c>
      <c r="B44" s="2681">
        <f>結果表!C42</f>
        <v>100.78905520764715</v>
      </c>
      <c r="C44" s="699">
        <f t="shared" ref="C44" si="455">B44-B43</f>
        <v>0.12744979093669428</v>
      </c>
      <c r="D44" s="699">
        <f t="shared" ref="D44" si="456">ROUND((B44-B32)/B32*100,2)</f>
        <v>4.51</v>
      </c>
      <c r="E44" s="542">
        <f t="shared" ref="E44" si="457">AVERAGE(B42:B44)</f>
        <v>100.63316597565203</v>
      </c>
      <c r="F44" s="359">
        <f t="shared" ref="F44" si="458">E44-E43</f>
        <v>0.21270619817470049</v>
      </c>
      <c r="G44" s="360">
        <f t="shared" ref="G44" si="459">IF(F44&lt;0,-1,1)</f>
        <v>1</v>
      </c>
      <c r="H44" s="361">
        <f t="shared" ref="H44" si="460">SUM(G42:G44)</f>
        <v>3</v>
      </c>
      <c r="I44" s="362" t="str">
        <f t="shared" ref="I44" si="461">IF(H44=-3,"悪化 ",IF(H44=3,"改善 "," ---"))</f>
        <v xml:space="preserve">改善 </v>
      </c>
      <c r="J44" s="2553">
        <f>結果表!K42</f>
        <v>99.19765548959208</v>
      </c>
      <c r="K44" s="2595">
        <v>44317</v>
      </c>
      <c r="L44" s="2553">
        <f>結果表!I42</f>
        <v>101.3871320968568</v>
      </c>
      <c r="M44" s="52">
        <f t="shared" ref="M44" si="462">L44-L43</f>
        <v>-1.7211117000158538E-2</v>
      </c>
      <c r="N44" s="243">
        <f t="shared" ref="N44" si="463">ROUND((L44-L32)/L32*100,2)</f>
        <v>5.87</v>
      </c>
      <c r="O44" s="542">
        <f t="shared" ref="O44" si="464">AVERAGE(L42:L44)</f>
        <v>101.3485205835977</v>
      </c>
      <c r="P44" s="359">
        <f t="shared" ref="P44" si="465">O44-O43</f>
        <v>0.15155946943185938</v>
      </c>
      <c r="Q44" s="360">
        <f t="shared" ref="Q44" si="466">IF(P44&lt;0,-1,1)</f>
        <v>1</v>
      </c>
      <c r="R44" s="361">
        <f t="shared" ref="R44" si="467">SUM(Q42:Q44)</f>
        <v>3</v>
      </c>
      <c r="S44" s="362" t="str">
        <f t="shared" ref="S44" si="468">IF(R44=-3,"悪化 ",IF(R44=3,"改善 "," ---"))</f>
        <v xml:space="preserve">改善 </v>
      </c>
      <c r="T44" s="2553">
        <f>結果表!Q42</f>
        <v>99.142488650665911</v>
      </c>
    </row>
    <row r="45" spans="1:30">
      <c r="A45" s="2236">
        <v>44348</v>
      </c>
      <c r="B45" s="2681">
        <f>結果表!C43</f>
        <v>100.83807746646789</v>
      </c>
      <c r="C45" s="699">
        <f t="shared" ref="C45" si="469">B45-B44</f>
        <v>4.9022258820741627E-2</v>
      </c>
      <c r="D45" s="699">
        <f t="shared" ref="D45" si="470">ROUND((B45-B33)/B33*100,2)</f>
        <v>4.5999999999999996</v>
      </c>
      <c r="E45" s="542">
        <f t="shared" ref="E45" si="471">AVERAGE(B43:B45)</f>
        <v>100.76291269694184</v>
      </c>
      <c r="F45" s="359">
        <f t="shared" ref="F45" si="472">E45-E44</f>
        <v>0.12974672128980558</v>
      </c>
      <c r="G45" s="360">
        <f t="shared" ref="G45" si="473">IF(F45&lt;0,-1,1)</f>
        <v>1</v>
      </c>
      <c r="H45" s="361">
        <f t="shared" ref="H45" si="474">SUM(G43:G45)</f>
        <v>3</v>
      </c>
      <c r="I45" s="362" t="str">
        <f t="shared" ref="I45" si="475">IF(H45=-3,"悪化 ",IF(H45=3,"改善 "," ---"))</f>
        <v xml:space="preserve">改善 </v>
      </c>
      <c r="J45" s="2553">
        <f>結果表!K43</f>
        <v>99.159815898225645</v>
      </c>
      <c r="K45" s="2595">
        <v>44348</v>
      </c>
      <c r="L45" s="2553">
        <f>結果表!I43</f>
        <v>101.22940777603293</v>
      </c>
      <c r="M45" s="52">
        <f t="shared" ref="M45" si="476">L45-L44</f>
        <v>-0.15772432082387411</v>
      </c>
      <c r="N45" s="243">
        <f t="shared" ref="N45" si="477">ROUND((L45-L33)/L33*100,2)</f>
        <v>5.76</v>
      </c>
      <c r="O45" s="542">
        <f t="shared" ref="O45" si="478">AVERAGE(L43:L45)</f>
        <v>101.34029436224891</v>
      </c>
      <c r="P45" s="359">
        <f t="shared" ref="P45" si="479">O45-O44</f>
        <v>-8.2262213487922509E-3</v>
      </c>
      <c r="Q45" s="360">
        <f t="shared" ref="Q45" si="480">IF(P45&lt;0,-1,1)</f>
        <v>-1</v>
      </c>
      <c r="R45" s="361">
        <f t="shared" ref="R45" si="481">SUM(Q43:Q45)</f>
        <v>1</v>
      </c>
      <c r="S45" s="362" t="str">
        <f t="shared" ref="S45" si="482">IF(R45=-3,"悪化 ",IF(R45=3,"改善 "," ---"))</f>
        <v xml:space="preserve"> ---</v>
      </c>
      <c r="T45" s="2553">
        <f>結果表!Q43</f>
        <v>99.256691233225936</v>
      </c>
    </row>
    <row r="46" spans="1:30">
      <c r="A46" s="2236">
        <v>44378</v>
      </c>
      <c r="B46" s="2681">
        <f>結果表!C44</f>
        <v>100.81028165664576</v>
      </c>
      <c r="C46" s="699">
        <f t="shared" ref="C46" si="483">B46-B45</f>
        <v>-2.7795809822137585E-2</v>
      </c>
      <c r="D46" s="699">
        <f t="shared" ref="D46" si="484">ROUND((B46-B34)/B34*100,2)</f>
        <v>4.3</v>
      </c>
      <c r="E46" s="542">
        <f t="shared" ref="E46" si="485">AVERAGE(B44:B46)</f>
        <v>100.81247144358694</v>
      </c>
      <c r="F46" s="359">
        <f t="shared" ref="F46" si="486">E46-E45</f>
        <v>4.9558746645104179E-2</v>
      </c>
      <c r="G46" s="360">
        <f t="shared" ref="G46" si="487">IF(F46&lt;0,-1,1)</f>
        <v>1</v>
      </c>
      <c r="H46" s="361">
        <f t="shared" ref="H46" si="488">SUM(G44:G46)</f>
        <v>3</v>
      </c>
      <c r="I46" s="362" t="str">
        <f t="shared" ref="I46" si="489">IF(H46=-3,"悪化 ",IF(H46=3,"改善 "," ---"))</f>
        <v xml:space="preserve">改善 </v>
      </c>
      <c r="J46" s="2553">
        <f>結果表!K44</f>
        <v>99.058937051325501</v>
      </c>
      <c r="K46" s="2595">
        <v>44378</v>
      </c>
      <c r="L46" s="2553">
        <f>結果表!I44</f>
        <v>100.98068936045425</v>
      </c>
      <c r="M46" s="52">
        <f t="shared" ref="M46" si="490">L46-L45</f>
        <v>-0.24871841557867924</v>
      </c>
      <c r="N46" s="243">
        <f t="shared" ref="N46" si="491">ROUND((L46-L34)/L34*100,2)</f>
        <v>5.12</v>
      </c>
      <c r="O46" s="542">
        <f t="shared" ref="O46" si="492">AVERAGE(L44:L46)</f>
        <v>101.19907641111467</v>
      </c>
      <c r="P46" s="359">
        <f t="shared" ref="P46" si="493">O46-O45</f>
        <v>-0.1412179511342373</v>
      </c>
      <c r="Q46" s="360">
        <f t="shared" ref="Q46" si="494">IF(P46&lt;0,-1,1)</f>
        <v>-1</v>
      </c>
      <c r="R46" s="361">
        <f t="shared" ref="R46" si="495">SUM(Q44:Q46)</f>
        <v>-1</v>
      </c>
      <c r="S46" s="362" t="str">
        <f t="shared" ref="S46" si="496">IF(R46=-3,"悪化 ",IF(R46=3,"改善 "," ---"))</f>
        <v xml:space="preserve"> ---</v>
      </c>
      <c r="T46" s="2553">
        <f>結果表!Q44</f>
        <v>99.306711590581585</v>
      </c>
    </row>
    <row r="47" spans="1:30">
      <c r="A47" s="2236">
        <v>44409</v>
      </c>
      <c r="B47" s="2681">
        <f>結果表!C45</f>
        <v>100.7555849852728</v>
      </c>
      <c r="C47" s="699">
        <f t="shared" ref="C47" si="497">B47-B46</f>
        <v>-5.4696671372951755E-2</v>
      </c>
      <c r="D47" s="699">
        <f t="shared" ref="D47" si="498">ROUND((B47-B35)/B35*100,2)</f>
        <v>3.75</v>
      </c>
      <c r="E47" s="542">
        <f t="shared" ref="E47" si="499">AVERAGE(B45:B47)</f>
        <v>100.80131470279548</v>
      </c>
      <c r="F47" s="359">
        <f t="shared" ref="F47" si="500">E47-E46</f>
        <v>-1.1156740791463449E-2</v>
      </c>
      <c r="G47" s="360">
        <f t="shared" ref="G47" si="501">IF(F47&lt;0,-1,1)</f>
        <v>-1</v>
      </c>
      <c r="H47" s="361">
        <f t="shared" ref="H47" si="502">SUM(G45:G47)</f>
        <v>1</v>
      </c>
      <c r="I47" s="362" t="str">
        <f t="shared" ref="I47" si="503">IF(H47=-3,"悪化 ",IF(H47=3,"改善 "," ---"))</f>
        <v xml:space="preserve"> ---</v>
      </c>
      <c r="J47" s="2553">
        <f>結果表!K45</f>
        <v>98.920177521817436</v>
      </c>
      <c r="K47" s="2595">
        <v>44409</v>
      </c>
      <c r="L47" s="2553">
        <f>結果表!I45</f>
        <v>100.74146755114094</v>
      </c>
      <c r="M47" s="52">
        <f t="shared" ref="M47" si="504">L47-L46</f>
        <v>-0.23922180931330672</v>
      </c>
      <c r="N47" s="243">
        <f t="shared" ref="N47" si="505">ROUND((L47-L35)/L35*100,2)</f>
        <v>4.22</v>
      </c>
      <c r="O47" s="542">
        <f t="shared" ref="O47" si="506">AVERAGE(L45:L47)</f>
        <v>100.98385489587604</v>
      </c>
      <c r="P47" s="359">
        <f t="shared" ref="P47" si="507">O47-O46</f>
        <v>-0.21522151523863897</v>
      </c>
      <c r="Q47" s="360">
        <f t="shared" ref="Q47" si="508">IF(P47&lt;0,-1,1)</f>
        <v>-1</v>
      </c>
      <c r="R47" s="361">
        <f t="shared" ref="R47" si="509">SUM(Q45:Q47)</f>
        <v>-3</v>
      </c>
      <c r="S47" s="362" t="str">
        <f t="shared" ref="S47" si="510">IF(R47=-3,"悪化 ",IF(R47=3,"改善 "," ---"))</f>
        <v xml:space="preserve">悪化 </v>
      </c>
      <c r="T47" s="2553">
        <f>結果表!Q45</f>
        <v>99.319936355011407</v>
      </c>
    </row>
    <row r="48" spans="1:30">
      <c r="A48" s="2236">
        <v>44440</v>
      </c>
      <c r="B48" s="2681">
        <f>結果表!C46</f>
        <v>100.74647413850006</v>
      </c>
      <c r="C48" s="699">
        <f t="shared" ref="C48" si="511">B48-B47</f>
        <v>-9.1108467727423204E-3</v>
      </c>
      <c r="D48" s="699">
        <f t="shared" ref="D48" si="512">ROUND((B48-B36)/B36*100,2)</f>
        <v>3.09</v>
      </c>
      <c r="E48" s="542">
        <f t="shared" ref="E48" si="513">AVERAGE(B46:B48)</f>
        <v>100.77078026013953</v>
      </c>
      <c r="F48" s="359">
        <f t="shared" ref="F48" si="514">E48-E47</f>
        <v>-3.0534442655948624E-2</v>
      </c>
      <c r="G48" s="360">
        <f t="shared" ref="G48" si="515">IF(F48&lt;0,-1,1)</f>
        <v>-1</v>
      </c>
      <c r="H48" s="361">
        <f t="shared" ref="H48" si="516">SUM(G46:G48)</f>
        <v>-1</v>
      </c>
      <c r="I48" s="362" t="str">
        <f t="shared" ref="I48" si="517">IF(H48=-3,"悪化 ",IF(H48=3,"改善 "," ---"))</f>
        <v xml:space="preserve"> ---</v>
      </c>
      <c r="J48" s="2553">
        <f>結果表!K46</f>
        <v>98.800504988972207</v>
      </c>
      <c r="K48" s="2595">
        <v>44440</v>
      </c>
      <c r="L48" s="2553">
        <f>結果表!I46</f>
        <v>100.60363020898158</v>
      </c>
      <c r="M48" s="52">
        <f t="shared" ref="M48" si="518">L48-L47</f>
        <v>-0.13783734215935795</v>
      </c>
      <c r="N48" s="243">
        <f t="shared" ref="N48" si="519">ROUND((L48-L36)/L36*100,2)</f>
        <v>3.23</v>
      </c>
      <c r="O48" s="542">
        <f t="shared" ref="O48" si="520">AVERAGE(L46:L48)</f>
        <v>100.77526237352559</v>
      </c>
      <c r="P48" s="359">
        <f t="shared" ref="P48" si="521">O48-O47</f>
        <v>-0.20859252235044323</v>
      </c>
      <c r="Q48" s="360">
        <f t="shared" ref="Q48" si="522">IF(P48&lt;0,-1,1)</f>
        <v>-1</v>
      </c>
      <c r="R48" s="361">
        <f t="shared" ref="R48" si="523">SUM(Q46:Q48)</f>
        <v>-3</v>
      </c>
      <c r="S48" s="362" t="str">
        <f t="shared" ref="S48" si="524">IF(R48=-3,"悪化 ",IF(R48=3,"改善 "," ---"))</f>
        <v xml:space="preserve">悪化 </v>
      </c>
      <c r="T48" s="2553">
        <f>結果表!Q46</f>
        <v>99.352682423432739</v>
      </c>
    </row>
    <row r="49" spans="1:30">
      <c r="A49" s="2236">
        <v>44470</v>
      </c>
      <c r="B49" s="2681">
        <f>結果表!C47</f>
        <v>100.82024365337588</v>
      </c>
      <c r="C49" s="699">
        <f t="shared" ref="C49" si="525">B49-B48</f>
        <v>7.3769514875820619E-2</v>
      </c>
      <c r="D49" s="699">
        <f t="shared" ref="D49" si="526">ROUND((B49-B37)/B37*100,2)</f>
        <v>2.54</v>
      </c>
      <c r="E49" s="542">
        <f t="shared" ref="E49" si="527">AVERAGE(B47:B49)</f>
        <v>100.77410092571625</v>
      </c>
      <c r="F49" s="359">
        <f t="shared" ref="F49" si="528">E49-E48</f>
        <v>3.3206655767230586E-3</v>
      </c>
      <c r="G49" s="360">
        <f t="shared" ref="G49" si="529">IF(F49&lt;0,-1,1)</f>
        <v>1</v>
      </c>
      <c r="H49" s="361">
        <f t="shared" ref="H49" si="530">SUM(G47:G49)</f>
        <v>-1</v>
      </c>
      <c r="I49" s="362" t="str">
        <f t="shared" ref="I49" si="531">IF(H49=-3,"悪化 ",IF(H49=3,"改善 "," ---"))</f>
        <v xml:space="preserve"> ---</v>
      </c>
      <c r="J49" s="2553">
        <f>結果表!K47</f>
        <v>98.750370368107212</v>
      </c>
      <c r="K49" s="2595">
        <v>44470</v>
      </c>
      <c r="L49" s="2553">
        <f>結果表!I47</f>
        <v>100.6156008568296</v>
      </c>
      <c r="M49" s="52">
        <f t="shared" ref="M49" si="532">L49-L48</f>
        <v>1.1970647848016824E-2</v>
      </c>
      <c r="N49" s="243">
        <f t="shared" ref="N49" si="533">ROUND((L49-L37)/L37*100,2)</f>
        <v>2.37</v>
      </c>
      <c r="O49" s="542">
        <f t="shared" ref="O49" si="534">AVERAGE(L47:L49)</f>
        <v>100.65356620565071</v>
      </c>
      <c r="P49" s="359">
        <f t="shared" ref="P49" si="535">O49-O48</f>
        <v>-0.12169616787488735</v>
      </c>
      <c r="Q49" s="360">
        <f t="shared" ref="Q49" si="536">IF(P49&lt;0,-1,1)</f>
        <v>-1</v>
      </c>
      <c r="R49" s="361">
        <f t="shared" ref="R49" si="537">SUM(Q47:Q49)</f>
        <v>-3</v>
      </c>
      <c r="S49" s="362" t="str">
        <f t="shared" ref="S49" si="538">IF(R49=-3,"悪化 ",IF(R49=3,"改善 "," ---"))</f>
        <v xml:space="preserve">悪化 </v>
      </c>
      <c r="T49" s="2553">
        <f>結果表!Q47</f>
        <v>99.416330852186391</v>
      </c>
    </row>
    <row r="50" spans="1:30">
      <c r="A50" s="2236">
        <v>44501</v>
      </c>
      <c r="B50" s="2681">
        <f>結果表!C48</f>
        <v>100.98402623811651</v>
      </c>
      <c r="C50" s="699">
        <f t="shared" ref="C50" si="539">B50-B49</f>
        <v>0.16378258474063045</v>
      </c>
      <c r="D50" s="699">
        <f t="shared" ref="D50" si="540">ROUND((B50-B38)/B38*100,2)</f>
        <v>2.13</v>
      </c>
      <c r="E50" s="542">
        <f t="shared" ref="E50" si="541">AVERAGE(B48:B50)</f>
        <v>100.85024800999747</v>
      </c>
      <c r="F50" s="359">
        <f t="shared" ref="F50" si="542">E50-E49</f>
        <v>7.6147084281217303E-2</v>
      </c>
      <c r="G50" s="360">
        <f t="shared" ref="G50" si="543">IF(F50&lt;0,-1,1)</f>
        <v>1</v>
      </c>
      <c r="H50" s="361">
        <f t="shared" ref="H50" si="544">SUM(G48:G50)</f>
        <v>1</v>
      </c>
      <c r="I50" s="362" t="str">
        <f t="shared" ref="I50" si="545">IF(H50=-3,"悪化 ",IF(H50=3,"改善 "," ---"))</f>
        <v xml:space="preserve"> ---</v>
      </c>
      <c r="J50" s="2553">
        <f>結果表!K48</f>
        <v>98.77723973552547</v>
      </c>
      <c r="K50" s="2595">
        <v>44501</v>
      </c>
      <c r="L50" s="2553">
        <f>結果表!I48</f>
        <v>100.7521247662396</v>
      </c>
      <c r="M50" s="52">
        <f t="shared" ref="M50" si="546">L50-L49</f>
        <v>0.13652390941000192</v>
      </c>
      <c r="N50" s="243">
        <f t="shared" ref="N50" si="547">ROUND((L50-L38)/L38*100,2)</f>
        <v>1.69</v>
      </c>
      <c r="O50" s="542">
        <f t="shared" ref="O50" si="548">AVERAGE(L48:L50)</f>
        <v>100.6571186106836</v>
      </c>
      <c r="P50" s="359">
        <f t="shared" ref="P50" si="549">O50-O49</f>
        <v>3.5524050328916701E-3</v>
      </c>
      <c r="Q50" s="360">
        <f t="shared" ref="Q50" si="550">IF(P50&lt;0,-1,1)</f>
        <v>1</v>
      </c>
      <c r="R50" s="361">
        <f t="shared" ref="R50" si="551">SUM(Q48:Q50)</f>
        <v>-1</v>
      </c>
      <c r="S50" s="362" t="str">
        <f t="shared" ref="S50" si="552">IF(R50=-3,"悪化 ",IF(R50=3,"改善 "," ---"))</f>
        <v xml:space="preserve"> ---</v>
      </c>
      <c r="T50" s="2553">
        <f>結果表!Q48</f>
        <v>99.504675972240022</v>
      </c>
    </row>
    <row r="51" spans="1:30">
      <c r="A51" s="2236">
        <v>44531</v>
      </c>
      <c r="B51" s="2682">
        <f>結果表!C49</f>
        <v>101.20293573558548</v>
      </c>
      <c r="C51" s="699">
        <f t="shared" ref="C51:C52" si="553">B51-B50</f>
        <v>0.21890949746897093</v>
      </c>
      <c r="D51" s="699">
        <f t="shared" ref="D51:D52" si="554">ROUND((B51-B39)/B39*100,2)</f>
        <v>1.83</v>
      </c>
      <c r="E51" s="542">
        <f t="shared" ref="E51:E52" si="555">AVERAGE(B49:B51)</f>
        <v>101.00240187569263</v>
      </c>
      <c r="F51" s="359">
        <f t="shared" ref="F51:F52" si="556">E51-E50</f>
        <v>0.15215386569515488</v>
      </c>
      <c r="G51" s="360">
        <f t="shared" ref="G51:G52" si="557">IF(F51&lt;0,-1,1)</f>
        <v>1</v>
      </c>
      <c r="H51" s="361">
        <f t="shared" ref="H51:H52" si="558">SUM(G49:G51)</f>
        <v>3</v>
      </c>
      <c r="I51" s="362" t="str">
        <f t="shared" ref="I51:I52" si="559">IF(H51=-3,"悪化 ",IF(H51=3,"改善 "," ---"))</f>
        <v xml:space="preserve">改善 </v>
      </c>
      <c r="J51" s="2554">
        <f>結果表!K49</f>
        <v>98.887784052686825</v>
      </c>
      <c r="K51" s="2595">
        <v>44531</v>
      </c>
      <c r="L51" s="2554">
        <f>結果表!I49</f>
        <v>100.92475867686743</v>
      </c>
      <c r="M51" s="52">
        <f t="shared" ref="M51:M52" si="560">L51-L50</f>
        <v>0.17263391062782318</v>
      </c>
      <c r="N51" s="243">
        <f t="shared" ref="N51:N52" si="561">ROUND((L51-L39)/L39*100,2)</f>
        <v>1.1100000000000001</v>
      </c>
      <c r="O51" s="542">
        <f t="shared" ref="O51:O52" si="562">AVERAGE(L49:L51)</f>
        <v>100.76416143331221</v>
      </c>
      <c r="P51" s="359">
        <f t="shared" ref="P51:P52" si="563">O51-O50</f>
        <v>0.10704282262861398</v>
      </c>
      <c r="Q51" s="360">
        <f t="shared" ref="Q51:Q52" si="564">IF(P51&lt;0,-1,1)</f>
        <v>1</v>
      </c>
      <c r="R51" s="361">
        <f t="shared" ref="R51:R52" si="565">SUM(Q49:Q51)</f>
        <v>1</v>
      </c>
      <c r="S51" s="362" t="str">
        <f t="shared" ref="S51:S52" si="566">IF(R51=-3,"悪化 ",IF(R51=3,"改善 "," ---"))</f>
        <v xml:space="preserve"> ---</v>
      </c>
      <c r="T51" s="2554">
        <f>結果表!Q49</f>
        <v>99.597251102015946</v>
      </c>
      <c r="AD51" s="305" t="s">
        <v>271</v>
      </c>
    </row>
    <row r="52" spans="1:30">
      <c r="A52" s="2235">
        <v>44562</v>
      </c>
      <c r="B52" s="2681">
        <f>結果表!C50</f>
        <v>101.46669050995321</v>
      </c>
      <c r="C52" s="547">
        <f t="shared" si="553"/>
        <v>0.26375477436772599</v>
      </c>
      <c r="D52" s="245">
        <f t="shared" si="554"/>
        <v>1.67</v>
      </c>
      <c r="E52" s="548">
        <f t="shared" si="555"/>
        <v>101.21788416121841</v>
      </c>
      <c r="F52" s="553">
        <f t="shared" si="556"/>
        <v>0.21548228552578053</v>
      </c>
      <c r="G52" s="549">
        <f t="shared" si="557"/>
        <v>1</v>
      </c>
      <c r="H52" s="554">
        <f t="shared" si="558"/>
        <v>3</v>
      </c>
      <c r="I52" s="2550" t="str">
        <f t="shared" si="559"/>
        <v xml:space="preserve">改善 </v>
      </c>
      <c r="J52" s="2553">
        <f>結果表!K50</f>
        <v>99.09076093381637</v>
      </c>
      <c r="K52" s="2647">
        <v>44562</v>
      </c>
      <c r="L52" s="2553">
        <f>結果表!I50</f>
        <v>101.1162374859146</v>
      </c>
      <c r="M52" s="547">
        <f t="shared" si="560"/>
        <v>0.19147880904716885</v>
      </c>
      <c r="N52" s="245">
        <f t="shared" si="561"/>
        <v>0.66</v>
      </c>
      <c r="O52" s="548">
        <f t="shared" si="562"/>
        <v>100.93104030967389</v>
      </c>
      <c r="P52" s="553">
        <f t="shared" si="563"/>
        <v>0.16687887636167886</v>
      </c>
      <c r="Q52" s="549">
        <f t="shared" si="564"/>
        <v>1</v>
      </c>
      <c r="R52" s="554">
        <f t="shared" si="565"/>
        <v>3</v>
      </c>
      <c r="S52" s="2550" t="str">
        <f t="shared" si="566"/>
        <v xml:space="preserve">改善 </v>
      </c>
      <c r="T52" s="2553">
        <f>結果表!Q50</f>
        <v>99.69999000057301</v>
      </c>
    </row>
    <row r="53" spans="1:30">
      <c r="A53" s="2236">
        <v>44593</v>
      </c>
      <c r="B53" s="2681">
        <f>結果表!C51</f>
        <v>101.72385443179623</v>
      </c>
      <c r="C53" s="52">
        <f t="shared" ref="C53" si="567">B53-B52</f>
        <v>0.2571639218430164</v>
      </c>
      <c r="D53" s="243">
        <f t="shared" ref="D53" si="568">ROUND((B53-B41)/B41*100,2)</f>
        <v>1.57</v>
      </c>
      <c r="E53" s="542">
        <f t="shared" ref="E53" si="569">AVERAGE(B51:B53)</f>
        <v>101.46449355911165</v>
      </c>
      <c r="F53" s="359">
        <f t="shared" ref="F53" si="570">E53-E52</f>
        <v>0.24660939789323777</v>
      </c>
      <c r="G53" s="360">
        <f t="shared" ref="G53" si="571">IF(F53&lt;0,-1,1)</f>
        <v>1</v>
      </c>
      <c r="H53" s="361">
        <f t="shared" ref="H53" si="572">SUM(G51:G53)</f>
        <v>3</v>
      </c>
      <c r="I53" s="362" t="str">
        <f t="shared" ref="I53" si="573">IF(H53=-3,"悪化 ",IF(H53=3,"改善 "," ---"))</f>
        <v xml:space="preserve">改善 </v>
      </c>
      <c r="J53" s="2553">
        <f>結果表!K51</f>
        <v>99.351261819290798</v>
      </c>
      <c r="K53" s="2595">
        <v>44593</v>
      </c>
      <c r="L53" s="2553">
        <f>結果表!I51</f>
        <v>101.27179659880464</v>
      </c>
      <c r="M53" s="52">
        <f t="shared" ref="M53" si="574">L53-L52</f>
        <v>0.15555911289004598</v>
      </c>
      <c r="N53" s="243">
        <f t="shared" ref="N53" si="575">ROUND((L53-L41)/L41*100,2)</f>
        <v>0.34</v>
      </c>
      <c r="O53" s="542">
        <f t="shared" ref="O53" si="576">AVERAGE(L51:L53)</f>
        <v>101.10426425386221</v>
      </c>
      <c r="P53" s="359">
        <f t="shared" ref="P53" si="577">O53-O52</f>
        <v>0.17322394418832232</v>
      </c>
      <c r="Q53" s="360">
        <f t="shared" ref="Q53" si="578">IF(P53&lt;0,-1,1)</f>
        <v>1</v>
      </c>
      <c r="R53" s="361">
        <f t="shared" ref="R53" si="579">SUM(Q51:Q53)</f>
        <v>3</v>
      </c>
      <c r="S53" s="362" t="str">
        <f t="shared" ref="S53" si="580">IF(R53=-3,"悪化 ",IF(R53=3,"改善 "," ---"))</f>
        <v xml:space="preserve">改善 </v>
      </c>
      <c r="T53" s="2553">
        <f>結果表!Q51</f>
        <v>99.809208873034322</v>
      </c>
    </row>
    <row r="54" spans="1:30">
      <c r="A54" s="2236">
        <v>44621</v>
      </c>
      <c r="B54" s="2681">
        <f>結果表!C52</f>
        <v>101.97844573064347</v>
      </c>
      <c r="C54" s="52">
        <f t="shared" ref="C54" si="581">B54-B53</f>
        <v>0.25459129884724518</v>
      </c>
      <c r="D54" s="243">
        <f t="shared" ref="D54" si="582">ROUND((B54-B42)/B42*100,2)</f>
        <v>1.52</v>
      </c>
      <c r="E54" s="542">
        <f t="shared" ref="E54" si="583">AVERAGE(B52:B54)</f>
        <v>101.72299689079763</v>
      </c>
      <c r="F54" s="359">
        <f t="shared" ref="F54" si="584">E54-E53</f>
        <v>0.25850333168598638</v>
      </c>
      <c r="G54" s="360">
        <f t="shared" ref="G54" si="585">IF(F54&lt;0,-1,1)</f>
        <v>1</v>
      </c>
      <c r="H54" s="361">
        <f t="shared" ref="H54" si="586">SUM(G52:G54)</f>
        <v>3</v>
      </c>
      <c r="I54" s="362" t="str">
        <f t="shared" ref="I54" si="587">IF(H54=-3,"悪化 ",IF(H54=3,"改善 "," ---"))</f>
        <v xml:space="preserve">改善 </v>
      </c>
      <c r="J54" s="2553">
        <f>結果表!K52</f>
        <v>99.624648989026099</v>
      </c>
      <c r="K54" s="2595">
        <v>44621</v>
      </c>
      <c r="L54" s="2553">
        <f>結果表!I52</f>
        <v>101.40924565129691</v>
      </c>
      <c r="M54" s="52">
        <f t="shared" ref="M54" si="588">L54-L53</f>
        <v>0.13744905249227202</v>
      </c>
      <c r="N54" s="243">
        <f t="shared" ref="N54" si="589">ROUND((L54-L42)/L42*100,2)</f>
        <v>0.15</v>
      </c>
      <c r="O54" s="542">
        <f t="shared" ref="O54" si="590">AVERAGE(L52:L54)</f>
        <v>101.26575991200538</v>
      </c>
      <c r="P54" s="359">
        <f t="shared" ref="P54" si="591">O54-O53</f>
        <v>0.16149565814316702</v>
      </c>
      <c r="Q54" s="360">
        <f t="shared" ref="Q54" si="592">IF(P54&lt;0,-1,1)</f>
        <v>1</v>
      </c>
      <c r="R54" s="361">
        <f t="shared" ref="R54" si="593">SUM(Q52:Q54)</f>
        <v>3</v>
      </c>
      <c r="S54" s="362" t="str">
        <f t="shared" ref="S54" si="594">IF(R54=-3,"悪化 ",IF(R54=3,"改善 "," ---"))</f>
        <v xml:space="preserve">改善 </v>
      </c>
      <c r="T54" s="2553">
        <f>結果表!Q52</f>
        <v>99.921324549095971</v>
      </c>
    </row>
    <row r="55" spans="1:30">
      <c r="A55" s="2236">
        <v>44652</v>
      </c>
      <c r="B55" s="2681">
        <f>結果表!C53</f>
        <v>102.18602296718429</v>
      </c>
      <c r="C55" s="52">
        <f t="shared" ref="C55" si="595">B55-B54</f>
        <v>0.20757723654081417</v>
      </c>
      <c r="D55" s="243">
        <f t="shared" ref="D55" si="596">ROUND((B55-B43)/B43*100,2)</f>
        <v>1.51</v>
      </c>
      <c r="E55" s="542">
        <f t="shared" ref="E55" si="597">AVERAGE(B53:B55)</f>
        <v>101.96277437654133</v>
      </c>
      <c r="F55" s="359">
        <f t="shared" ref="F55" si="598">E55-E54</f>
        <v>0.23977748574370139</v>
      </c>
      <c r="G55" s="360">
        <f t="shared" ref="G55" si="599">IF(F55&lt;0,-1,1)</f>
        <v>1</v>
      </c>
      <c r="H55" s="361">
        <f t="shared" ref="H55" si="600">SUM(G53:G55)</f>
        <v>3</v>
      </c>
      <c r="I55" s="362" t="str">
        <f t="shared" ref="I55" si="601">IF(H55=-3,"悪化 ",IF(H55=3,"改善 "," ---"))</f>
        <v xml:space="preserve">改善 </v>
      </c>
      <c r="J55" s="2553">
        <f>結果表!K53</f>
        <v>99.914684455308077</v>
      </c>
      <c r="K55" s="2595">
        <v>44652</v>
      </c>
      <c r="L55" s="2553">
        <f>結果表!I53</f>
        <v>101.49258028528082</v>
      </c>
      <c r="M55" s="52">
        <f t="shared" ref="M55" si="602">L55-L54</f>
        <v>8.3334633983909612E-2</v>
      </c>
      <c r="N55" s="243">
        <f t="shared" ref="N55" si="603">ROUND((L55-L43)/L43*100,2)</f>
        <v>0.09</v>
      </c>
      <c r="O55" s="542">
        <f t="shared" ref="O55" si="604">AVERAGE(L53:L55)</f>
        <v>101.39120751179412</v>
      </c>
      <c r="P55" s="359">
        <f t="shared" ref="P55" si="605">O55-O54</f>
        <v>0.12544759978874254</v>
      </c>
      <c r="Q55" s="360">
        <f t="shared" ref="Q55" si="606">IF(P55&lt;0,-1,1)</f>
        <v>1</v>
      </c>
      <c r="R55" s="361">
        <f t="shared" ref="R55" si="607">SUM(Q53:Q55)</f>
        <v>3</v>
      </c>
      <c r="S55" s="362" t="str">
        <f t="shared" ref="S55" si="608">IF(R55=-3,"悪化 ",IF(R55=3,"改善 "," ---"))</f>
        <v xml:space="preserve">改善 </v>
      </c>
      <c r="T55" s="2553">
        <f>結果表!Q53</f>
        <v>100.04228211573684</v>
      </c>
    </row>
    <row r="56" spans="1:30">
      <c r="A56" s="2236">
        <v>44682</v>
      </c>
      <c r="B56" s="2681">
        <f>結果表!C54</f>
        <v>102.32191738439603</v>
      </c>
      <c r="C56" s="52">
        <f t="shared" ref="C56" si="609">B56-B55</f>
        <v>0.13589441721174467</v>
      </c>
      <c r="D56" s="243">
        <f t="shared" ref="D56" si="610">ROUND((B56-B44)/B44*100,2)</f>
        <v>1.52</v>
      </c>
      <c r="E56" s="542">
        <f t="shared" ref="E56" si="611">AVERAGE(B54:B56)</f>
        <v>102.16212869407461</v>
      </c>
      <c r="F56" s="359">
        <f t="shared" ref="F56" si="612">E56-E55</f>
        <v>0.19935431753327748</v>
      </c>
      <c r="G56" s="360">
        <f t="shared" ref="G56" si="613">IF(F56&lt;0,-1,1)</f>
        <v>1</v>
      </c>
      <c r="H56" s="361">
        <f t="shared" ref="H56" si="614">SUM(G54:G56)</f>
        <v>3</v>
      </c>
      <c r="I56" s="362" t="str">
        <f t="shared" ref="I56" si="615">IF(H56=-3,"悪化 ",IF(H56=3,"改善 "," ---"))</f>
        <v xml:space="preserve">改善 </v>
      </c>
      <c r="J56" s="2553">
        <f>結果表!K54</f>
        <v>100.21450922548834</v>
      </c>
      <c r="K56" s="2595">
        <v>44682</v>
      </c>
      <c r="L56" s="2553">
        <f>結果表!I54</f>
        <v>101.50785302340647</v>
      </c>
      <c r="M56" s="52">
        <f t="shared" ref="M56" si="616">L56-L55</f>
        <v>1.5272738125645446E-2</v>
      </c>
      <c r="N56" s="243">
        <f t="shared" ref="N56" si="617">ROUND((L56-L44)/L44*100,2)</f>
        <v>0.12</v>
      </c>
      <c r="O56" s="542">
        <f t="shared" ref="O56" si="618">AVERAGE(L54:L56)</f>
        <v>101.46989298666141</v>
      </c>
      <c r="P56" s="359">
        <f t="shared" ref="P56" si="619">O56-O55</f>
        <v>7.8685474867285166E-2</v>
      </c>
      <c r="Q56" s="360">
        <f t="shared" ref="Q56" si="620">IF(P56&lt;0,-1,1)</f>
        <v>1</v>
      </c>
      <c r="R56" s="361">
        <f t="shared" ref="R56" si="621">SUM(Q54:Q56)</f>
        <v>3</v>
      </c>
      <c r="S56" s="362" t="str">
        <f t="shared" ref="S56" si="622">IF(R56=-3,"悪化 ",IF(R56=3,"改善 "," ---"))</f>
        <v xml:space="preserve">改善 </v>
      </c>
      <c r="T56" s="2553">
        <f>結果表!Q54</f>
        <v>100.18394717591929</v>
      </c>
    </row>
    <row r="57" spans="1:30">
      <c r="A57" s="2236">
        <v>44713</v>
      </c>
      <c r="B57" s="2681">
        <f>結果表!C55</f>
        <v>102.3892523520438</v>
      </c>
      <c r="C57" s="52">
        <f t="shared" ref="C57:C58" si="623">B57-B56</f>
        <v>6.733496764776703E-2</v>
      </c>
      <c r="D57" s="243">
        <f t="shared" ref="D57:D58" si="624">ROUND((B57-B45)/B45*100,2)</f>
        <v>1.54</v>
      </c>
      <c r="E57" s="542">
        <f t="shared" ref="E57:E58" si="625">AVERAGE(B55:B57)</f>
        <v>102.29906423454138</v>
      </c>
      <c r="F57" s="359">
        <f t="shared" ref="F57:F58" si="626">E57-E56</f>
        <v>0.13693554046676581</v>
      </c>
      <c r="G57" s="360">
        <f t="shared" ref="G57:G58" si="627">IF(F57&lt;0,-1,1)</f>
        <v>1</v>
      </c>
      <c r="H57" s="361">
        <f t="shared" ref="H57:H58" si="628">SUM(G55:G57)</f>
        <v>3</v>
      </c>
      <c r="I57" s="362" t="str">
        <f t="shared" ref="I57:I58" si="629">IF(H57=-3,"悪化 ",IF(H57=3,"改善 "," ---"))</f>
        <v xml:space="preserve">改善 </v>
      </c>
      <c r="J57" s="2553">
        <f>結果表!K55</f>
        <v>100.53152871392717</v>
      </c>
      <c r="K57" s="2595">
        <v>44713</v>
      </c>
      <c r="L57" s="2553">
        <f>結果表!I55</f>
        <v>101.49147670068825</v>
      </c>
      <c r="M57" s="52">
        <f t="shared" ref="M57:M58" si="630">L57-L56</f>
        <v>-1.6376322718215874E-2</v>
      </c>
      <c r="N57" s="243">
        <f t="shared" ref="N57:N58" si="631">ROUND((L57-L45)/L45*100,2)</f>
        <v>0.26</v>
      </c>
      <c r="O57" s="542">
        <f t="shared" ref="O57:O58" si="632">AVERAGE(L55:L57)</f>
        <v>101.49730333645851</v>
      </c>
      <c r="P57" s="359">
        <f t="shared" ref="P57:P58" si="633">O57-O56</f>
        <v>2.7410349797108324E-2</v>
      </c>
      <c r="Q57" s="360">
        <f t="shared" ref="Q57:Q58" si="634">IF(P57&lt;0,-1,1)</f>
        <v>1</v>
      </c>
      <c r="R57" s="361">
        <f t="shared" ref="R57:R58" si="635">SUM(Q55:Q57)</f>
        <v>3</v>
      </c>
      <c r="S57" s="362" t="str">
        <f t="shared" ref="S57:S58" si="636">IF(R57=-3,"悪化 ",IF(R57=3,"改善 "," ---"))</f>
        <v xml:space="preserve">改善 </v>
      </c>
      <c r="T57" s="2553">
        <f>結果表!Q55</f>
        <v>100.37661149092553</v>
      </c>
    </row>
    <row r="58" spans="1:30">
      <c r="A58" s="2236">
        <v>44743</v>
      </c>
      <c r="B58" s="2681">
        <f>結果表!C56</f>
        <v>102.31665894543372</v>
      </c>
      <c r="C58" s="52">
        <f t="shared" si="623"/>
        <v>-7.2593406610081956E-2</v>
      </c>
      <c r="D58" s="243">
        <f t="shared" si="624"/>
        <v>1.49</v>
      </c>
      <c r="E58" s="542">
        <f t="shared" si="625"/>
        <v>102.34260956062451</v>
      </c>
      <c r="F58" s="359">
        <f t="shared" si="626"/>
        <v>4.3545326083133773E-2</v>
      </c>
      <c r="G58" s="360">
        <f t="shared" si="627"/>
        <v>1</v>
      </c>
      <c r="H58" s="361">
        <f t="shared" si="628"/>
        <v>3</v>
      </c>
      <c r="I58" s="362" t="str">
        <f t="shared" si="629"/>
        <v xml:space="preserve">改善 </v>
      </c>
      <c r="J58" s="2553">
        <f>結果表!K56</f>
        <v>100.8308020127949</v>
      </c>
      <c r="K58" s="2595">
        <v>44743</v>
      </c>
      <c r="L58" s="2553">
        <f>結果表!I56</f>
        <v>101.42802775253395</v>
      </c>
      <c r="M58" s="52">
        <f t="shared" si="630"/>
        <v>-6.3448948154302798E-2</v>
      </c>
      <c r="N58" s="243">
        <f t="shared" si="631"/>
        <v>0.44</v>
      </c>
      <c r="O58" s="542">
        <f t="shared" si="632"/>
        <v>101.4757858255429</v>
      </c>
      <c r="P58" s="359">
        <f t="shared" si="633"/>
        <v>-2.1517510915614935E-2</v>
      </c>
      <c r="Q58" s="360">
        <f t="shared" si="634"/>
        <v>-1</v>
      </c>
      <c r="R58" s="361">
        <f t="shared" si="635"/>
        <v>1</v>
      </c>
      <c r="S58" s="362" t="str">
        <f t="shared" si="636"/>
        <v xml:space="preserve"> ---</v>
      </c>
      <c r="T58" s="2553">
        <f>結果表!Q56</f>
        <v>100.5661049347534</v>
      </c>
    </row>
    <row r="59" spans="1:30">
      <c r="A59" s="2236">
        <v>44774</v>
      </c>
      <c r="B59" s="2681">
        <f>結果表!C57</f>
        <v>102.11867280460983</v>
      </c>
      <c r="C59" s="52">
        <f t="shared" ref="C59" si="637">B59-B58</f>
        <v>-0.1979861408238861</v>
      </c>
      <c r="D59" s="243">
        <f t="shared" ref="D59" si="638">ROUND((B59-B47)/B47*100,2)</f>
        <v>1.35</v>
      </c>
      <c r="E59" s="542">
        <f t="shared" ref="E59" si="639">AVERAGE(B57:B59)</f>
        <v>102.27486136736245</v>
      </c>
      <c r="F59" s="359">
        <f t="shared" ref="F59" si="640">E59-E58</f>
        <v>-6.7748193262062273E-2</v>
      </c>
      <c r="G59" s="360">
        <f t="shared" ref="G59" si="641">IF(F59&lt;0,-1,1)</f>
        <v>-1</v>
      </c>
      <c r="H59" s="361">
        <f t="shared" ref="H59" si="642">SUM(G57:G59)</f>
        <v>1</v>
      </c>
      <c r="I59" s="362" t="str">
        <f t="shared" ref="I59" si="643">IF(H59=-3,"悪化 ",IF(H59=3,"改善 "," ---"))</f>
        <v xml:space="preserve"> ---</v>
      </c>
      <c r="J59" s="2553">
        <f>結果表!K57</f>
        <v>101.08068642226193</v>
      </c>
      <c r="K59" s="2595">
        <v>44774</v>
      </c>
      <c r="L59" s="2553">
        <f>結果表!I57</f>
        <v>101.31934544863171</v>
      </c>
      <c r="M59" s="52">
        <f t="shared" ref="M59" si="644">L59-L58</f>
        <v>-0.10868230390224198</v>
      </c>
      <c r="N59" s="243">
        <f t="shared" ref="N59" si="645">ROUND((L59-L47)/L47*100,2)</f>
        <v>0.56999999999999995</v>
      </c>
      <c r="O59" s="542">
        <f t="shared" ref="O59" si="646">AVERAGE(L57:L59)</f>
        <v>101.41294996728463</v>
      </c>
      <c r="P59" s="359">
        <f t="shared" ref="P59" si="647">O59-O58</f>
        <v>-6.2835858258267763E-2</v>
      </c>
      <c r="Q59" s="360">
        <f t="shared" ref="Q59" si="648">IF(P59&lt;0,-1,1)</f>
        <v>-1</v>
      </c>
      <c r="R59" s="361">
        <f t="shared" ref="R59" si="649">SUM(Q57:Q59)</f>
        <v>-1</v>
      </c>
      <c r="S59" s="362" t="str">
        <f t="shared" ref="S59" si="650">IF(R59=-3,"悪化 ",IF(R59=3,"改善 "," ---"))</f>
        <v xml:space="preserve"> ---</v>
      </c>
      <c r="T59" s="2553">
        <f>結果表!Q57</f>
        <v>100.71207905591234</v>
      </c>
    </row>
    <row r="60" spans="1:30">
      <c r="A60" s="2236">
        <v>44805</v>
      </c>
      <c r="B60" s="2681">
        <f>結果表!C58</f>
        <v>101.8052411574312</v>
      </c>
      <c r="C60" s="52">
        <f t="shared" ref="C60" si="651">B60-B59</f>
        <v>-0.31343164717863203</v>
      </c>
      <c r="D60" s="243">
        <f t="shared" ref="D60" si="652">ROUND((B60-B48)/B48*100,2)</f>
        <v>1.05</v>
      </c>
      <c r="E60" s="542">
        <f t="shared" ref="E60" si="653">AVERAGE(B58:B60)</f>
        <v>102.08019096915825</v>
      </c>
      <c r="F60" s="359">
        <f t="shared" ref="F60" si="654">E60-E59</f>
        <v>-0.19467039820419529</v>
      </c>
      <c r="G60" s="360">
        <f t="shared" ref="G60" si="655">IF(F60&lt;0,-1,1)</f>
        <v>-1</v>
      </c>
      <c r="H60" s="361">
        <f t="shared" ref="H60" si="656">SUM(G58:G60)</f>
        <v>-1</v>
      </c>
      <c r="I60" s="362" t="str">
        <f t="shared" ref="I60" si="657">IF(H60=-3,"悪化 ",IF(H60=3,"改善 "," ---"))</f>
        <v xml:space="preserve"> ---</v>
      </c>
      <c r="J60" s="2553">
        <f>結果表!K58</f>
        <v>101.25001371040769</v>
      </c>
      <c r="K60" s="2595">
        <v>44805</v>
      </c>
      <c r="L60" s="2553">
        <f>結果表!I58</f>
        <v>101.1371207037771</v>
      </c>
      <c r="M60" s="52">
        <f t="shared" ref="M60" si="658">L60-L59</f>
        <v>-0.18222474485460793</v>
      </c>
      <c r="N60" s="243">
        <f t="shared" ref="N60" si="659">ROUND((L60-L48)/L48*100,2)</f>
        <v>0.53</v>
      </c>
      <c r="O60" s="542">
        <f t="shared" ref="O60" si="660">AVERAGE(L58:L60)</f>
        <v>101.29483130164759</v>
      </c>
      <c r="P60" s="359">
        <f t="shared" ref="P60" si="661">O60-O59</f>
        <v>-0.11811866563704143</v>
      </c>
      <c r="Q60" s="360">
        <f t="shared" ref="Q60" si="662">IF(P60&lt;0,-1,1)</f>
        <v>-1</v>
      </c>
      <c r="R60" s="361">
        <f t="shared" ref="R60" si="663">SUM(Q58:Q60)</f>
        <v>-3</v>
      </c>
      <c r="S60" s="362" t="str">
        <f t="shared" ref="S60" si="664">IF(R60=-3,"悪化 ",IF(R60=3,"改善 "," ---"))</f>
        <v xml:space="preserve">悪化 </v>
      </c>
      <c r="T60" s="2553">
        <f>結果表!Q58</f>
        <v>100.79405552037804</v>
      </c>
    </row>
    <row r="61" spans="1:30">
      <c r="A61" s="2236">
        <v>44835</v>
      </c>
      <c r="B61" s="2681">
        <f>結果表!C59</f>
        <v>101.41739410250217</v>
      </c>
      <c r="C61" s="52">
        <f t="shared" ref="C61" si="665">B61-B60</f>
        <v>-0.3878470549290256</v>
      </c>
      <c r="D61" s="243">
        <f t="shared" ref="D61" si="666">ROUND((B61-B49)/B49*100,2)</f>
        <v>0.59</v>
      </c>
      <c r="E61" s="542">
        <f t="shared" ref="E61" si="667">AVERAGE(B59:B61)</f>
        <v>101.78043602151439</v>
      </c>
      <c r="F61" s="359">
        <f t="shared" ref="F61" si="668">E61-E60</f>
        <v>-0.29975494764386212</v>
      </c>
      <c r="G61" s="360">
        <f t="shared" ref="G61" si="669">IF(F61&lt;0,-1,1)</f>
        <v>-1</v>
      </c>
      <c r="H61" s="361">
        <f t="shared" ref="H61" si="670">SUM(G59:G61)</f>
        <v>-3</v>
      </c>
      <c r="I61" s="362" t="str">
        <f t="shared" ref="I61" si="671">IF(H61=-3,"悪化 ",IF(H61=3,"改善 "," ---"))</f>
        <v xml:space="preserve">悪化 </v>
      </c>
      <c r="J61" s="2553">
        <f>結果表!K59</f>
        <v>101.30899983973693</v>
      </c>
      <c r="K61" s="2595">
        <v>44835</v>
      </c>
      <c r="L61" s="2553">
        <f>結果表!I59</f>
        <v>100.90617596158594</v>
      </c>
      <c r="M61" s="52">
        <f t="shared" ref="M61" si="672">L61-L60</f>
        <v>-0.23094474219115568</v>
      </c>
      <c r="N61" s="243">
        <f t="shared" ref="N61" si="673">ROUND((L61-L49)/L49*100,2)</f>
        <v>0.28999999999999998</v>
      </c>
      <c r="O61" s="542">
        <f t="shared" ref="O61" si="674">AVERAGE(L59:L61)</f>
        <v>101.12088070466491</v>
      </c>
      <c r="P61" s="359">
        <f t="shared" ref="P61" si="675">O61-O60</f>
        <v>-0.17395059698267801</v>
      </c>
      <c r="Q61" s="360">
        <f t="shared" ref="Q61" si="676">IF(P61&lt;0,-1,1)</f>
        <v>-1</v>
      </c>
      <c r="R61" s="361">
        <f t="shared" ref="R61" si="677">SUM(Q59:Q61)</f>
        <v>-3</v>
      </c>
      <c r="S61" s="362" t="str">
        <f t="shared" ref="S61" si="678">IF(R61=-3,"悪化 ",IF(R61=3,"改善 "," ---"))</f>
        <v xml:space="preserve">悪化 </v>
      </c>
      <c r="T61" s="2553">
        <f>結果表!Q59</f>
        <v>100.81517476329275</v>
      </c>
    </row>
    <row r="62" spans="1:30">
      <c r="A62" s="2236">
        <v>44866</v>
      </c>
      <c r="B62" s="2681">
        <f>結果表!C60</f>
        <v>101.01260389492569</v>
      </c>
      <c r="C62" s="52">
        <f t="shared" ref="C62" si="679">B62-B61</f>
        <v>-0.40479020757648243</v>
      </c>
      <c r="D62" s="243">
        <f t="shared" ref="D62" si="680">ROUND((B62-B50)/B50*100,2)</f>
        <v>0.03</v>
      </c>
      <c r="E62" s="542">
        <f t="shared" ref="E62" si="681">AVERAGE(B60:B62)</f>
        <v>101.41174638495302</v>
      </c>
      <c r="F62" s="359">
        <f t="shared" ref="F62" si="682">E62-E61</f>
        <v>-0.36868963656137055</v>
      </c>
      <c r="G62" s="360">
        <f t="shared" ref="G62" si="683">IF(F62&lt;0,-1,1)</f>
        <v>-1</v>
      </c>
      <c r="H62" s="361">
        <f t="shared" ref="H62" si="684">SUM(G60:G62)</f>
        <v>-3</v>
      </c>
      <c r="I62" s="362" t="str">
        <f t="shared" ref="I62" si="685">IF(H62=-3,"悪化 ",IF(H62=3,"改善 "," ---"))</f>
        <v xml:space="preserve">悪化 </v>
      </c>
      <c r="J62" s="2553">
        <f>結果表!K60</f>
        <v>101.26060104055645</v>
      </c>
      <c r="K62" s="2595">
        <v>44866</v>
      </c>
      <c r="L62" s="2553">
        <f>結果表!I60</f>
        <v>100.66489444332069</v>
      </c>
      <c r="M62" s="52">
        <f t="shared" ref="M62" si="686">L62-L61</f>
        <v>-0.24128151826525368</v>
      </c>
      <c r="N62" s="243">
        <f t="shared" ref="N62" si="687">ROUND((L62-L50)/L50*100,2)</f>
        <v>-0.09</v>
      </c>
      <c r="O62" s="542">
        <f t="shared" ref="O62" si="688">AVERAGE(L60:L62)</f>
        <v>100.90273036956125</v>
      </c>
      <c r="P62" s="359">
        <f t="shared" ref="P62" si="689">O62-O61</f>
        <v>-0.21815033510365822</v>
      </c>
      <c r="Q62" s="360">
        <f t="shared" ref="Q62" si="690">IF(P62&lt;0,-1,1)</f>
        <v>-1</v>
      </c>
      <c r="R62" s="361">
        <f t="shared" ref="R62" si="691">SUM(Q60:Q62)</f>
        <v>-3</v>
      </c>
      <c r="S62" s="362" t="str">
        <f t="shared" ref="S62" si="692">IF(R62=-3,"悪化 ",IF(R62=3,"改善 "," ---"))</f>
        <v xml:space="preserve">悪化 </v>
      </c>
      <c r="T62" s="2553">
        <f>結果表!Q60</f>
        <v>100.77865324079661</v>
      </c>
    </row>
    <row r="63" spans="1:30">
      <c r="A63" s="2555">
        <v>44896</v>
      </c>
      <c r="B63" s="2681">
        <f>結果表!C61</f>
        <v>100.61302311767412</v>
      </c>
      <c r="C63" s="550">
        <f t="shared" ref="C63:C64" si="693">B63-B62</f>
        <v>-0.39958077725157182</v>
      </c>
      <c r="D63" s="246">
        <f t="shared" ref="D63:D64" si="694">ROUND((B63-B51)/B51*100,2)</f>
        <v>-0.57999999999999996</v>
      </c>
      <c r="E63" s="551">
        <f t="shared" ref="E63:E64" si="695">AVERAGE(B61:B63)</f>
        <v>101.01434037170065</v>
      </c>
      <c r="F63" s="544">
        <f t="shared" ref="F63:F64" si="696">E63-E62</f>
        <v>-0.39740601325236469</v>
      </c>
      <c r="G63" s="552">
        <f t="shared" ref="G63:G64" si="697">IF(F63&lt;0,-1,1)</f>
        <v>-1</v>
      </c>
      <c r="H63" s="545">
        <f t="shared" ref="H63:H64" si="698">SUM(G61:G63)</f>
        <v>-3</v>
      </c>
      <c r="I63" s="439" t="str">
        <f t="shared" ref="I63:I64" si="699">IF(H63=-3,"悪化 ",IF(H63=3,"改善 "," ---"))</f>
        <v xml:space="preserve">悪化 </v>
      </c>
      <c r="J63" s="2553">
        <f>結果表!K61</f>
        <v>101.11368646965371</v>
      </c>
      <c r="K63" s="2648">
        <v>44896</v>
      </c>
      <c r="L63" s="2553">
        <f>結果表!I61</f>
        <v>100.42260670741376</v>
      </c>
      <c r="M63" s="550">
        <f t="shared" ref="M63:M64" si="700">L63-L62</f>
        <v>-0.24228773590692754</v>
      </c>
      <c r="N63" s="246">
        <f t="shared" ref="N63:N64" si="701">ROUND((L63-L51)/L51*100,2)</f>
        <v>-0.5</v>
      </c>
      <c r="O63" s="551">
        <f t="shared" ref="O63:O64" si="702">AVERAGE(L61:L63)</f>
        <v>100.66455903744013</v>
      </c>
      <c r="P63" s="544">
        <f t="shared" ref="P63:P64" si="703">O63-O62</f>
        <v>-0.23817133212112651</v>
      </c>
      <c r="Q63" s="552">
        <f t="shared" ref="Q63:Q64" si="704">IF(P63&lt;0,-1,1)</f>
        <v>-1</v>
      </c>
      <c r="R63" s="545">
        <f t="shared" ref="R63:R64" si="705">SUM(Q61:Q63)</f>
        <v>-3</v>
      </c>
      <c r="S63" s="439" t="str">
        <f t="shared" ref="S63:S64" si="706">IF(R63=-3,"悪化 ",IF(R63=3,"改善 "," ---"))</f>
        <v xml:space="preserve">悪化 </v>
      </c>
      <c r="T63" s="2553">
        <f>結果表!Q61</f>
        <v>100.68478743540896</v>
      </c>
    </row>
    <row r="64" spans="1:30">
      <c r="A64" s="2236">
        <v>44927</v>
      </c>
      <c r="B64" s="2680">
        <f>結果表!C62</f>
        <v>100.27926881441941</v>
      </c>
      <c r="C64" s="699">
        <f t="shared" si="693"/>
        <v>-0.33375430325470745</v>
      </c>
      <c r="D64" s="243">
        <f t="shared" si="694"/>
        <v>-1.17</v>
      </c>
      <c r="E64" s="359">
        <f t="shared" si="695"/>
        <v>100.63496527567308</v>
      </c>
      <c r="F64" s="359">
        <f t="shared" si="696"/>
        <v>-0.37937509602757302</v>
      </c>
      <c r="G64" s="361">
        <f t="shared" si="697"/>
        <v>-1</v>
      </c>
      <c r="H64" s="361">
        <f t="shared" si="698"/>
        <v>-3</v>
      </c>
      <c r="I64" s="2549" t="str">
        <f t="shared" si="699"/>
        <v xml:space="preserve">悪化 </v>
      </c>
      <c r="J64" s="2552">
        <f>結果表!K62</f>
        <v>100.89932891680864</v>
      </c>
      <c r="K64" s="2595">
        <v>44927</v>
      </c>
      <c r="L64" s="2552">
        <f>結果表!I62</f>
        <v>100.22380024106778</v>
      </c>
      <c r="M64" s="699">
        <f t="shared" si="700"/>
        <v>-0.1988064663459852</v>
      </c>
      <c r="N64" s="243">
        <f t="shared" si="701"/>
        <v>-0.88</v>
      </c>
      <c r="O64" s="359">
        <f t="shared" si="702"/>
        <v>100.43710046393407</v>
      </c>
      <c r="P64" s="359">
        <f t="shared" si="703"/>
        <v>-0.22745857350605547</v>
      </c>
      <c r="Q64" s="361">
        <f t="shared" si="704"/>
        <v>-1</v>
      </c>
      <c r="R64" s="361">
        <f t="shared" si="705"/>
        <v>-3</v>
      </c>
      <c r="S64" s="2549" t="str">
        <f t="shared" si="706"/>
        <v xml:space="preserve">悪化 </v>
      </c>
      <c r="T64" s="2552">
        <f>結果表!Q62</f>
        <v>100.55848163077579</v>
      </c>
    </row>
    <row r="65" spans="1:20">
      <c r="A65" s="2236">
        <v>44958</v>
      </c>
      <c r="B65" s="2681">
        <f>結果表!C63</f>
        <v>100.05512345719337</v>
      </c>
      <c r="C65" s="699">
        <f t="shared" ref="C65" si="707">B65-B64</f>
        <v>-0.22414535722603546</v>
      </c>
      <c r="D65" s="243">
        <f t="shared" ref="D65" si="708">ROUND((B65-B53)/B53*100,2)</f>
        <v>-1.64</v>
      </c>
      <c r="E65" s="359">
        <f t="shared" ref="E65" si="709">AVERAGE(B63:B65)</f>
        <v>100.3158051297623</v>
      </c>
      <c r="F65" s="359">
        <f t="shared" ref="F65" si="710">E65-E64</f>
        <v>-0.31916014591078579</v>
      </c>
      <c r="G65" s="361">
        <f t="shared" ref="G65" si="711">IF(F65&lt;0,-1,1)</f>
        <v>-1</v>
      </c>
      <c r="H65" s="361">
        <f t="shared" ref="H65" si="712">SUM(G63:G65)</f>
        <v>-3</v>
      </c>
      <c r="I65" s="2549" t="str">
        <f t="shared" ref="I65" si="713">IF(H65=-3,"悪化 ",IF(H65=3,"改善 "," ---"))</f>
        <v xml:space="preserve">悪化 </v>
      </c>
      <c r="J65" s="2553">
        <f>結果表!K63</f>
        <v>100.68622853800215</v>
      </c>
      <c r="K65" s="2595">
        <v>44958</v>
      </c>
      <c r="L65" s="2553">
        <f>結果表!I63</f>
        <v>100.08872021969782</v>
      </c>
      <c r="M65" s="699">
        <f t="shared" ref="M65" si="714">L65-L64</f>
        <v>-0.13508002136995856</v>
      </c>
      <c r="N65" s="243">
        <f t="shared" ref="N65" si="715">ROUND((L65-L53)/L53*100,2)</f>
        <v>-1.17</v>
      </c>
      <c r="O65" s="359">
        <f t="shared" ref="O65" si="716">AVERAGE(L63:L65)</f>
        <v>100.24504238939312</v>
      </c>
      <c r="P65" s="359">
        <f t="shared" ref="P65" si="717">O65-O64</f>
        <v>-0.19205807454095236</v>
      </c>
      <c r="Q65" s="361">
        <f t="shared" ref="Q65" si="718">IF(P65&lt;0,-1,1)</f>
        <v>-1</v>
      </c>
      <c r="R65" s="361">
        <f t="shared" ref="R65" si="719">SUM(Q63:Q65)</f>
        <v>-3</v>
      </c>
      <c r="S65" s="2549" t="str">
        <f t="shared" ref="S65" si="720">IF(R65=-3,"悪化 ",IF(R65=3,"改善 "," ---"))</f>
        <v xml:space="preserve">悪化 </v>
      </c>
      <c r="T65" s="2553">
        <f>結果表!Q63</f>
        <v>100.46284145332766</v>
      </c>
    </row>
    <row r="66" spans="1:20">
      <c r="A66" s="2236">
        <v>44986</v>
      </c>
      <c r="B66" s="2681">
        <f>結果表!C64</f>
        <v>99.923472906533263</v>
      </c>
      <c r="C66" s="699">
        <f t="shared" ref="C66" si="721">B66-B65</f>
        <v>-0.13165055066011178</v>
      </c>
      <c r="D66" s="243">
        <f t="shared" ref="D66" si="722">ROUND((B66-B54)/B54*100,2)</f>
        <v>-2.02</v>
      </c>
      <c r="E66" s="359">
        <f t="shared" ref="E66" si="723">AVERAGE(B64:B66)</f>
        <v>100.08595505938202</v>
      </c>
      <c r="F66" s="359">
        <f t="shared" ref="F66" si="724">E66-E65</f>
        <v>-0.22985007038028016</v>
      </c>
      <c r="G66" s="361">
        <f t="shared" ref="G66" si="725">IF(F66&lt;0,-1,1)</f>
        <v>-1</v>
      </c>
      <c r="H66" s="361">
        <f t="shared" ref="H66" si="726">SUM(G64:G66)</f>
        <v>-3</v>
      </c>
      <c r="I66" s="2549" t="str">
        <f t="shared" ref="I66" si="727">IF(H66=-3,"悪化 ",IF(H66=3,"改善 "," ---"))</f>
        <v xml:space="preserve">悪化 </v>
      </c>
      <c r="J66" s="2553">
        <f>結果表!K64</f>
        <v>100.50473340343733</v>
      </c>
      <c r="K66" s="2595">
        <v>44986</v>
      </c>
      <c r="L66" s="2553">
        <f>結果表!I64</f>
        <v>100.0037323265522</v>
      </c>
      <c r="M66" s="699">
        <f t="shared" ref="M66" si="728">L66-L65</f>
        <v>-8.4987893145623161E-2</v>
      </c>
      <c r="N66" s="243">
        <f t="shared" ref="N66" si="729">ROUND((L66-L54)/L54*100,2)</f>
        <v>-1.39</v>
      </c>
      <c r="O66" s="359">
        <f t="shared" ref="O66" si="730">AVERAGE(L64:L66)</f>
        <v>100.10541759577261</v>
      </c>
      <c r="P66" s="359">
        <f t="shared" ref="P66" si="731">O66-O65</f>
        <v>-0.13962479362051283</v>
      </c>
      <c r="Q66" s="361">
        <f t="shared" ref="Q66" si="732">IF(P66&lt;0,-1,1)</f>
        <v>-1</v>
      </c>
      <c r="R66" s="361">
        <f t="shared" ref="R66" si="733">SUM(Q64:Q66)</f>
        <v>-3</v>
      </c>
      <c r="S66" s="2549" t="str">
        <f t="shared" ref="S66" si="734">IF(R66=-3,"悪化 ",IF(R66=3,"改善 "," ---"))</f>
        <v xml:space="preserve">悪化 </v>
      </c>
      <c r="T66" s="2553">
        <f>結果表!Q64</f>
        <v>100.42506669293854</v>
      </c>
    </row>
    <row r="67" spans="1:20">
      <c r="A67" s="2236">
        <v>45017</v>
      </c>
      <c r="B67" s="2681">
        <f>結果表!C65</f>
        <v>99.850932636146254</v>
      </c>
      <c r="C67" s="699">
        <f t="shared" ref="C67" si="735">B67-B66</f>
        <v>-7.2540270387008832E-2</v>
      </c>
      <c r="D67" s="243">
        <f t="shared" ref="D67" si="736">ROUND((B67-B55)/B55*100,2)</f>
        <v>-2.29</v>
      </c>
      <c r="E67" s="359">
        <f t="shared" ref="E67" si="737">AVERAGE(B65:B67)</f>
        <v>99.943176333290964</v>
      </c>
      <c r="F67" s="359">
        <f t="shared" ref="F67" si="738">E67-E66</f>
        <v>-0.14277872609105202</v>
      </c>
      <c r="G67" s="361">
        <f t="shared" ref="G67" si="739">IF(F67&lt;0,-1,1)</f>
        <v>-1</v>
      </c>
      <c r="H67" s="361">
        <f t="shared" ref="H67" si="740">SUM(G65:G67)</f>
        <v>-3</v>
      </c>
      <c r="I67" s="2549" t="str">
        <f t="shared" ref="I67" si="741">IF(H67=-3,"悪化 ",IF(H67=3,"改善 "," ---"))</f>
        <v xml:space="preserve">悪化 </v>
      </c>
      <c r="J67" s="2553">
        <f>結果表!K65</f>
        <v>100.35945278456374</v>
      </c>
      <c r="K67" s="2595">
        <v>45017</v>
      </c>
      <c r="L67" s="2553">
        <f>結果表!I65</f>
        <v>99.963614903547523</v>
      </c>
      <c r="M67" s="699">
        <f t="shared" ref="M67" si="742">L67-L66</f>
        <v>-4.0117423004673469E-2</v>
      </c>
      <c r="N67" s="243">
        <f t="shared" ref="N67" si="743">ROUND((L67-L55)/L55*100,2)</f>
        <v>-1.51</v>
      </c>
      <c r="O67" s="359">
        <f t="shared" ref="O67" si="744">AVERAGE(L65:L67)</f>
        <v>100.01868914993251</v>
      </c>
      <c r="P67" s="359">
        <f t="shared" ref="P67" si="745">O67-O66</f>
        <v>-8.6728445840094537E-2</v>
      </c>
      <c r="Q67" s="361">
        <f t="shared" ref="Q67" si="746">IF(P67&lt;0,-1,1)</f>
        <v>-1</v>
      </c>
      <c r="R67" s="361">
        <f t="shared" ref="R67" si="747">SUM(Q65:Q67)</f>
        <v>-3</v>
      </c>
      <c r="S67" s="2549" t="str">
        <f t="shared" ref="S67" si="748">IF(R67=-3,"悪化 ",IF(R67=3,"改善 "," ---"))</f>
        <v xml:space="preserve">悪化 </v>
      </c>
      <c r="T67" s="2553">
        <f>結果表!Q65</f>
        <v>100.42986155737317</v>
      </c>
    </row>
    <row r="68" spans="1:20">
      <c r="A68" s="2236">
        <v>45047</v>
      </c>
      <c r="B68" s="2681">
        <f>結果表!C66</f>
        <v>99.795388663999617</v>
      </c>
      <c r="C68" s="699">
        <f t="shared" ref="C68" si="749">B68-B67</f>
        <v>-5.5543972146637088E-2</v>
      </c>
      <c r="D68" s="243">
        <f t="shared" ref="D68" si="750">ROUND((B68-B56)/B56*100,2)</f>
        <v>-2.4700000000000002</v>
      </c>
      <c r="E68" s="359">
        <f t="shared" ref="E68" si="751">AVERAGE(B66:B68)</f>
        <v>99.856598068893049</v>
      </c>
      <c r="F68" s="359">
        <f t="shared" ref="F68" si="752">E68-E67</f>
        <v>-8.6578264397914495E-2</v>
      </c>
      <c r="G68" s="361">
        <f t="shared" ref="G68" si="753">IF(F68&lt;0,-1,1)</f>
        <v>-1</v>
      </c>
      <c r="H68" s="361">
        <f t="shared" ref="H68" si="754">SUM(G66:G68)</f>
        <v>-3</v>
      </c>
      <c r="I68" s="2549" t="str">
        <f t="shared" ref="I68" si="755">IF(H68=-3,"悪化 ",IF(H68=3,"改善 "," ---"))</f>
        <v xml:space="preserve">悪化 </v>
      </c>
      <c r="J68" s="2553">
        <f>結果表!K66</f>
        <v>100.26722565351052</v>
      </c>
      <c r="K68" s="2595">
        <v>45047</v>
      </c>
      <c r="L68" s="2553">
        <f>結果表!I66</f>
        <v>99.945726538584609</v>
      </c>
      <c r="M68" s="699">
        <f t="shared" ref="M68" si="756">L68-L67</f>
        <v>-1.7888364962914238E-2</v>
      </c>
      <c r="N68" s="243">
        <f t="shared" ref="N68" si="757">ROUND((L68-L56)/L56*100,2)</f>
        <v>-1.54</v>
      </c>
      <c r="O68" s="359">
        <f t="shared" ref="O68" si="758">AVERAGE(L66:L68)</f>
        <v>99.971024589561452</v>
      </c>
      <c r="P68" s="359">
        <f t="shared" ref="P68" si="759">O68-O67</f>
        <v>-4.7664560371060816E-2</v>
      </c>
      <c r="Q68" s="361">
        <f t="shared" ref="Q68" si="760">IF(P68&lt;0,-1,1)</f>
        <v>-1</v>
      </c>
      <c r="R68" s="361">
        <f t="shared" ref="R68" si="761">SUM(Q66:Q68)</f>
        <v>-3</v>
      </c>
      <c r="S68" s="2549" t="str">
        <f t="shared" ref="S68" si="762">IF(R68=-3,"悪化 ",IF(R68=3,"改善 "," ---"))</f>
        <v xml:space="preserve">悪化 </v>
      </c>
      <c r="T68" s="2553">
        <f>結果表!Q66</f>
        <v>100.46289879967745</v>
      </c>
    </row>
    <row r="69" spans="1:20">
      <c r="A69" s="2236">
        <v>45078</v>
      </c>
      <c r="B69" s="2681">
        <f>結果表!C67</f>
        <v>99.742481863579897</v>
      </c>
      <c r="C69" s="699">
        <f t="shared" ref="C69" si="763">B69-B68</f>
        <v>-5.2906800419719957E-2</v>
      </c>
      <c r="D69" s="243">
        <f t="shared" ref="D69" si="764">ROUND((B69-B57)/B57*100,2)</f>
        <v>-2.59</v>
      </c>
      <c r="E69" s="359">
        <f t="shared" ref="E69" si="765">AVERAGE(B67:B69)</f>
        <v>99.796267721241918</v>
      </c>
      <c r="F69" s="359">
        <f t="shared" ref="F69" si="766">E69-E68</f>
        <v>-6.0330347651131433E-2</v>
      </c>
      <c r="G69" s="361">
        <f t="shared" ref="G69" si="767">IF(F69&lt;0,-1,1)</f>
        <v>-1</v>
      </c>
      <c r="H69" s="361">
        <f t="shared" ref="H69" si="768">SUM(G67:G69)</f>
        <v>-3</v>
      </c>
      <c r="I69" s="2549" t="str">
        <f t="shared" ref="I69" si="769">IF(H69=-3,"悪化 ",IF(H69=3,"改善 "," ---"))</f>
        <v xml:space="preserve">悪化 </v>
      </c>
      <c r="J69" s="2553">
        <f>結果表!K67</f>
        <v>100.18406807185546</v>
      </c>
      <c r="K69" s="2595">
        <v>45078</v>
      </c>
      <c r="L69" s="2553">
        <f>結果表!I67</f>
        <v>99.942033459936511</v>
      </c>
      <c r="M69" s="699">
        <f t="shared" ref="M69" si="770">L69-L68</f>
        <v>-3.6930786480979805E-3</v>
      </c>
      <c r="N69" s="243">
        <f t="shared" ref="N69" si="771">ROUND((L69-L57)/L57*100,2)</f>
        <v>-1.53</v>
      </c>
      <c r="O69" s="359">
        <f t="shared" ref="O69" si="772">AVERAGE(L67:L69)</f>
        <v>99.950458300689547</v>
      </c>
      <c r="P69" s="359">
        <f t="shared" ref="P69" si="773">O69-O68</f>
        <v>-2.0566288871904703E-2</v>
      </c>
      <c r="Q69" s="361">
        <f t="shared" ref="Q69" si="774">IF(P69&lt;0,-1,1)</f>
        <v>-1</v>
      </c>
      <c r="R69" s="361">
        <f t="shared" ref="R69" si="775">SUM(Q67:Q69)</f>
        <v>-3</v>
      </c>
      <c r="S69" s="2549" t="str">
        <f t="shared" ref="S69" si="776">IF(R69=-3,"悪化 ",IF(R69=3,"改善 "," ---"))</f>
        <v xml:space="preserve">悪化 </v>
      </c>
      <c r="T69" s="2553">
        <f>結果表!Q67</f>
        <v>100.50310756820252</v>
      </c>
    </row>
    <row r="70" spans="1:20">
      <c r="A70" s="2236">
        <v>45108</v>
      </c>
      <c r="B70" s="2681">
        <f>結果表!C68</f>
        <v>99.688404381074633</v>
      </c>
      <c r="C70" s="699">
        <f t="shared" ref="C70" si="777">B70-B69</f>
        <v>-5.4077482505263674E-2</v>
      </c>
      <c r="D70" s="243">
        <f t="shared" ref="D70" si="778">ROUND((B70-B58)/B58*100,2)</f>
        <v>-2.57</v>
      </c>
      <c r="E70" s="359">
        <f t="shared" ref="E70" si="779">AVERAGE(B68:B70)</f>
        <v>99.742091636218049</v>
      </c>
      <c r="F70" s="359">
        <f t="shared" ref="F70" si="780">E70-E69</f>
        <v>-5.4176085023868836E-2</v>
      </c>
      <c r="G70" s="361">
        <f t="shared" ref="G70" si="781">IF(F70&lt;0,-1,1)</f>
        <v>-1</v>
      </c>
      <c r="H70" s="361">
        <f t="shared" ref="H70" si="782">SUM(G68:G70)</f>
        <v>-3</v>
      </c>
      <c r="I70" s="2549" t="str">
        <f t="shared" ref="I70" si="783">IF(H70=-3,"悪化 ",IF(H70=3,"改善 "," ---"))</f>
        <v xml:space="preserve">悪化 </v>
      </c>
      <c r="J70" s="2553">
        <f>結果表!K68</f>
        <v>100.0371214454527</v>
      </c>
      <c r="K70" s="2595">
        <v>45108</v>
      </c>
      <c r="L70" s="2553">
        <f>結果表!I68</f>
        <v>99.938340288664847</v>
      </c>
      <c r="M70" s="699">
        <f t="shared" ref="M70" si="784">L70-L69</f>
        <v>-3.6931712716636866E-3</v>
      </c>
      <c r="N70" s="243">
        <f t="shared" ref="N70" si="785">ROUND((L70-L58)/L58*100,2)</f>
        <v>-1.47</v>
      </c>
      <c r="O70" s="359">
        <f t="shared" ref="O70" si="786">AVERAGE(L68:L70)</f>
        <v>99.942033429061993</v>
      </c>
      <c r="P70" s="359">
        <f t="shared" ref="P70" si="787">O70-O69</f>
        <v>-8.4248716275538982E-3</v>
      </c>
      <c r="Q70" s="361">
        <f t="shared" ref="Q70" si="788">IF(P70&lt;0,-1,1)</f>
        <v>-1</v>
      </c>
      <c r="R70" s="361">
        <f t="shared" ref="R70" si="789">SUM(Q68:Q70)</f>
        <v>-3</v>
      </c>
      <c r="S70" s="2549" t="str">
        <f t="shared" ref="S70" si="790">IF(R70=-3,"悪化 ",IF(R70=3,"改善 "," ---"))</f>
        <v xml:space="preserve">悪化 </v>
      </c>
      <c r="T70" s="2553">
        <f>結果表!Q68</f>
        <v>100.53247069785667</v>
      </c>
    </row>
    <row r="71" spans="1:20">
      <c r="A71" s="2236">
        <v>45139</v>
      </c>
      <c r="B71" s="2681">
        <f>結果表!C69</f>
        <v>99.629202150351048</v>
      </c>
      <c r="C71" s="699">
        <f t="shared" ref="C71" si="791">B71-B70</f>
        <v>-5.9202230723585103E-2</v>
      </c>
      <c r="D71" s="243">
        <f t="shared" ref="D71" si="792">ROUND((B71-B59)/B59*100,2)</f>
        <v>-2.44</v>
      </c>
      <c r="E71" s="359">
        <f t="shared" ref="E71" si="793">AVERAGE(B69:B71)</f>
        <v>99.686696131668512</v>
      </c>
      <c r="F71" s="359">
        <f t="shared" ref="F71" si="794">E71-E70</f>
        <v>-5.5395504549537122E-2</v>
      </c>
      <c r="G71" s="361">
        <f t="shared" ref="G71" si="795">IF(F71&lt;0,-1,1)</f>
        <v>-1</v>
      </c>
      <c r="H71" s="361">
        <f t="shared" ref="H71" si="796">SUM(G69:G71)</f>
        <v>-3</v>
      </c>
      <c r="I71" s="2549" t="str">
        <f t="shared" ref="I71" si="797">IF(H71=-3,"悪化 ",IF(H71=3,"改善 "," ---"))</f>
        <v xml:space="preserve">悪化 </v>
      </c>
      <c r="J71" s="2553">
        <f>結果表!K69</f>
        <v>99.885779102458386</v>
      </c>
      <c r="K71" s="2595">
        <v>45139</v>
      </c>
      <c r="L71" s="2553">
        <f>結果表!I69</f>
        <v>99.90831787071663</v>
      </c>
      <c r="M71" s="699">
        <f t="shared" ref="M71" si="798">L71-L70</f>
        <v>-3.0022417948217139E-2</v>
      </c>
      <c r="N71" s="243">
        <f t="shared" ref="N71" si="799">ROUND((L71-L59)/L59*100,2)</f>
        <v>-1.39</v>
      </c>
      <c r="O71" s="359">
        <f t="shared" ref="O71" si="800">AVERAGE(L69:L71)</f>
        <v>99.929563873106005</v>
      </c>
      <c r="P71" s="359">
        <f t="shared" ref="P71" si="801">O71-O70</f>
        <v>-1.2469555955988199E-2</v>
      </c>
      <c r="Q71" s="361">
        <f t="shared" ref="Q71" si="802">IF(P71&lt;0,-1,1)</f>
        <v>-1</v>
      </c>
      <c r="R71" s="361">
        <f t="shared" ref="R71" si="803">SUM(Q69:Q71)</f>
        <v>-3</v>
      </c>
      <c r="S71" s="2549" t="str">
        <f t="shared" ref="S71" si="804">IF(R71=-3,"悪化 ",IF(R71=3,"改善 "," ---"))</f>
        <v xml:space="preserve">悪化 </v>
      </c>
      <c r="T71" s="2553">
        <f>結果表!Q69</f>
        <v>100.5539152135981</v>
      </c>
    </row>
    <row r="72" spans="1:20">
      <c r="A72" s="2236">
        <v>45170</v>
      </c>
      <c r="B72" s="2681">
        <f>結果表!C70</f>
        <v>99.557983547677551</v>
      </c>
      <c r="C72" s="699">
        <f t="shared" ref="C72" si="805">B72-B71</f>
        <v>-7.1218602673496889E-2</v>
      </c>
      <c r="D72" s="243">
        <f t="shared" ref="D72" si="806">ROUND((B72-B60)/B60*100,2)</f>
        <v>-2.21</v>
      </c>
      <c r="E72" s="359">
        <f t="shared" ref="E72" si="807">AVERAGE(B70:B72)</f>
        <v>99.625196693034411</v>
      </c>
      <c r="F72" s="359">
        <f t="shared" ref="F72" si="808">E72-E71</f>
        <v>-6.1499438634101011E-2</v>
      </c>
      <c r="G72" s="361">
        <f t="shared" ref="G72" si="809">IF(F72&lt;0,-1,1)</f>
        <v>-1</v>
      </c>
      <c r="H72" s="361">
        <f t="shared" ref="H72" si="810">SUM(G70:G72)</f>
        <v>-3</v>
      </c>
      <c r="I72" s="2549" t="str">
        <f t="shared" ref="I72" si="811">IF(H72=-3,"悪化 ",IF(H72=3,"改善 "," ---"))</f>
        <v xml:space="preserve">悪化 </v>
      </c>
      <c r="J72" s="2553">
        <f>結果表!K70</f>
        <v>99.764269351357697</v>
      </c>
      <c r="K72" s="2595">
        <v>45170</v>
      </c>
      <c r="L72" s="2553">
        <f>結果表!I70</f>
        <v>99.825025433515265</v>
      </c>
      <c r="M72" s="699">
        <f t="shared" ref="M72" si="812">L72-L71</f>
        <v>-8.3292437201365033E-2</v>
      </c>
      <c r="N72" s="243">
        <f t="shared" ref="N72" si="813">ROUND((L72-L60)/L60*100,2)</f>
        <v>-1.3</v>
      </c>
      <c r="O72" s="359">
        <f t="shared" ref="O72" si="814">AVERAGE(L70:L72)</f>
        <v>99.890561197632266</v>
      </c>
      <c r="P72" s="359">
        <f t="shared" ref="P72" si="815">O72-O71</f>
        <v>-3.9002675473739146E-2</v>
      </c>
      <c r="Q72" s="361">
        <f t="shared" ref="Q72" si="816">IF(P72&lt;0,-1,1)</f>
        <v>-1</v>
      </c>
      <c r="R72" s="361">
        <f t="shared" ref="R72" si="817">SUM(Q70:Q72)</f>
        <v>-3</v>
      </c>
      <c r="S72" s="2549" t="str">
        <f t="shared" ref="S72" si="818">IF(R72=-3,"悪化 ",IF(R72=3,"改善 "," ---"))</f>
        <v xml:space="preserve">悪化 </v>
      </c>
      <c r="T72" s="2553">
        <f>結果表!Q70</f>
        <v>100.55502069938404</v>
      </c>
    </row>
    <row r="73" spans="1:20">
      <c r="A73" s="2236">
        <v>45200</v>
      </c>
      <c r="B73" s="2681">
        <f>結果表!C71</f>
        <v>99.476522972304139</v>
      </c>
      <c r="C73" s="699">
        <f t="shared" ref="C73" si="819">B73-B72</f>
        <v>-8.146057537341278E-2</v>
      </c>
      <c r="D73" s="243">
        <f t="shared" ref="D73" si="820">ROUND((B73-B61)/B61*100,2)</f>
        <v>-1.91</v>
      </c>
      <c r="E73" s="359">
        <f t="shared" ref="E73" si="821">AVERAGE(B71:B73)</f>
        <v>99.554569556777594</v>
      </c>
      <c r="F73" s="359">
        <f t="shared" ref="F73" si="822">E73-E72</f>
        <v>-7.062713625681738E-2</v>
      </c>
      <c r="G73" s="361">
        <f t="shared" ref="G73" si="823">IF(F73&lt;0,-1,1)</f>
        <v>-1</v>
      </c>
      <c r="H73" s="361">
        <f t="shared" ref="H73" si="824">SUM(G71:G73)</f>
        <v>-3</v>
      </c>
      <c r="I73" s="2549" t="str">
        <f t="shared" ref="I73" si="825">IF(H73=-3,"悪化 ",IF(H73=3,"改善 "," ---"))</f>
        <v xml:space="preserve">悪化 </v>
      </c>
      <c r="J73" s="2553">
        <f>結果表!K71</f>
        <v>99.691530123018168</v>
      </c>
      <c r="K73" s="2595">
        <v>45200</v>
      </c>
      <c r="L73" s="2553">
        <f>結果表!I71</f>
        <v>99.697924742214255</v>
      </c>
      <c r="M73" s="699">
        <f t="shared" ref="M73" si="826">L73-L72</f>
        <v>-0.12710069130100976</v>
      </c>
      <c r="N73" s="243">
        <f t="shared" ref="N73" si="827">ROUND((L73-L61)/L61*100,2)</f>
        <v>-1.2</v>
      </c>
      <c r="O73" s="359">
        <f t="shared" ref="O73" si="828">AVERAGE(L71:L73)</f>
        <v>99.810422682148712</v>
      </c>
      <c r="P73" s="359">
        <f t="shared" ref="P73" si="829">O73-O72</f>
        <v>-8.0138515483554329E-2</v>
      </c>
      <c r="Q73" s="361">
        <f t="shared" ref="Q73" si="830">IF(P73&lt;0,-1,1)</f>
        <v>-1</v>
      </c>
      <c r="R73" s="361">
        <f t="shared" ref="R73" si="831">SUM(Q71:Q73)</f>
        <v>-3</v>
      </c>
      <c r="S73" s="2549" t="str">
        <f t="shared" ref="S73" si="832">IF(R73=-3,"悪化 ",IF(R73=3,"改善 "," ---"))</f>
        <v xml:space="preserve">悪化 </v>
      </c>
      <c r="T73" s="2553">
        <f>結果表!Q71</f>
        <v>100.5191361141145</v>
      </c>
    </row>
    <row r="74" spans="1:20">
      <c r="A74" s="2236">
        <v>45231</v>
      </c>
      <c r="B74" s="2681">
        <f>結果表!C72</f>
        <v>99.375833243820935</v>
      </c>
      <c r="C74" s="699">
        <f t="shared" ref="C74" si="833">B74-B73</f>
        <v>-0.10068972848320357</v>
      </c>
      <c r="D74" s="243">
        <f t="shared" ref="D74" si="834">ROUND((B74-B62)/B62*100,2)</f>
        <v>-1.62</v>
      </c>
      <c r="E74" s="359">
        <f t="shared" ref="E74" si="835">AVERAGE(B72:B74)</f>
        <v>99.470113254600861</v>
      </c>
      <c r="F74" s="359">
        <f t="shared" ref="F74" si="836">E74-E73</f>
        <v>-8.4456302176732834E-2</v>
      </c>
      <c r="G74" s="361">
        <f t="shared" ref="G74" si="837">IF(F74&lt;0,-1,1)</f>
        <v>-1</v>
      </c>
      <c r="H74" s="361">
        <f t="shared" ref="H74" si="838">SUM(G72:G74)</f>
        <v>-3</v>
      </c>
      <c r="I74" s="2549" t="str">
        <f t="shared" ref="I74" si="839">IF(H74=-3,"悪化 ",IF(H74=3,"改善 "," ---"))</f>
        <v xml:space="preserve">悪化 </v>
      </c>
      <c r="J74" s="2553">
        <f>結果表!K72</f>
        <v>99.674921363970782</v>
      </c>
      <c r="K74" s="2595">
        <v>45231</v>
      </c>
      <c r="L74" s="2553">
        <f>結果表!I72</f>
        <v>99.532261047653805</v>
      </c>
      <c r="M74" s="699">
        <f t="shared" ref="M74" si="840">L74-L73</f>
        <v>-0.16566369456045038</v>
      </c>
      <c r="N74" s="243">
        <f t="shared" ref="N74" si="841">ROUND((L74-L62)/L62*100,2)</f>
        <v>-1.1299999999999999</v>
      </c>
      <c r="O74" s="359">
        <f t="shared" ref="O74" si="842">AVERAGE(L72:L74)</f>
        <v>99.685070407794456</v>
      </c>
      <c r="P74" s="359">
        <f t="shared" ref="P74" si="843">O74-O73</f>
        <v>-0.12535227435425611</v>
      </c>
      <c r="Q74" s="361">
        <f t="shared" ref="Q74" si="844">IF(P74&lt;0,-1,1)</f>
        <v>-1</v>
      </c>
      <c r="R74" s="361">
        <f t="shared" ref="R74" si="845">SUM(Q72:Q74)</f>
        <v>-3</v>
      </c>
      <c r="S74" s="2549" t="str">
        <f t="shared" ref="S74" si="846">IF(R74=-3,"悪化 ",IF(R74=3,"改善 "," ---"))</f>
        <v xml:space="preserve">悪化 </v>
      </c>
      <c r="T74" s="2553">
        <f>結果表!Q72</f>
        <v>100.46596202911307</v>
      </c>
    </row>
    <row r="75" spans="1:20">
      <c r="A75" s="2236">
        <v>45261</v>
      </c>
      <c r="B75" s="2682">
        <f>結果表!C73</f>
        <v>99.274148343680849</v>
      </c>
      <c r="C75" s="699">
        <f t="shared" ref="C75" si="847">B75-B74</f>
        <v>-0.10168490014008569</v>
      </c>
      <c r="D75" s="243">
        <f t="shared" ref="D75" si="848">ROUND((B75-B63)/B63*100,2)</f>
        <v>-1.33</v>
      </c>
      <c r="E75" s="359">
        <f t="shared" ref="E75" si="849">AVERAGE(B73:B75)</f>
        <v>99.375501519935312</v>
      </c>
      <c r="F75" s="359">
        <f t="shared" ref="F75" si="850">E75-E74</f>
        <v>-9.4611734665548397E-2</v>
      </c>
      <c r="G75" s="361">
        <f t="shared" ref="G75" si="851">IF(F75&lt;0,-1,1)</f>
        <v>-1</v>
      </c>
      <c r="H75" s="361">
        <f t="shared" ref="H75" si="852">SUM(G73:G75)</f>
        <v>-3</v>
      </c>
      <c r="I75" s="2549" t="str">
        <f t="shared" ref="I75" si="853">IF(H75=-3,"悪化 ",IF(H75=3,"改善 "," ---"))</f>
        <v xml:space="preserve">悪化 </v>
      </c>
      <c r="J75" s="2554">
        <f>結果表!K73</f>
        <v>99.704270122570904</v>
      </c>
      <c r="K75" s="2595">
        <v>45261</v>
      </c>
      <c r="L75" s="2554">
        <f>結果表!I73</f>
        <v>99.348372289538403</v>
      </c>
      <c r="M75" s="699">
        <f t="shared" ref="M75" si="854">L75-L74</f>
        <v>-0.18388875811540117</v>
      </c>
      <c r="N75" s="243">
        <f t="shared" ref="N75" si="855">ROUND((L75-L63)/L63*100,2)</f>
        <v>-1.07</v>
      </c>
      <c r="O75" s="359">
        <f t="shared" ref="O75" si="856">AVERAGE(L73:L75)</f>
        <v>99.526186026468835</v>
      </c>
      <c r="P75" s="359">
        <f t="shared" ref="P75" si="857">O75-O74</f>
        <v>-0.15888438132562044</v>
      </c>
      <c r="Q75" s="361">
        <f t="shared" ref="Q75" si="858">IF(P75&lt;0,-1,1)</f>
        <v>-1</v>
      </c>
      <c r="R75" s="361">
        <f t="shared" ref="R75" si="859">SUM(Q73:Q75)</f>
        <v>-3</v>
      </c>
      <c r="S75" s="2549" t="str">
        <f t="shared" ref="S75" si="860">IF(R75=-3,"悪化 ",IF(R75=3,"改善 "," ---"))</f>
        <v xml:space="preserve">悪化 </v>
      </c>
      <c r="T75" s="2554">
        <f>結果表!Q73</f>
        <v>100.40675249892442</v>
      </c>
    </row>
    <row r="76" spans="1:20">
      <c r="A76" s="2235">
        <v>45292</v>
      </c>
      <c r="B76" s="2681">
        <f>結果表!C74</f>
        <v>99.183841198796699</v>
      </c>
      <c r="C76" s="547">
        <f t="shared" ref="C76" si="861">B76-B75</f>
        <v>-9.0307144884150148E-2</v>
      </c>
      <c r="D76" s="245">
        <f t="shared" ref="D76" si="862">ROUND((B76-B64)/B64*100,2)</f>
        <v>-1.0900000000000001</v>
      </c>
      <c r="E76" s="548">
        <f t="shared" ref="E76" si="863">AVERAGE(B74:B76)</f>
        <v>99.277940928766157</v>
      </c>
      <c r="F76" s="553">
        <f t="shared" ref="F76" si="864">E76-E75</f>
        <v>-9.7560591169155941E-2</v>
      </c>
      <c r="G76" s="549">
        <f t="shared" ref="G76" si="865">IF(F76&lt;0,-1,1)</f>
        <v>-1</v>
      </c>
      <c r="H76" s="554">
        <f t="shared" ref="H76" si="866">SUM(G74:G76)</f>
        <v>-3</v>
      </c>
      <c r="I76" s="2550" t="str">
        <f t="shared" ref="I76" si="867">IF(H76=-3,"悪化 ",IF(H76=3,"改善 "," ---"))</f>
        <v xml:space="preserve">悪化 </v>
      </c>
      <c r="J76" s="2553">
        <f>結果表!K74</f>
        <v>99.746864813809097</v>
      </c>
      <c r="K76" s="2647">
        <v>45292</v>
      </c>
      <c r="L76" s="2553">
        <f>結果表!I74</f>
        <v>99.172547552038168</v>
      </c>
      <c r="M76" s="547">
        <f t="shared" ref="M76" si="868">L76-L75</f>
        <v>-0.17582473750023553</v>
      </c>
      <c r="N76" s="245">
        <f t="shared" ref="N76" si="869">ROUND((L76-L64)/L64*100,2)</f>
        <v>-1.05</v>
      </c>
      <c r="O76" s="548">
        <f t="shared" ref="O76" si="870">AVERAGE(L74:L76)</f>
        <v>99.351060296410125</v>
      </c>
      <c r="P76" s="553">
        <f t="shared" ref="P76" si="871">O76-O75</f>
        <v>-0.17512573005870991</v>
      </c>
      <c r="Q76" s="549">
        <f t="shared" ref="Q76" si="872">IF(P76&lt;0,-1,1)</f>
        <v>-1</v>
      </c>
      <c r="R76" s="554">
        <f t="shared" ref="R76" si="873">SUM(Q74:Q76)</f>
        <v>-3</v>
      </c>
      <c r="S76" s="2550" t="str">
        <f t="shared" ref="S76" si="874">IF(R76=-3,"悪化 ",IF(R76=3,"改善 "," ---"))</f>
        <v xml:space="preserve">悪化 </v>
      </c>
      <c r="T76" s="2553">
        <f>結果表!Q74</f>
        <v>100.33402724662285</v>
      </c>
    </row>
    <row r="77" spans="1:20">
      <c r="A77" s="2236">
        <v>45323</v>
      </c>
      <c r="B77" s="2681">
        <f>結果表!C75</f>
        <v>99.170899774904427</v>
      </c>
      <c r="C77" s="52">
        <f t="shared" ref="C77" si="875">B77-B76</f>
        <v>-1.2941423892272041E-2</v>
      </c>
      <c r="D77" s="243">
        <f t="shared" ref="D77" si="876">ROUND((B77-B65)/B65*100,2)</f>
        <v>-0.88</v>
      </c>
      <c r="E77" s="542">
        <f t="shared" ref="E77" si="877">AVERAGE(B75:B77)</f>
        <v>99.209629772460673</v>
      </c>
      <c r="F77" s="359">
        <f t="shared" ref="F77" si="878">E77-E76</f>
        <v>-6.8311156305483678E-2</v>
      </c>
      <c r="G77" s="360">
        <f t="shared" ref="G77" si="879">IF(F77&lt;0,-1,1)</f>
        <v>-1</v>
      </c>
      <c r="H77" s="361">
        <f t="shared" ref="H77" si="880">SUM(G75:G77)</f>
        <v>-3</v>
      </c>
      <c r="I77" s="362" t="str">
        <f t="shared" ref="I77" si="881">IF(H77=-3,"悪化 ",IF(H77=3,"改善 "," ---"))</f>
        <v xml:space="preserve">悪化 </v>
      </c>
      <c r="J77" s="2553">
        <f>結果表!K75</f>
        <v>99.81385152182105</v>
      </c>
      <c r="K77" s="2595">
        <v>45323</v>
      </c>
      <c r="L77" s="2553">
        <f>結果表!I75</f>
        <v>99.123940987653143</v>
      </c>
      <c r="M77" s="52">
        <f t="shared" ref="M77" si="882">L77-L76</f>
        <v>-4.8606564385025308E-2</v>
      </c>
      <c r="N77" s="243">
        <f t="shared" ref="N77" si="883">ROUND((L77-L65)/L65*100,2)</f>
        <v>-0.96</v>
      </c>
      <c r="O77" s="542">
        <f t="shared" ref="O77" si="884">AVERAGE(L75:L77)</f>
        <v>99.214953609743247</v>
      </c>
      <c r="P77" s="359">
        <f t="shared" ref="P77" si="885">O77-O76</f>
        <v>-0.13610668666687786</v>
      </c>
      <c r="Q77" s="360">
        <f t="shared" ref="Q77" si="886">IF(P77&lt;0,-1,1)</f>
        <v>-1</v>
      </c>
      <c r="R77" s="361">
        <f t="shared" ref="R77" si="887">SUM(Q75:Q77)</f>
        <v>-3</v>
      </c>
      <c r="S77" s="362" t="str">
        <f t="shared" ref="S77" si="888">IF(R77=-3,"悪化 ",IF(R77=3,"改善 "," ---"))</f>
        <v xml:space="preserve">悪化 </v>
      </c>
      <c r="T77" s="2553">
        <f>結果表!Q75</f>
        <v>100.26787929366562</v>
      </c>
    </row>
    <row r="78" spans="1:20">
      <c r="A78" s="2236">
        <v>45352</v>
      </c>
      <c r="B78" s="2681">
        <f>結果表!C76</f>
        <v>99.248838922324268</v>
      </c>
      <c r="C78" s="52">
        <f t="shared" ref="C78" si="889">B78-B77</f>
        <v>7.7939147419840538E-2</v>
      </c>
      <c r="D78" s="243">
        <f t="shared" ref="D78" si="890">ROUND((B78-B66)/B66*100,2)</f>
        <v>-0.68</v>
      </c>
      <c r="E78" s="542">
        <f t="shared" ref="E78" si="891">AVERAGE(B76:B78)</f>
        <v>99.201193298675136</v>
      </c>
      <c r="F78" s="359">
        <f t="shared" ref="F78" si="892">E78-E77</f>
        <v>-8.4364737855366911E-3</v>
      </c>
      <c r="G78" s="360">
        <f t="shared" ref="G78" si="893">IF(F78&lt;0,-1,1)</f>
        <v>-1</v>
      </c>
      <c r="H78" s="361">
        <f t="shared" ref="H78" si="894">SUM(G76:G78)</f>
        <v>-3</v>
      </c>
      <c r="I78" s="362" t="str">
        <f t="shared" ref="I78" si="895">IF(H78=-3,"悪化 ",IF(H78=3,"改善 "," ---"))</f>
        <v xml:space="preserve">悪化 </v>
      </c>
      <c r="J78" s="2553">
        <f>結果表!K76</f>
        <v>99.876106887791209</v>
      </c>
      <c r="K78" s="2595">
        <v>45352</v>
      </c>
      <c r="L78" s="2553">
        <f>結果表!I76</f>
        <v>99.224430279505185</v>
      </c>
      <c r="M78" s="52">
        <f t="shared" ref="M78" si="896">L78-L77</f>
        <v>0.10048929185204258</v>
      </c>
      <c r="N78" s="243">
        <f t="shared" ref="N78" si="897">ROUND((L78-L66)/L66*100,2)</f>
        <v>-0.78</v>
      </c>
      <c r="O78" s="542">
        <f t="shared" ref="O78" si="898">AVERAGE(L76:L78)</f>
        <v>99.173639606398822</v>
      </c>
      <c r="P78" s="359">
        <f t="shared" ref="P78" si="899">O78-O77</f>
        <v>-4.1314003344425032E-2</v>
      </c>
      <c r="Q78" s="360">
        <f t="shared" ref="Q78" si="900">IF(P78&lt;0,-1,1)</f>
        <v>-1</v>
      </c>
      <c r="R78" s="361">
        <f t="shared" ref="R78" si="901">SUM(Q76:Q78)</f>
        <v>-3</v>
      </c>
      <c r="S78" s="362" t="str">
        <f t="shared" ref="S78" si="902">IF(R78=-3,"悪化 ",IF(R78=3,"改善 "," ---"))</f>
        <v xml:space="preserve">悪化 </v>
      </c>
      <c r="T78" s="2553">
        <f>結果表!Q76</f>
        <v>100.21196151884968</v>
      </c>
    </row>
    <row r="79" spans="1:20">
      <c r="A79" s="2236">
        <v>45383</v>
      </c>
      <c r="B79" s="2681">
        <f>結果表!C77</f>
        <v>99.414077282358306</v>
      </c>
      <c r="C79" s="52">
        <f t="shared" ref="C79" si="903">B79-B78</f>
        <v>0.16523836003403858</v>
      </c>
      <c r="D79" s="243">
        <f t="shared" ref="D79" si="904">ROUND((B79-B67)/B67*100,2)</f>
        <v>-0.44</v>
      </c>
      <c r="E79" s="542">
        <f t="shared" ref="E79" si="905">AVERAGE(B77:B79)</f>
        <v>99.277938659862343</v>
      </c>
      <c r="F79" s="359">
        <f t="shared" ref="F79" si="906">E79-E78</f>
        <v>7.6745361187207095E-2</v>
      </c>
      <c r="G79" s="360">
        <f t="shared" ref="G79" si="907">IF(F79&lt;0,-1,1)</f>
        <v>1</v>
      </c>
      <c r="H79" s="361">
        <f t="shared" ref="H79" si="908">SUM(G77:G79)</f>
        <v>-1</v>
      </c>
      <c r="I79" s="362" t="str">
        <f t="shared" ref="I79" si="909">IF(H79=-3,"悪化 ",IF(H79=3,"改善 "," ---"))</f>
        <v xml:space="preserve"> ---</v>
      </c>
      <c r="J79" s="2553">
        <f>結果表!K77</f>
        <v>99.932255119550533</v>
      </c>
      <c r="K79" s="2595">
        <v>45383</v>
      </c>
      <c r="L79" s="2553">
        <f>結果表!I77</f>
        <v>99.46964265879005</v>
      </c>
      <c r="M79" s="52">
        <f t="shared" ref="M79" si="910">L79-L78</f>
        <v>0.24521237928486528</v>
      </c>
      <c r="N79" s="243">
        <f t="shared" ref="N79" si="911">ROUND((L79-L67)/L67*100,2)</f>
        <v>-0.49</v>
      </c>
      <c r="O79" s="542">
        <f t="shared" ref="O79" si="912">AVERAGE(L77:L79)</f>
        <v>99.272671308649464</v>
      </c>
      <c r="P79" s="359">
        <f t="shared" ref="P79" si="913">O79-O78</f>
        <v>9.9031702250641729E-2</v>
      </c>
      <c r="Q79" s="360">
        <f t="shared" ref="Q79" si="914">IF(P79&lt;0,-1,1)</f>
        <v>1</v>
      </c>
      <c r="R79" s="361">
        <f t="shared" ref="R79" si="915">SUM(Q77:Q79)</f>
        <v>-1</v>
      </c>
      <c r="S79" s="362" t="str">
        <f t="shared" ref="S79" si="916">IF(R79=-3,"悪化 ",IF(R79=3,"改善 "," ---"))</f>
        <v xml:space="preserve"> ---</v>
      </c>
      <c r="T79" s="2553">
        <f>結果表!Q77</f>
        <v>100.16095630945138</v>
      </c>
    </row>
    <row r="80" spans="1:20">
      <c r="A80" s="2236">
        <v>45413</v>
      </c>
      <c r="B80" s="2681">
        <f>結果表!C78</f>
        <v>99.566228644703102</v>
      </c>
      <c r="C80" s="52">
        <f t="shared" ref="C80" si="917">B80-B79</f>
        <v>0.15215136234479587</v>
      </c>
      <c r="D80" s="243">
        <f t="shared" ref="D80" si="918">ROUND((B80-B68)/B68*100,2)</f>
        <v>-0.23</v>
      </c>
      <c r="E80" s="542">
        <f t="shared" ref="E80" si="919">AVERAGE(B78:B80)</f>
        <v>99.409714949795216</v>
      </c>
      <c r="F80" s="359">
        <f t="shared" ref="F80" si="920">E80-E79</f>
        <v>0.13177628993287271</v>
      </c>
      <c r="G80" s="360">
        <f t="shared" ref="G80" si="921">IF(F80&lt;0,-1,1)</f>
        <v>1</v>
      </c>
      <c r="H80" s="361">
        <f t="shared" ref="H80" si="922">SUM(G78:G80)</f>
        <v>1</v>
      </c>
      <c r="I80" s="362" t="str">
        <f t="shared" ref="I80" si="923">IF(H80=-3,"悪化 ",IF(H80=3,"改善 "," ---"))</f>
        <v xml:space="preserve"> ---</v>
      </c>
      <c r="J80" s="2553">
        <f>結果表!K78</f>
        <v>100.03833297644752</v>
      </c>
      <c r="K80" s="2595">
        <v>45413</v>
      </c>
      <c r="L80" s="2553">
        <f>結果表!I78</f>
        <v>99.755477684499937</v>
      </c>
      <c r="M80" s="52">
        <f t="shared" ref="M80" si="924">L80-L79</f>
        <v>0.28583502570988628</v>
      </c>
      <c r="N80" s="243">
        <f t="shared" ref="N80" si="925">ROUND((L80-L68)/L68*100,2)</f>
        <v>-0.19</v>
      </c>
      <c r="O80" s="542">
        <f t="shared" ref="O80" si="926">AVERAGE(L78:L80)</f>
        <v>99.483183540931734</v>
      </c>
      <c r="P80" s="359">
        <f t="shared" ref="P80" si="927">O80-O79</f>
        <v>0.21051223228226945</v>
      </c>
      <c r="Q80" s="360">
        <f t="shared" ref="Q80" si="928">IF(P80&lt;0,-1,1)</f>
        <v>1</v>
      </c>
      <c r="R80" s="361">
        <f t="shared" ref="R80" si="929">SUM(Q78:Q80)</f>
        <v>1</v>
      </c>
      <c r="S80" s="362" t="str">
        <f t="shared" ref="S80" si="930">IF(R80=-3,"悪化 ",IF(R80=3,"改善 "," ---"))</f>
        <v xml:space="preserve"> ---</v>
      </c>
      <c r="T80" s="2553">
        <f>結果表!Q78</f>
        <v>100.12189052676422</v>
      </c>
    </row>
    <row r="81" spans="1:20">
      <c r="A81" s="2236">
        <v>45444</v>
      </c>
      <c r="B81" s="2681">
        <f>結果表!C79</f>
        <v>99.601248548774834</v>
      </c>
      <c r="C81" s="52">
        <f t="shared" ref="C81" si="931">B81-B80</f>
        <v>3.5019904071731389E-2</v>
      </c>
      <c r="D81" s="243">
        <f t="shared" ref="D81" si="932">ROUND((B81-B69)/B69*100,2)</f>
        <v>-0.14000000000000001</v>
      </c>
      <c r="E81" s="542">
        <f t="shared" ref="E81" si="933">AVERAGE(B79:B81)</f>
        <v>99.527184825278752</v>
      </c>
      <c r="F81" s="359">
        <f t="shared" ref="F81" si="934">E81-E80</f>
        <v>0.11746987548353616</v>
      </c>
      <c r="G81" s="360">
        <f t="shared" ref="G81" si="935">IF(F81&lt;0,-1,1)</f>
        <v>1</v>
      </c>
      <c r="H81" s="361">
        <f t="shared" ref="H81" si="936">SUM(G79:G81)</f>
        <v>3</v>
      </c>
      <c r="I81" s="362" t="str">
        <f t="shared" ref="I81" si="937">IF(H81=-3,"悪化 ",IF(H81=3,"改善 "," ---"))</f>
        <v xml:space="preserve">改善 </v>
      </c>
      <c r="J81" s="2553">
        <f>結果表!K79</f>
        <v>100.17717187210627</v>
      </c>
      <c r="K81" s="2595">
        <v>45444</v>
      </c>
      <c r="L81" s="2553">
        <f>結果表!I79</f>
        <v>99.968092895154484</v>
      </c>
      <c r="M81" s="52">
        <f t="shared" ref="M81" si="938">L81-L80</f>
        <v>0.21261521065454758</v>
      </c>
      <c r="N81" s="243">
        <f t="shared" ref="N81" si="939">ROUND((L81-L69)/L69*100,2)</f>
        <v>0.03</v>
      </c>
      <c r="O81" s="542">
        <f t="shared" ref="O81" si="940">AVERAGE(L79:L81)</f>
        <v>99.731071079481481</v>
      </c>
      <c r="P81" s="359">
        <f t="shared" ref="P81" si="941">O81-O80</f>
        <v>0.24788753854974743</v>
      </c>
      <c r="Q81" s="360">
        <f t="shared" ref="Q81" si="942">IF(P81&lt;0,-1,1)</f>
        <v>1</v>
      </c>
      <c r="R81" s="361">
        <f t="shared" ref="R81" si="943">SUM(Q79:Q81)</f>
        <v>3</v>
      </c>
      <c r="S81" s="362" t="str">
        <f t="shared" ref="S81" si="944">IF(R81=-3,"悪化 ",IF(R81=3,"改善 "," ---"))</f>
        <v xml:space="preserve">改善 </v>
      </c>
      <c r="T81" s="2553">
        <f>結果表!Q79</f>
        <v>100.09246214282942</v>
      </c>
    </row>
    <row r="82" spans="1:20">
      <c r="A82" s="2236">
        <v>45474</v>
      </c>
      <c r="B82" s="2681">
        <f>結果表!C80</f>
        <v>99.560832311864772</v>
      </c>
      <c r="C82" s="52">
        <f t="shared" ref="C82" si="945">B82-B81</f>
        <v>-4.0416236910061798E-2</v>
      </c>
      <c r="D82" s="243">
        <f t="shared" ref="D82" si="946">ROUND((B82-B70)/B70*100,2)</f>
        <v>-0.13</v>
      </c>
      <c r="E82" s="542">
        <f t="shared" ref="E82" si="947">AVERAGE(B80:B82)</f>
        <v>99.576103168447574</v>
      </c>
      <c r="F82" s="359">
        <f t="shared" ref="F82" si="948">E82-E81</f>
        <v>4.8918343168821821E-2</v>
      </c>
      <c r="G82" s="360">
        <f t="shared" ref="G82" si="949">IF(F82&lt;0,-1,1)</f>
        <v>1</v>
      </c>
      <c r="H82" s="361">
        <f t="shared" ref="H82" si="950">SUM(G80:G82)</f>
        <v>3</v>
      </c>
      <c r="I82" s="362" t="str">
        <f t="shared" ref="I82" si="951">IF(H82=-3,"悪化 ",IF(H82=3,"改善 "," ---"))</f>
        <v xml:space="preserve">改善 </v>
      </c>
      <c r="J82" s="2553">
        <f>結果表!K80</f>
        <v>100.3237349331684</v>
      </c>
      <c r="K82" s="2595">
        <v>45474</v>
      </c>
      <c r="L82" s="2553">
        <f>結果表!I80</f>
        <v>100.11868741880104</v>
      </c>
      <c r="M82" s="52">
        <f t="shared" ref="M82" si="952">L82-L81</f>
        <v>0.15059452364656067</v>
      </c>
      <c r="N82" s="243">
        <f t="shared" ref="N82" si="953">ROUND((L82-L70)/L70*100,2)</f>
        <v>0.18</v>
      </c>
      <c r="O82" s="542">
        <f t="shared" ref="O82" si="954">AVERAGE(L80:L82)</f>
        <v>99.947419332818484</v>
      </c>
      <c r="P82" s="359">
        <f t="shared" ref="P82" si="955">O82-O81</f>
        <v>0.21634825333700292</v>
      </c>
      <c r="Q82" s="360">
        <f t="shared" ref="Q82" si="956">IF(P82&lt;0,-1,1)</f>
        <v>1</v>
      </c>
      <c r="R82" s="361">
        <f t="shared" ref="R82" si="957">SUM(Q80:Q82)</f>
        <v>3</v>
      </c>
      <c r="S82" s="362" t="str">
        <f t="shared" ref="S82" si="958">IF(R82=-3,"悪化 ",IF(R82=3,"改善 "," ---"))</f>
        <v xml:space="preserve">改善 </v>
      </c>
      <c r="T82" s="2553">
        <f>結果表!Q80</f>
        <v>100.06582564326297</v>
      </c>
    </row>
    <row r="83" spans="1:20">
      <c r="A83" s="2236">
        <v>45505</v>
      </c>
      <c r="B83" s="2681">
        <f>結果表!C81</f>
        <v>99.402627674705215</v>
      </c>
      <c r="C83" s="52">
        <f t="shared" ref="C83" si="959">B83-B82</f>
        <v>-0.15820463715955668</v>
      </c>
      <c r="D83" s="243">
        <f t="shared" ref="D83" si="960">ROUND((B83-B71)/B71*100,2)</f>
        <v>-0.23</v>
      </c>
      <c r="E83" s="542">
        <f t="shared" ref="E83" si="961">AVERAGE(B81:B83)</f>
        <v>99.521569511781607</v>
      </c>
      <c r="F83" s="359">
        <f t="shared" ref="F83" si="962">E83-E82</f>
        <v>-5.4533656665967101E-2</v>
      </c>
      <c r="G83" s="360">
        <f t="shared" ref="G83" si="963">IF(F83&lt;0,-1,1)</f>
        <v>-1</v>
      </c>
      <c r="H83" s="361">
        <f t="shared" ref="H83" si="964">SUM(G81:G83)</f>
        <v>1</v>
      </c>
      <c r="I83" s="362" t="str">
        <f t="shared" ref="I83" si="965">IF(H83=-3,"悪化 ",IF(H83=3,"改善 "," ---"))</f>
        <v xml:space="preserve"> ---</v>
      </c>
      <c r="J83" s="2553">
        <f>結果表!K81</f>
        <v>100.42081473742753</v>
      </c>
      <c r="K83" s="2595">
        <v>45505</v>
      </c>
      <c r="L83" s="2553">
        <f>結果表!I81</f>
        <v>100.10547694528792</v>
      </c>
      <c r="M83" s="52">
        <f t="shared" ref="M83" si="966">L83-L82</f>
        <v>-1.3210473513126431E-2</v>
      </c>
      <c r="N83" s="243">
        <f t="shared" ref="N83" si="967">ROUND((L83-L71)/L71*100,2)</f>
        <v>0.2</v>
      </c>
      <c r="O83" s="542">
        <f t="shared" ref="O83" si="968">AVERAGE(L81:L83)</f>
        <v>100.06408575308114</v>
      </c>
      <c r="P83" s="359">
        <f t="shared" ref="P83" si="969">O83-O82</f>
        <v>0.11666642026266061</v>
      </c>
      <c r="Q83" s="360">
        <f t="shared" ref="Q83" si="970">IF(P83&lt;0,-1,1)</f>
        <v>1</v>
      </c>
      <c r="R83" s="361">
        <f t="shared" ref="R83" si="971">SUM(Q81:Q83)</f>
        <v>3</v>
      </c>
      <c r="S83" s="362" t="str">
        <f t="shared" ref="S83" si="972">IF(R83=-3,"悪化 ",IF(R83=3,"改善 "," ---"))</f>
        <v xml:space="preserve">改善 </v>
      </c>
      <c r="T83" s="2553">
        <f>結果表!Q81</f>
        <v>100.0174318465609</v>
      </c>
    </row>
    <row r="84" spans="1:20">
      <c r="A84" s="2236">
        <v>45536</v>
      </c>
      <c r="B84" s="2681">
        <f>結果表!C82</f>
        <v>99.284562350595976</v>
      </c>
      <c r="C84" s="52">
        <f t="shared" ref="C84" si="973">B84-B83</f>
        <v>-0.11806532410923865</v>
      </c>
      <c r="D84" s="243">
        <f t="shared" ref="D84" si="974">ROUND((B84-B72)/B72*100,2)</f>
        <v>-0.27</v>
      </c>
      <c r="E84" s="542">
        <f t="shared" ref="E84" si="975">AVERAGE(B82:B84)</f>
        <v>99.416007445722002</v>
      </c>
      <c r="F84" s="359">
        <f t="shared" ref="F84" si="976">E84-E83</f>
        <v>-0.10556206605960483</v>
      </c>
      <c r="G84" s="360">
        <f t="shared" ref="G84" si="977">IF(F84&lt;0,-1,1)</f>
        <v>-1</v>
      </c>
      <c r="H84" s="361">
        <f t="shared" ref="H84" si="978">SUM(G82:G84)</f>
        <v>-1</v>
      </c>
      <c r="I84" s="362" t="str">
        <f t="shared" ref="I84" si="979">IF(H84=-3,"悪化 ",IF(H84=3,"改善 "," ---"))</f>
        <v xml:space="preserve"> ---</v>
      </c>
      <c r="J84" s="2553">
        <f>結果表!K82</f>
        <v>100.47556822103503</v>
      </c>
      <c r="K84" s="2595">
        <v>45536</v>
      </c>
      <c r="L84" s="2553">
        <f>結果表!I82</f>
        <v>100.06470498915097</v>
      </c>
      <c r="M84" s="52">
        <f t="shared" ref="M84" si="980">L84-L83</f>
        <v>-4.0771956136950394E-2</v>
      </c>
      <c r="N84" s="243">
        <f t="shared" ref="N84" si="981">ROUND((L84-L72)/L72*100,2)</f>
        <v>0.24</v>
      </c>
      <c r="O84" s="542">
        <f t="shared" ref="O84" si="982">AVERAGE(L82:L84)</f>
        <v>100.09628978441332</v>
      </c>
      <c r="P84" s="359">
        <f t="shared" ref="P84" si="983">O84-O83</f>
        <v>3.2204031332170757E-2</v>
      </c>
      <c r="Q84" s="360">
        <f t="shared" ref="Q84" si="984">IF(P84&lt;0,-1,1)</f>
        <v>1</v>
      </c>
      <c r="R84" s="361">
        <f t="shared" ref="R84" si="985">SUM(Q82:Q84)</f>
        <v>3</v>
      </c>
      <c r="S84" s="362" t="str">
        <f t="shared" ref="S84" si="986">IF(R84=-3,"悪化 ",IF(R84=3,"改善 "," ---"))</f>
        <v xml:space="preserve">改善 </v>
      </c>
      <c r="T84" s="2553">
        <f>結果表!Q82</f>
        <v>99.990541351968403</v>
      </c>
    </row>
    <row r="85" spans="1:20">
      <c r="A85" s="2236">
        <v>45566</v>
      </c>
      <c r="B85" s="2681">
        <f>結果表!C83</f>
        <v>99.250020888862423</v>
      </c>
      <c r="C85" s="52">
        <f t="shared" ref="C85" si="987">B85-B84</f>
        <v>-3.4541461733553547E-2</v>
      </c>
      <c r="D85" s="243">
        <f t="shared" ref="D85" si="988">ROUND((B85-B73)/B73*100,2)</f>
        <v>-0.23</v>
      </c>
      <c r="E85" s="542">
        <f t="shared" ref="E85" si="989">AVERAGE(B83:B85)</f>
        <v>99.312403638054548</v>
      </c>
      <c r="F85" s="359">
        <f t="shared" ref="F85" si="990">E85-E84</f>
        <v>-0.10360380766745436</v>
      </c>
      <c r="G85" s="360">
        <f t="shared" ref="G85" si="991">IF(F85&lt;0,-1,1)</f>
        <v>-1</v>
      </c>
      <c r="H85" s="361">
        <f t="shared" ref="H85" si="992">SUM(G83:G85)</f>
        <v>-3</v>
      </c>
      <c r="I85" s="362" t="str">
        <f t="shared" ref="I85" si="993">IF(H85=-3,"悪化 ",IF(H85=3,"改善 "," ---"))</f>
        <v xml:space="preserve">悪化 </v>
      </c>
      <c r="J85" s="2553">
        <f>結果表!K83</f>
        <v>100.48348245716086</v>
      </c>
      <c r="K85" s="2595">
        <v>45566</v>
      </c>
      <c r="L85" s="2553">
        <f>結果表!I83</f>
        <v>99.985720940722672</v>
      </c>
      <c r="M85" s="52">
        <f t="shared" ref="M85" si="994">L85-L84</f>
        <v>-7.8984048428296205E-2</v>
      </c>
      <c r="N85" s="243">
        <f t="shared" ref="N85" si="995">ROUND((L85-L73)/L73*100,2)</f>
        <v>0.28999999999999998</v>
      </c>
      <c r="O85" s="542">
        <f t="shared" ref="O85" si="996">AVERAGE(L83:L85)</f>
        <v>100.05196762505386</v>
      </c>
      <c r="P85" s="359">
        <f t="shared" ref="P85" si="997">O85-O84</f>
        <v>-4.4322159359452939E-2</v>
      </c>
      <c r="Q85" s="360">
        <f t="shared" ref="Q85" si="998">IF(P85&lt;0,-1,1)</f>
        <v>-1</v>
      </c>
      <c r="R85" s="361">
        <f t="shared" ref="R85" si="999">SUM(Q83:Q85)</f>
        <v>1</v>
      </c>
      <c r="S85" s="362" t="str">
        <f t="shared" ref="S85" si="1000">IF(R85=-3,"悪化 ",IF(R85=3,"改善 "," ---"))</f>
        <v xml:space="preserve"> ---</v>
      </c>
      <c r="T85" s="2553">
        <f>結果表!Q83</f>
        <v>99.971103404590124</v>
      </c>
    </row>
    <row r="86" spans="1:20">
      <c r="A86" s="2236">
        <v>45597</v>
      </c>
      <c r="B86" s="2681">
        <f>結果表!C84</f>
        <v>99.322567391620083</v>
      </c>
      <c r="C86" s="52">
        <f t="shared" ref="C86" si="1001">B86-B85</f>
        <v>7.2546502757660392E-2</v>
      </c>
      <c r="D86" s="243">
        <f t="shared" ref="D86" si="1002">ROUND((B86-B74)/B74*100,2)</f>
        <v>-0.05</v>
      </c>
      <c r="E86" s="542">
        <f t="shared" ref="E86" si="1003">AVERAGE(B84:B86)</f>
        <v>99.285716877026175</v>
      </c>
      <c r="F86" s="359">
        <f t="shared" ref="F86" si="1004">E86-E85</f>
        <v>-2.668676102837253E-2</v>
      </c>
      <c r="G86" s="360">
        <f t="shared" ref="G86" si="1005">IF(F86&lt;0,-1,1)</f>
        <v>-1</v>
      </c>
      <c r="H86" s="361">
        <f t="shared" ref="H86" si="1006">SUM(G84:G86)</f>
        <v>-3</v>
      </c>
      <c r="I86" s="362" t="str">
        <f t="shared" ref="I86" si="1007">IF(H86=-3,"悪化 ",IF(H86=3,"改善 "," ---"))</f>
        <v xml:space="preserve">悪化 </v>
      </c>
      <c r="J86" s="2553">
        <f>結果表!K84</f>
        <v>100.45057470610503</v>
      </c>
      <c r="K86" s="2595">
        <v>45597</v>
      </c>
      <c r="L86" s="2553">
        <f>結果表!I84</f>
        <v>99.87401718895967</v>
      </c>
      <c r="M86" s="52">
        <f t="shared" ref="M86" si="1008">L86-L85</f>
        <v>-0.1117037517630024</v>
      </c>
      <c r="N86" s="243">
        <f t="shared" ref="N86" si="1009">ROUND((L86-L74)/L74*100,2)</f>
        <v>0.34</v>
      </c>
      <c r="O86" s="542">
        <f t="shared" ref="O86" si="1010">AVERAGE(L84:L86)</f>
        <v>99.974814372944437</v>
      </c>
      <c r="P86" s="359">
        <f t="shared" ref="P86" si="1011">O86-O85</f>
        <v>-7.7153252109425807E-2</v>
      </c>
      <c r="Q86" s="360">
        <f t="shared" ref="Q86" si="1012">IF(P86&lt;0,-1,1)</f>
        <v>-1</v>
      </c>
      <c r="R86" s="361">
        <f t="shared" ref="R86" si="1013">SUM(Q84:Q86)</f>
        <v>-1</v>
      </c>
      <c r="S86" s="362" t="str">
        <f t="shared" ref="S86" si="1014">IF(R86=-3,"悪化 ",IF(R86=3,"改善 "," ---"))</f>
        <v xml:space="preserve"> ---</v>
      </c>
      <c r="T86" s="2553">
        <f>結果表!Q84</f>
        <v>99.930830601669896</v>
      </c>
    </row>
    <row r="87" spans="1:20">
      <c r="A87" s="2555">
        <v>45627</v>
      </c>
      <c r="B87" s="2681">
        <f>結果表!C85</f>
        <v>99.52354956528329</v>
      </c>
      <c r="C87" s="52">
        <f t="shared" ref="C87" si="1015">B87-B86</f>
        <v>0.20098217366320625</v>
      </c>
      <c r="D87" s="243">
        <f t="shared" ref="D87" si="1016">ROUND((B87-B75)/B75*100,2)</f>
        <v>0.25</v>
      </c>
      <c r="E87" s="542">
        <f t="shared" ref="E87" si="1017">AVERAGE(B85:B87)</f>
        <v>99.365379281921932</v>
      </c>
      <c r="F87" s="359">
        <f t="shared" ref="F87" si="1018">E87-E86</f>
        <v>7.9662404895756822E-2</v>
      </c>
      <c r="G87" s="360">
        <f t="shared" ref="G87" si="1019">IF(F87&lt;0,-1,1)</f>
        <v>1</v>
      </c>
      <c r="H87" s="361">
        <f t="shared" ref="H87" si="1020">SUM(G85:G87)</f>
        <v>-1</v>
      </c>
      <c r="I87" s="362" t="str">
        <f t="shared" ref="I87" si="1021">IF(H87=-3,"悪化 ",IF(H87=3,"改善 "," ---"))</f>
        <v xml:space="preserve"> ---</v>
      </c>
      <c r="J87" s="2553">
        <f>結果表!K85</f>
        <v>100.40345264170254</v>
      </c>
      <c r="K87" s="2648">
        <v>45627</v>
      </c>
      <c r="L87" s="2553">
        <f>結果表!I85</f>
        <v>99.772909877709225</v>
      </c>
      <c r="M87" s="52">
        <f t="shared" ref="M87" si="1022">L87-L86</f>
        <v>-0.10110731125044481</v>
      </c>
      <c r="N87" s="243">
        <f t="shared" ref="N87" si="1023">ROUND((L87-L75)/L75*100,2)</f>
        <v>0.43</v>
      </c>
      <c r="O87" s="542">
        <f t="shared" ref="O87" si="1024">AVERAGE(L85:L87)</f>
        <v>99.877549335797198</v>
      </c>
      <c r="P87" s="359">
        <f t="shared" ref="P87" si="1025">O87-O86</f>
        <v>-9.7265037147238331E-2</v>
      </c>
      <c r="Q87" s="360">
        <f t="shared" ref="Q87" si="1026">IF(P87&lt;0,-1,1)</f>
        <v>-1</v>
      </c>
      <c r="R87" s="361">
        <f t="shared" ref="R87" si="1027">SUM(Q85:Q87)</f>
        <v>-3</v>
      </c>
      <c r="S87" s="362" t="str">
        <f t="shared" ref="S87" si="1028">IF(R87=-3,"悪化 ",IF(R87=3,"改善 "," ---"))</f>
        <v xml:space="preserve">悪化 </v>
      </c>
      <c r="T87" s="2553">
        <f>結果表!Q85</f>
        <v>99.889620125044999</v>
      </c>
    </row>
    <row r="88" spans="1:20">
      <c r="A88" s="2235">
        <v>45658</v>
      </c>
      <c r="B88" s="2683">
        <f>結果表!C86</f>
        <v>99.729018729075591</v>
      </c>
      <c r="C88" s="245">
        <f t="shared" ref="C88" si="1029">B88-B87</f>
        <v>0.2054691637923014</v>
      </c>
      <c r="D88" s="547">
        <f t="shared" ref="D88" si="1030">ROUND((B88-B76)/B76*100,2)</f>
        <v>0.55000000000000004</v>
      </c>
      <c r="E88" s="553">
        <f t="shared" ref="E88" si="1031">AVERAGE(B86:B88)</f>
        <v>99.525045228659636</v>
      </c>
      <c r="F88" s="548">
        <f t="shared" ref="F88" si="1032">E88-E87</f>
        <v>0.15966594673770373</v>
      </c>
      <c r="G88" s="554">
        <f t="shared" ref="G88" si="1033">IF(F88&lt;0,-1,1)</f>
        <v>1</v>
      </c>
      <c r="H88" s="549">
        <f t="shared" ref="H88" si="1034">SUM(G86:G88)</f>
        <v>1</v>
      </c>
      <c r="I88" s="524" t="str">
        <f t="shared" ref="I88" si="1035">IF(H88=-3,"悪化 ",IF(H88=3,"改善 "," ---"))</f>
        <v xml:space="preserve"> ---</v>
      </c>
      <c r="J88" s="2644">
        <f>結果表!K86</f>
        <v>100.35917806704826</v>
      </c>
      <c r="K88" s="2647">
        <v>45658</v>
      </c>
      <c r="L88" s="2673">
        <f>結果表!I86</f>
        <v>99.650975279108266</v>
      </c>
      <c r="M88" s="245">
        <f t="shared" ref="M88" si="1036">L88-L87</f>
        <v>-0.12193459860095857</v>
      </c>
      <c r="N88" s="547">
        <f t="shared" ref="N88" si="1037">ROUND((L88-L76)/L76*100,2)</f>
        <v>0.48</v>
      </c>
      <c r="O88" s="553">
        <f t="shared" ref="O88" si="1038">AVERAGE(L86:L88)</f>
        <v>99.765967448592392</v>
      </c>
      <c r="P88" s="548">
        <f t="shared" ref="P88" si="1039">O88-O87</f>
        <v>-0.11158188720480666</v>
      </c>
      <c r="Q88" s="554">
        <f t="shared" ref="Q88" si="1040">IF(P88&lt;0,-1,1)</f>
        <v>-1</v>
      </c>
      <c r="R88" s="549">
        <f t="shared" ref="R88" si="1041">SUM(Q86:Q88)</f>
        <v>-3</v>
      </c>
      <c r="S88" s="524" t="str">
        <f t="shared" ref="S88" si="1042">IF(R88=-3,"悪化 ",IF(R88=3,"改善 "," ---"))</f>
        <v xml:space="preserve">悪化 </v>
      </c>
      <c r="T88" s="2644">
        <f>結果表!Q86</f>
        <v>99.861794072325608</v>
      </c>
    </row>
    <row r="89" spans="1:20">
      <c r="A89" s="2236">
        <v>45689</v>
      </c>
      <c r="B89" s="2684">
        <f>結果表!C87</f>
        <v>99.887235183482005</v>
      </c>
      <c r="C89" s="243">
        <f t="shared" ref="C89" si="1043">B89-B88</f>
        <v>0.15821645440641419</v>
      </c>
      <c r="D89" s="52">
        <f t="shared" ref="D89" si="1044">ROUND((B89-B77)/B77*100,2)</f>
        <v>0.72</v>
      </c>
      <c r="E89" s="359">
        <f t="shared" ref="E89" si="1045">AVERAGE(B87:B89)</f>
        <v>99.713267825946957</v>
      </c>
      <c r="F89" s="542">
        <f t="shared" ref="F89" si="1046">E89-E88</f>
        <v>0.18822259728732149</v>
      </c>
      <c r="G89" s="361">
        <f t="shared" ref="G89" si="1047">IF(F89&lt;0,-1,1)</f>
        <v>1</v>
      </c>
      <c r="H89" s="360">
        <f t="shared" ref="H89" si="1048">SUM(G87:G89)</f>
        <v>3</v>
      </c>
      <c r="I89" s="514" t="str">
        <f t="shared" ref="I89" si="1049">IF(H89=-3,"悪化 ",IF(H89=3,"改善 "," ---"))</f>
        <v xml:space="preserve">改善 </v>
      </c>
      <c r="J89" s="2645">
        <f>結果表!K87</f>
        <v>100.32923232079175</v>
      </c>
      <c r="K89" s="2595">
        <v>45689</v>
      </c>
      <c r="L89" s="2674">
        <f>結果表!I87</f>
        <v>99.542398387683932</v>
      </c>
      <c r="M89" s="243">
        <f t="shared" ref="M89" si="1050">L89-L88</f>
        <v>-0.10857689142433458</v>
      </c>
      <c r="N89" s="52">
        <f t="shared" ref="N89" si="1051">ROUND((L89-L77)/L77*100,2)</f>
        <v>0.42</v>
      </c>
      <c r="O89" s="359">
        <f t="shared" ref="O89" si="1052">AVERAGE(L87:L89)</f>
        <v>99.65542784816715</v>
      </c>
      <c r="P89" s="542">
        <f t="shared" ref="P89" si="1053">O89-O88</f>
        <v>-0.11053960042524125</v>
      </c>
      <c r="Q89" s="361">
        <f t="shared" ref="Q89" si="1054">IF(P89&lt;0,-1,1)</f>
        <v>-1</v>
      </c>
      <c r="R89" s="360">
        <f t="shared" ref="R89" si="1055">SUM(Q87:Q89)</f>
        <v>-3</v>
      </c>
      <c r="S89" s="514" t="str">
        <f t="shared" ref="S89" si="1056">IF(R89=-3,"悪化 ",IF(R89=3,"改善 "," ---"))</f>
        <v xml:space="preserve">悪化 </v>
      </c>
      <c r="T89" s="2645">
        <f>結果表!Q87</f>
        <v>99.877739647286091</v>
      </c>
    </row>
    <row r="90" spans="1:20">
      <c r="A90" s="2236">
        <v>45717</v>
      </c>
      <c r="B90" s="2684">
        <f>結果表!C88</f>
        <v>100.02110048919141</v>
      </c>
      <c r="C90" s="243">
        <f t="shared" ref="C90" si="1057">B90-B89</f>
        <v>0.13386530570940636</v>
      </c>
      <c r="D90" s="52">
        <f t="shared" ref="D90" si="1058">ROUND((B90-B78)/B78*100,2)</f>
        <v>0.78</v>
      </c>
      <c r="E90" s="359">
        <f t="shared" ref="E90" si="1059">AVERAGE(B88:B90)</f>
        <v>99.879118133916336</v>
      </c>
      <c r="F90" s="542">
        <f t="shared" ref="F90" si="1060">E90-E89</f>
        <v>0.16585030796937872</v>
      </c>
      <c r="G90" s="361">
        <f t="shared" ref="G90" si="1061">IF(F90&lt;0,-1,1)</f>
        <v>1</v>
      </c>
      <c r="H90" s="360">
        <f t="shared" ref="H90" si="1062">SUM(G88:G90)</f>
        <v>3</v>
      </c>
      <c r="I90" s="514" t="str">
        <f t="shared" ref="I90" si="1063">IF(H90=-3,"悪化 ",IF(H90=3,"改善 "," ---"))</f>
        <v xml:space="preserve">改善 </v>
      </c>
      <c r="J90" s="2645">
        <f>結果表!K88</f>
        <v>100.37369705098344</v>
      </c>
      <c r="K90" s="2595">
        <v>45717</v>
      </c>
      <c r="L90" s="2674">
        <f>結果表!I88</f>
        <v>99.509966805099822</v>
      </c>
      <c r="M90" s="243">
        <f t="shared" ref="M90" si="1064">L90-L89</f>
        <v>-3.2431582584109719E-2</v>
      </c>
      <c r="N90" s="52">
        <f t="shared" ref="N90" si="1065">ROUND((L90-L78)/L78*100,2)</f>
        <v>0.28999999999999998</v>
      </c>
      <c r="O90" s="359">
        <f t="shared" ref="O90" si="1066">AVERAGE(L88:L90)</f>
        <v>99.567780157297349</v>
      </c>
      <c r="P90" s="542">
        <f t="shared" ref="P90" si="1067">O90-O89</f>
        <v>-8.7647690869800954E-2</v>
      </c>
      <c r="Q90" s="361">
        <f t="shared" ref="Q90" si="1068">IF(P90&lt;0,-1,1)</f>
        <v>-1</v>
      </c>
      <c r="R90" s="360">
        <f t="shared" ref="R90" si="1069">SUM(Q88:Q90)</f>
        <v>-3</v>
      </c>
      <c r="S90" s="514" t="str">
        <f t="shared" ref="S90" si="1070">IF(R90=-3,"悪化 ",IF(R90=3,"改善 "," ---"))</f>
        <v xml:space="preserve">悪化 </v>
      </c>
      <c r="T90" s="2645">
        <f>結果表!Q88</f>
        <v>99.96193218703182</v>
      </c>
    </row>
    <row r="91" spans="1:20">
      <c r="A91" s="2236">
        <v>45748</v>
      </c>
      <c r="B91" s="2684">
        <f>結果表!C89</f>
        <v>100.21852245095411</v>
      </c>
      <c r="C91" s="243">
        <f t="shared" ref="C91" si="1071">B91-B90</f>
        <v>0.19742196176269999</v>
      </c>
      <c r="D91" s="52">
        <f t="shared" ref="D91" si="1072">ROUND((B91-B79)/B79*100,2)</f>
        <v>0.81</v>
      </c>
      <c r="E91" s="359">
        <f t="shared" ref="E91" si="1073">AVERAGE(B89:B91)</f>
        <v>100.04228604120918</v>
      </c>
      <c r="F91" s="542">
        <f t="shared" ref="F91" si="1074">E91-E90</f>
        <v>0.16316790729284492</v>
      </c>
      <c r="G91" s="361">
        <f t="shared" ref="G91" si="1075">IF(F91&lt;0,-1,1)</f>
        <v>1</v>
      </c>
      <c r="H91" s="360">
        <f t="shared" ref="H91" si="1076">SUM(G89:G91)</f>
        <v>3</v>
      </c>
      <c r="I91" s="514" t="str">
        <f t="shared" ref="I91" si="1077">IF(H91=-3,"悪化 ",IF(H91=3,"改善 "," ---"))</f>
        <v xml:space="preserve">改善 </v>
      </c>
      <c r="J91" s="2645">
        <f>結果表!K89</f>
        <v>100.56761631057584</v>
      </c>
      <c r="K91" s="2595">
        <v>45748</v>
      </c>
      <c r="L91" s="2674">
        <f>結果表!I89</f>
        <v>99.661521244655233</v>
      </c>
      <c r="M91" s="243">
        <f t="shared" ref="M91" si="1078">L91-L90</f>
        <v>0.15155443955541159</v>
      </c>
      <c r="N91" s="52">
        <f t="shared" ref="N91" si="1079">ROUND((L91-L79)/L79*100,2)</f>
        <v>0.19</v>
      </c>
      <c r="O91" s="359">
        <f t="shared" ref="O91" si="1080">AVERAGE(L89:L91)</f>
        <v>99.571295479146329</v>
      </c>
      <c r="P91" s="542">
        <f t="shared" ref="P91" si="1081">O91-O90</f>
        <v>3.5153218489796245E-3</v>
      </c>
      <c r="Q91" s="361">
        <f t="shared" ref="Q91" si="1082">IF(P91&lt;0,-1,1)</f>
        <v>1</v>
      </c>
      <c r="R91" s="360">
        <f t="shared" ref="R91" si="1083">SUM(Q89:Q91)</f>
        <v>-1</v>
      </c>
      <c r="S91" s="514" t="str">
        <f t="shared" ref="S91" si="1084">IF(R91=-3,"悪化 ",IF(R91=3,"改善 "," ---"))</f>
        <v xml:space="preserve"> ---</v>
      </c>
      <c r="T91" s="2645">
        <f>結果表!Q89</f>
        <v>100.13086065634194</v>
      </c>
    </row>
    <row r="92" spans="1:20">
      <c r="A92" s="2236">
        <v>45778</v>
      </c>
      <c r="B92" s="2684">
        <f>結果表!C90</f>
        <v>100.45295305689328</v>
      </c>
      <c r="C92" s="243">
        <f t="shared" ref="C92" si="1085">B92-B91</f>
        <v>0.23443060593916698</v>
      </c>
      <c r="D92" s="52">
        <f t="shared" ref="D92" si="1086">ROUND((B92-B80)/B80*100,2)</f>
        <v>0.89</v>
      </c>
      <c r="E92" s="359">
        <f t="shared" ref="E92" si="1087">AVERAGE(B90:B92)</f>
        <v>100.23085866567961</v>
      </c>
      <c r="F92" s="542">
        <f t="shared" ref="F92" si="1088">E92-E91</f>
        <v>0.18857262447042444</v>
      </c>
      <c r="G92" s="361">
        <f t="shared" ref="G92" si="1089">IF(F92&lt;0,-1,1)</f>
        <v>1</v>
      </c>
      <c r="H92" s="360">
        <f t="shared" ref="H92" si="1090">SUM(G90:G92)</f>
        <v>3</v>
      </c>
      <c r="I92" s="514" t="str">
        <f t="shared" ref="I92" si="1091">IF(H92=-3,"悪化 ",IF(H92=3,"改善 "," ---"))</f>
        <v xml:space="preserve">改善 </v>
      </c>
      <c r="J92" s="2645">
        <f>結果表!K90</f>
        <v>100.89485207213302</v>
      </c>
      <c r="K92" s="2595">
        <v>45778</v>
      </c>
      <c r="L92" s="2674">
        <f>結果表!I90</f>
        <v>99.982702523918675</v>
      </c>
      <c r="M92" s="243">
        <f t="shared" ref="M92" si="1092">L92-L91</f>
        <v>0.32118127926344187</v>
      </c>
      <c r="N92" s="52">
        <f t="shared" ref="N92" si="1093">ROUND((L92-L80)/L80*100,2)</f>
        <v>0.23</v>
      </c>
      <c r="O92" s="359">
        <f t="shared" ref="O92" si="1094">AVERAGE(L90:L92)</f>
        <v>99.71806352455792</v>
      </c>
      <c r="P92" s="542">
        <f t="shared" ref="P92" si="1095">O92-O91</f>
        <v>0.14676804541159072</v>
      </c>
      <c r="Q92" s="361">
        <f t="shared" ref="Q92" si="1096">IF(P92&lt;0,-1,1)</f>
        <v>1</v>
      </c>
      <c r="R92" s="360">
        <f t="shared" ref="R92" si="1097">SUM(Q90:Q92)</f>
        <v>1</v>
      </c>
      <c r="S92" s="514" t="str">
        <f t="shared" ref="S92" si="1098">IF(R92=-3,"悪化 ",IF(R92=3,"改善 "," ---"))</f>
        <v xml:space="preserve"> ---</v>
      </c>
      <c r="T92" s="2645">
        <f>結果表!Q90</f>
        <v>100.38732681493516</v>
      </c>
    </row>
    <row r="93" spans="1:20">
      <c r="A93" s="2236">
        <v>45809</v>
      </c>
      <c r="B93" s="2684">
        <f>結果表!C91</f>
        <v>100.66452892092607</v>
      </c>
      <c r="C93" s="243">
        <f t="shared" ref="C93" si="1099">B93-B92</f>
        <v>0.21157586403279538</v>
      </c>
      <c r="D93" s="52">
        <f t="shared" ref="D93" si="1100">ROUND((B93-B81)/B81*100,2)</f>
        <v>1.07</v>
      </c>
      <c r="E93" s="359">
        <f t="shared" ref="E93" si="1101">AVERAGE(B91:B93)</f>
        <v>100.44533480959115</v>
      </c>
      <c r="F93" s="542">
        <f t="shared" ref="F93" si="1102">E93-E92</f>
        <v>0.21447614391153991</v>
      </c>
      <c r="G93" s="361">
        <f t="shared" ref="G93" si="1103">IF(F93&lt;0,-1,1)</f>
        <v>1</v>
      </c>
      <c r="H93" s="360">
        <f t="shared" ref="H93" si="1104">SUM(G91:G93)</f>
        <v>3</v>
      </c>
      <c r="I93" s="514" t="str">
        <f t="shared" ref="I93" si="1105">IF(H93=-3,"悪化 ",IF(H93=3,"改善 "," ---"))</f>
        <v xml:space="preserve">改善 </v>
      </c>
      <c r="J93" s="2645">
        <f>結果表!K91</f>
        <v>101.27371296057626</v>
      </c>
      <c r="K93" s="2595">
        <v>45809</v>
      </c>
      <c r="L93" s="2674">
        <f>結果表!I91</f>
        <v>100.36945799391903</v>
      </c>
      <c r="M93" s="243">
        <f t="shared" ref="M93" si="1106">L93-L92</f>
        <v>0.38675547000035237</v>
      </c>
      <c r="N93" s="52">
        <f t="shared" ref="N93" si="1107">ROUND((L93-L81)/L81*100,2)</f>
        <v>0.4</v>
      </c>
      <c r="O93" s="359">
        <f t="shared" ref="O93" si="1108">AVERAGE(L91:L93)</f>
        <v>100.00456058749764</v>
      </c>
      <c r="P93" s="542">
        <f t="shared" ref="P93" si="1109">O93-O92</f>
        <v>0.28649706293971633</v>
      </c>
      <c r="Q93" s="361">
        <f t="shared" ref="Q93" si="1110">IF(P93&lt;0,-1,1)</f>
        <v>1</v>
      </c>
      <c r="R93" s="360">
        <f t="shared" ref="R93" si="1111">SUM(Q91:Q93)</f>
        <v>3</v>
      </c>
      <c r="S93" s="514" t="str">
        <f t="shared" ref="S93" si="1112">IF(R93=-3,"悪化 ",IF(R93=3,"改善 "," ---"))</f>
        <v xml:space="preserve">改善 </v>
      </c>
      <c r="T93" s="2645">
        <f>結果表!Q91</f>
        <v>100.69443388541551</v>
      </c>
    </row>
    <row r="94" spans="1:20">
      <c r="A94" s="2236">
        <v>45839</v>
      </c>
      <c r="B94" s="2674"/>
      <c r="C94" s="243"/>
      <c r="D94" s="52"/>
      <c r="E94" s="359"/>
      <c r="F94" s="542"/>
      <c r="G94" s="361"/>
      <c r="H94" s="360"/>
      <c r="I94" s="514"/>
      <c r="J94" s="2645"/>
      <c r="K94" s="2595">
        <v>45839</v>
      </c>
      <c r="L94" s="2674"/>
      <c r="M94" s="243"/>
      <c r="N94" s="52"/>
      <c r="O94" s="359"/>
      <c r="P94" s="542"/>
      <c r="Q94" s="361"/>
      <c r="R94" s="360"/>
      <c r="S94" s="514"/>
      <c r="T94" s="2645"/>
    </row>
    <row r="95" spans="1:20">
      <c r="A95" s="2236">
        <v>45870</v>
      </c>
      <c r="B95" s="2674"/>
      <c r="C95" s="243"/>
      <c r="D95" s="52"/>
      <c r="E95" s="359"/>
      <c r="F95" s="542"/>
      <c r="G95" s="361"/>
      <c r="H95" s="360"/>
      <c r="I95" s="514"/>
      <c r="J95" s="2645"/>
      <c r="K95" s="2595">
        <v>45870</v>
      </c>
      <c r="L95" s="2674"/>
      <c r="M95" s="243"/>
      <c r="N95" s="52"/>
      <c r="O95" s="359"/>
      <c r="P95" s="542"/>
      <c r="Q95" s="361"/>
      <c r="R95" s="360"/>
      <c r="S95" s="514"/>
      <c r="T95" s="2645"/>
    </row>
    <row r="96" spans="1:20">
      <c r="A96" s="2236">
        <v>45901</v>
      </c>
      <c r="B96" s="2674"/>
      <c r="C96" s="243"/>
      <c r="D96" s="52"/>
      <c r="E96" s="359"/>
      <c r="F96" s="542"/>
      <c r="G96" s="361"/>
      <c r="H96" s="360"/>
      <c r="I96" s="514"/>
      <c r="J96" s="2645"/>
      <c r="K96" s="2595">
        <v>45901</v>
      </c>
      <c r="L96" s="2674"/>
      <c r="M96" s="243"/>
      <c r="N96" s="52"/>
      <c r="O96" s="359"/>
      <c r="P96" s="542"/>
      <c r="Q96" s="361"/>
      <c r="R96" s="360"/>
      <c r="S96" s="514"/>
      <c r="T96" s="2645"/>
    </row>
    <row r="97" spans="1:20">
      <c r="A97" s="2236">
        <v>45931</v>
      </c>
      <c r="B97" s="2674"/>
      <c r="C97" s="243"/>
      <c r="D97" s="52"/>
      <c r="E97" s="359"/>
      <c r="F97" s="542"/>
      <c r="G97" s="361"/>
      <c r="H97" s="360"/>
      <c r="I97" s="514"/>
      <c r="J97" s="2645"/>
      <c r="K97" s="2595">
        <v>45931</v>
      </c>
      <c r="L97" s="2674"/>
      <c r="M97" s="243"/>
      <c r="N97" s="52"/>
      <c r="O97" s="359"/>
      <c r="P97" s="542"/>
      <c r="Q97" s="361"/>
      <c r="R97" s="360"/>
      <c r="S97" s="514"/>
      <c r="T97" s="2645"/>
    </row>
    <row r="98" spans="1:20">
      <c r="A98" s="2236">
        <v>45962</v>
      </c>
      <c r="B98" s="2674"/>
      <c r="C98" s="243"/>
      <c r="D98" s="52"/>
      <c r="E98" s="359"/>
      <c r="F98" s="542"/>
      <c r="G98" s="361"/>
      <c r="H98" s="360"/>
      <c r="I98" s="514"/>
      <c r="J98" s="2645"/>
      <c r="K98" s="2595">
        <v>45962</v>
      </c>
      <c r="L98" s="2674"/>
      <c r="M98" s="243"/>
      <c r="N98" s="52"/>
      <c r="O98" s="359"/>
      <c r="P98" s="542"/>
      <c r="Q98" s="361"/>
      <c r="R98" s="360"/>
      <c r="S98" s="514"/>
      <c r="T98" s="2645"/>
    </row>
    <row r="99" spans="1:20">
      <c r="A99" s="2555">
        <v>45992</v>
      </c>
      <c r="B99" s="2675"/>
      <c r="C99" s="246"/>
      <c r="D99" s="550"/>
      <c r="E99" s="544"/>
      <c r="F99" s="551"/>
      <c r="G99" s="545"/>
      <c r="H99" s="552"/>
      <c r="I99" s="440"/>
      <c r="J99" s="2646"/>
      <c r="K99" s="2648">
        <v>45992</v>
      </c>
      <c r="L99" s="2675"/>
      <c r="M99" s="246"/>
      <c r="N99" s="550"/>
      <c r="O99" s="544"/>
      <c r="P99" s="551"/>
      <c r="Q99" s="545"/>
      <c r="R99" s="552"/>
      <c r="S99" s="440"/>
      <c r="T99" s="2646"/>
    </row>
    <row r="100" spans="1:20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  <c r="K100" s="310" t="s">
        <v>513</v>
      </c>
      <c r="L100" s="310"/>
      <c r="M100" s="310"/>
      <c r="N100" s="310"/>
      <c r="O100" s="310"/>
      <c r="P100" s="310"/>
      <c r="Q100" s="310"/>
      <c r="R100" s="310"/>
      <c r="S100" s="310"/>
      <c r="T100" s="310"/>
    </row>
  </sheetData>
  <mergeCells count="3">
    <mergeCell ref="Q3:S3"/>
    <mergeCell ref="W35:AC35"/>
    <mergeCell ref="G3:I3"/>
  </mergeCells>
  <phoneticPr fontId="2"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S100"/>
  <sheetViews>
    <sheetView workbookViewId="0">
      <pane xSplit="1" ySplit="3" topLeftCell="B80" activePane="bottomRight" state="frozen"/>
      <selection pane="topRight" activeCell="B1" sqref="B1"/>
      <selection pane="bottomLeft" activeCell="A4" sqref="A4"/>
      <selection pane="bottomRight" activeCell="P91" sqref="P91"/>
    </sheetView>
  </sheetViews>
  <sheetFormatPr defaultRowHeight="13"/>
  <cols>
    <col min="2" max="6" width="10.6328125" style="305" customWidth="1"/>
    <col min="7" max="8" width="7.453125" style="305" customWidth="1"/>
    <col min="9" max="10" width="10.6328125" style="305" customWidth="1"/>
    <col min="12" max="12" width="7.08984375" customWidth="1"/>
  </cols>
  <sheetData>
    <row r="1" spans="1:19">
      <c r="A1" s="303" t="s">
        <v>1449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9">
      <c r="A2" s="2560" t="s">
        <v>472</v>
      </c>
      <c r="B2" s="2558" t="s">
        <v>488</v>
      </c>
      <c r="C2" s="2556"/>
      <c r="D2" s="2557"/>
      <c r="E2" s="2558"/>
      <c r="F2" s="2558"/>
      <c r="G2" s="2558"/>
      <c r="H2" s="2558"/>
      <c r="I2" s="2559"/>
      <c r="J2" s="2560" t="s">
        <v>489</v>
      </c>
    </row>
    <row r="3" spans="1:19" ht="26">
      <c r="A3" s="2565"/>
      <c r="B3" s="2566"/>
      <c r="C3" s="2561" t="s">
        <v>265</v>
      </c>
      <c r="D3" s="2562" t="s">
        <v>267</v>
      </c>
      <c r="E3" s="2563" t="s">
        <v>487</v>
      </c>
      <c r="F3" s="2573" t="s">
        <v>492</v>
      </c>
      <c r="G3" s="2836" t="s">
        <v>65</v>
      </c>
      <c r="H3" s="2837"/>
      <c r="I3" s="2838"/>
      <c r="J3" s="2568"/>
      <c r="L3" s="526" t="s">
        <v>352</v>
      </c>
      <c r="M3" s="526" t="s">
        <v>697</v>
      </c>
      <c r="N3" s="526" t="s">
        <v>698</v>
      </c>
      <c r="S3" t="s">
        <v>834</v>
      </c>
    </row>
    <row r="4" spans="1:19">
      <c r="A4" s="2235">
        <v>43101</v>
      </c>
      <c r="B4" s="2552">
        <f>結果表!B2</f>
        <v>99.290582792379567</v>
      </c>
      <c r="C4" s="547"/>
      <c r="D4" s="245"/>
      <c r="E4" s="548">
        <f>AVERAGE(B4:B4)</f>
        <v>99.290582792379567</v>
      </c>
      <c r="F4" s="553"/>
      <c r="G4" s="2574"/>
      <c r="H4" s="554"/>
      <c r="I4" s="2550"/>
      <c r="J4" s="2552">
        <f>結果表!J2</f>
        <v>98.738985970165018</v>
      </c>
      <c r="L4" s="527" t="s">
        <v>713</v>
      </c>
      <c r="M4" s="262">
        <f t="shared" ref="M4:M7" si="0">B4</f>
        <v>99.290582792379567</v>
      </c>
      <c r="N4" s="220">
        <f t="shared" ref="N4:N7" si="1">J4</f>
        <v>98.738985970165018</v>
      </c>
    </row>
    <row r="5" spans="1:19">
      <c r="A5" s="2236">
        <v>43132</v>
      </c>
      <c r="B5" s="2553">
        <f>結果表!B3</f>
        <v>99.742573948945491</v>
      </c>
      <c r="C5" s="52">
        <f t="shared" ref="C5" si="2">B5-B4</f>
        <v>0.45199115656592426</v>
      </c>
      <c r="D5" s="243"/>
      <c r="E5" s="542">
        <f>AVERAGE(B4:B5)</f>
        <v>99.516578370662529</v>
      </c>
      <c r="F5" s="359">
        <f t="shared" ref="F5" si="3">E5-E4</f>
        <v>0.22599557828296213</v>
      </c>
      <c r="G5" s="525">
        <f t="shared" ref="G5" si="4">IF(F5&lt;0,-1,1)</f>
        <v>1</v>
      </c>
      <c r="H5" s="361"/>
      <c r="I5" s="362"/>
      <c r="J5" s="2553">
        <f>結果表!J3</f>
        <v>98.999244123439695</v>
      </c>
      <c r="L5" s="527">
        <v>2</v>
      </c>
      <c r="M5" s="262">
        <f t="shared" si="0"/>
        <v>99.742573948945491</v>
      </c>
      <c r="N5" s="220">
        <f t="shared" si="1"/>
        <v>98.999244123439695</v>
      </c>
    </row>
    <row r="6" spans="1:19">
      <c r="A6" s="2236">
        <v>43160</v>
      </c>
      <c r="B6" s="2553">
        <f>結果表!B4</f>
        <v>100.13179102405503</v>
      </c>
      <c r="C6" s="52">
        <f t="shared" ref="C6" si="5">B6-B5</f>
        <v>0.38921707510954207</v>
      </c>
      <c r="D6" s="243"/>
      <c r="E6" s="542">
        <f t="shared" ref="E6" si="6">AVERAGE(B4:B6)</f>
        <v>99.721649255126692</v>
      </c>
      <c r="F6" s="359">
        <f t="shared" ref="F6" si="7">E6-E5</f>
        <v>0.20507088446416333</v>
      </c>
      <c r="G6" s="525">
        <f t="shared" ref="G6" si="8">IF(F6&lt;0,-1,1)</f>
        <v>1</v>
      </c>
      <c r="H6" s="361"/>
      <c r="I6" s="362"/>
      <c r="J6" s="2553">
        <f>結果表!J4</f>
        <v>99.249461621513618</v>
      </c>
      <c r="L6" s="527">
        <v>3</v>
      </c>
      <c r="M6" s="262">
        <f t="shared" si="0"/>
        <v>100.13179102405503</v>
      </c>
      <c r="N6" s="220">
        <f t="shared" si="1"/>
        <v>99.249461621513618</v>
      </c>
    </row>
    <row r="7" spans="1:19">
      <c r="A7" s="2236">
        <v>43191</v>
      </c>
      <c r="B7" s="2553">
        <f>結果表!B5</f>
        <v>100.41461146559168</v>
      </c>
      <c r="C7" s="52">
        <f t="shared" ref="C7" si="9">B7-B6</f>
        <v>0.28282044153664287</v>
      </c>
      <c r="D7" s="243"/>
      <c r="E7" s="542">
        <f t="shared" ref="E7" si="10">AVERAGE(B5:B7)</f>
        <v>100.09632547953073</v>
      </c>
      <c r="F7" s="359">
        <f t="shared" ref="F7" si="11">E7-E6</f>
        <v>0.37467622440404114</v>
      </c>
      <c r="G7" s="525">
        <f t="shared" ref="G7" si="12">IF(F7&lt;0,-1,1)</f>
        <v>1</v>
      </c>
      <c r="H7" s="361">
        <f t="shared" ref="H7" si="13">SUM(G5:G7)</f>
        <v>3</v>
      </c>
      <c r="I7" s="362" t="str">
        <f t="shared" ref="I7" si="14">IF(H7=-3,"悪化 ",IF(H7=3,"改善 "," ---"))</f>
        <v xml:space="preserve">改善 </v>
      </c>
      <c r="J7" s="2553">
        <f>結果表!J5</f>
        <v>99.461518148157765</v>
      </c>
      <c r="L7" s="527">
        <v>4</v>
      </c>
      <c r="M7" s="262">
        <f t="shared" si="0"/>
        <v>100.41461146559168</v>
      </c>
      <c r="N7" s="220">
        <f t="shared" si="1"/>
        <v>99.461518148157765</v>
      </c>
    </row>
    <row r="8" spans="1:19">
      <c r="A8" s="2236">
        <v>43221</v>
      </c>
      <c r="B8" s="2553">
        <f>結果表!B6</f>
        <v>100.58307473087748</v>
      </c>
      <c r="C8" s="52">
        <f t="shared" ref="C8" si="15">B8-B7</f>
        <v>0.16846326528580846</v>
      </c>
      <c r="D8" s="243"/>
      <c r="E8" s="542">
        <f t="shared" ref="E8" si="16">AVERAGE(B6:B8)</f>
        <v>100.37649240684141</v>
      </c>
      <c r="F8" s="359">
        <f t="shared" ref="F8" si="17">E8-E7</f>
        <v>0.28016692731067394</v>
      </c>
      <c r="G8" s="525">
        <f t="shared" ref="G8" si="18">IF(F8&lt;0,-1,1)</f>
        <v>1</v>
      </c>
      <c r="H8" s="361">
        <f t="shared" ref="H8" si="19">SUM(G6:G8)</f>
        <v>3</v>
      </c>
      <c r="I8" s="362" t="str">
        <f t="shared" ref="I8" si="20">IF(H8=-3,"悪化 ",IF(H8=3,"改善 "," ---"))</f>
        <v xml:space="preserve">改善 </v>
      </c>
      <c r="J8" s="2553">
        <f>結果表!J6</f>
        <v>99.634056440523722</v>
      </c>
      <c r="L8" s="527">
        <v>5</v>
      </c>
      <c r="M8" s="262">
        <f t="shared" ref="M8:M16" si="21">B8</f>
        <v>100.58307473087748</v>
      </c>
      <c r="N8" s="220">
        <f t="shared" ref="N8:N16" si="22">J8</f>
        <v>99.634056440523722</v>
      </c>
    </row>
    <row r="9" spans="1:19">
      <c r="A9" s="2236">
        <v>43252</v>
      </c>
      <c r="B9" s="2553">
        <f>結果表!B7</f>
        <v>100.62859357229939</v>
      </c>
      <c r="C9" s="52">
        <f t="shared" ref="C9" si="23">B9-B8</f>
        <v>4.5518841421909428E-2</v>
      </c>
      <c r="D9" s="243"/>
      <c r="E9" s="542">
        <f t="shared" ref="E9" si="24">AVERAGE(B7:B9)</f>
        <v>100.54209325625618</v>
      </c>
      <c r="F9" s="359">
        <f t="shared" ref="F9" si="25">E9-E8</f>
        <v>0.16560084941477271</v>
      </c>
      <c r="G9" s="525">
        <f t="shared" ref="G9" si="26">IF(F9&lt;0,-1,1)</f>
        <v>1</v>
      </c>
      <c r="H9" s="361">
        <f t="shared" ref="H9" si="27">SUM(G7:G9)</f>
        <v>3</v>
      </c>
      <c r="I9" s="362" t="str">
        <f t="shared" ref="I9" si="28">IF(H9=-3,"悪化 ",IF(H9=3,"改善 "," ---"))</f>
        <v xml:space="preserve">改善 </v>
      </c>
      <c r="J9" s="2553">
        <f>結果表!J7</f>
        <v>99.785762604176625</v>
      </c>
      <c r="L9" s="527">
        <v>6</v>
      </c>
      <c r="M9" s="262">
        <f t="shared" si="21"/>
        <v>100.62859357229939</v>
      </c>
      <c r="N9" s="220">
        <f t="shared" si="22"/>
        <v>99.785762604176625</v>
      </c>
    </row>
    <row r="10" spans="1:19">
      <c r="A10" s="2236">
        <v>43282</v>
      </c>
      <c r="B10" s="2553">
        <f>結果表!B8</f>
        <v>100.67825786310765</v>
      </c>
      <c r="C10" s="52">
        <f t="shared" ref="C10" si="29">B10-B9</f>
        <v>4.9664290808252076E-2</v>
      </c>
      <c r="D10" s="243"/>
      <c r="E10" s="542">
        <f t="shared" ref="E10" si="30">AVERAGE(B8:B10)</f>
        <v>100.62997538876151</v>
      </c>
      <c r="F10" s="359">
        <f t="shared" ref="F10" si="31">E10-E9</f>
        <v>8.7882132505328059E-2</v>
      </c>
      <c r="G10" s="525">
        <f t="shared" ref="G10" si="32">IF(F10&lt;0,-1,1)</f>
        <v>1</v>
      </c>
      <c r="H10" s="361">
        <f t="shared" ref="H10" si="33">SUM(G8:G10)</f>
        <v>3</v>
      </c>
      <c r="I10" s="362" t="str">
        <f t="shared" ref="I10" si="34">IF(H10=-3,"悪化 ",IF(H10=3,"改善 "," ---"))</f>
        <v xml:space="preserve">改善 </v>
      </c>
      <c r="J10" s="2553">
        <f>結果表!J8</f>
        <v>99.965114741464902</v>
      </c>
      <c r="L10" s="527">
        <v>7</v>
      </c>
      <c r="M10" s="262">
        <f t="shared" si="21"/>
        <v>100.67825786310765</v>
      </c>
      <c r="N10" s="220">
        <f t="shared" si="22"/>
        <v>99.965114741464902</v>
      </c>
    </row>
    <row r="11" spans="1:19">
      <c r="A11" s="2236">
        <v>43313</v>
      </c>
      <c r="B11" s="2553">
        <f>結果表!B9</f>
        <v>100.76082967819706</v>
      </c>
      <c r="C11" s="52">
        <f t="shared" ref="C11" si="35">B11-B10</f>
        <v>8.2571815089409029E-2</v>
      </c>
      <c r="D11" s="243"/>
      <c r="E11" s="542">
        <f t="shared" ref="E11" si="36">AVERAGE(B9:B11)</f>
        <v>100.68922703786804</v>
      </c>
      <c r="F11" s="359">
        <f t="shared" ref="F11" si="37">E11-E10</f>
        <v>5.9251649106528248E-2</v>
      </c>
      <c r="G11" s="525">
        <f t="shared" ref="G11" si="38">IF(F11&lt;0,-1,1)</f>
        <v>1</v>
      </c>
      <c r="H11" s="361">
        <f t="shared" ref="H11" si="39">SUM(G9:G11)</f>
        <v>3</v>
      </c>
      <c r="I11" s="362" t="str">
        <f t="shared" ref="I11" si="40">IF(H11=-3,"悪化 ",IF(H11=3,"改善 "," ---"))</f>
        <v xml:space="preserve">改善 </v>
      </c>
      <c r="J11" s="2553">
        <f>結果表!J9</f>
        <v>100.20612076243164</v>
      </c>
      <c r="L11" s="529">
        <v>8</v>
      </c>
      <c r="M11" s="262">
        <f t="shared" si="21"/>
        <v>100.76082967819706</v>
      </c>
      <c r="N11" s="220">
        <f t="shared" si="22"/>
        <v>100.20612076243164</v>
      </c>
    </row>
    <row r="12" spans="1:19">
      <c r="A12" s="2236">
        <v>43344</v>
      </c>
      <c r="B12" s="2553">
        <f>結果表!B10</f>
        <v>100.86764993218384</v>
      </c>
      <c r="C12" s="52">
        <f t="shared" ref="C12" si="41">B12-B11</f>
        <v>0.10682025398678263</v>
      </c>
      <c r="D12" s="243"/>
      <c r="E12" s="542">
        <f t="shared" ref="E12" si="42">AVERAGE(B10:B12)</f>
        <v>100.76891249116284</v>
      </c>
      <c r="F12" s="359">
        <f t="shared" ref="F12" si="43">E12-E11</f>
        <v>7.9685453294800368E-2</v>
      </c>
      <c r="G12" s="525">
        <f t="shared" ref="G12" si="44">IF(F12&lt;0,-1,1)</f>
        <v>1</v>
      </c>
      <c r="H12" s="361">
        <f t="shared" ref="H12" si="45">SUM(G10:G12)</f>
        <v>3</v>
      </c>
      <c r="I12" s="362" t="str">
        <f t="shared" ref="I12" si="46">IF(H12=-3,"悪化 ",IF(H12=3,"改善 "," ---"))</f>
        <v xml:space="preserve">改善 </v>
      </c>
      <c r="J12" s="2553">
        <f>結果表!J10</f>
        <v>100.51110567761803</v>
      </c>
      <c r="L12" s="529">
        <v>9</v>
      </c>
      <c r="M12" s="262">
        <f t="shared" si="21"/>
        <v>100.86764993218384</v>
      </c>
      <c r="N12" s="220">
        <f t="shared" si="22"/>
        <v>100.51110567761803</v>
      </c>
    </row>
    <row r="13" spans="1:19">
      <c r="A13" s="2236">
        <v>43374</v>
      </c>
      <c r="B13" s="2553">
        <f>結果表!B11</f>
        <v>101.02789337299848</v>
      </c>
      <c r="C13" s="52">
        <f t="shared" ref="C13" si="47">B13-B12</f>
        <v>0.16024344081463937</v>
      </c>
      <c r="D13" s="243"/>
      <c r="E13" s="542">
        <f t="shared" ref="E13" si="48">AVERAGE(B11:B13)</f>
        <v>100.88545766112645</v>
      </c>
      <c r="F13" s="359">
        <f t="shared" ref="F13" si="49">E13-E12</f>
        <v>0.11654516996361508</v>
      </c>
      <c r="G13" s="525">
        <f t="shared" ref="G13" si="50">IF(F13&lt;0,-1,1)</f>
        <v>1</v>
      </c>
      <c r="H13" s="361">
        <f t="shared" ref="H13" si="51">SUM(G11:G13)</f>
        <v>3</v>
      </c>
      <c r="I13" s="362" t="str">
        <f t="shared" ref="I13" si="52">IF(H13=-3,"悪化 ",IF(H13=3,"改善 "," ---"))</f>
        <v xml:space="preserve">改善 </v>
      </c>
      <c r="J13" s="2553">
        <f>結果表!J11</f>
        <v>100.86941642376597</v>
      </c>
      <c r="L13" s="529">
        <v>10</v>
      </c>
      <c r="M13" s="262">
        <f t="shared" si="21"/>
        <v>101.02789337299848</v>
      </c>
      <c r="N13" s="220">
        <f t="shared" si="22"/>
        <v>100.86941642376597</v>
      </c>
    </row>
    <row r="14" spans="1:19">
      <c r="A14" s="2236">
        <v>43405</v>
      </c>
      <c r="B14" s="2553">
        <f>結果表!B12</f>
        <v>101.05090968960764</v>
      </c>
      <c r="C14" s="52">
        <f t="shared" ref="C14" si="53">B14-B13</f>
        <v>2.3016316609158594E-2</v>
      </c>
      <c r="D14" s="243"/>
      <c r="E14" s="542">
        <f t="shared" ref="E14" si="54">AVERAGE(B12:B14)</f>
        <v>100.98215099826332</v>
      </c>
      <c r="F14" s="359">
        <f t="shared" ref="F14" si="55">E14-E13</f>
        <v>9.6693337136869673E-2</v>
      </c>
      <c r="G14" s="525">
        <f t="shared" ref="G14" si="56">IF(F14&lt;0,-1,1)</f>
        <v>1</v>
      </c>
      <c r="H14" s="361">
        <f t="shared" ref="H14" si="57">SUM(G12:G14)</f>
        <v>3</v>
      </c>
      <c r="I14" s="362" t="str">
        <f t="shared" ref="I14" si="58">IF(H14=-3,"悪化 ",IF(H14=3,"改善 "," ---"))</f>
        <v xml:space="preserve">改善 </v>
      </c>
      <c r="J14" s="2553">
        <f>結果表!J12</f>
        <v>101.18779095739967</v>
      </c>
      <c r="L14" s="528">
        <v>11</v>
      </c>
      <c r="M14" s="262">
        <f t="shared" si="21"/>
        <v>101.05090968960764</v>
      </c>
      <c r="N14" s="220">
        <f t="shared" si="22"/>
        <v>101.18779095739967</v>
      </c>
    </row>
    <row r="15" spans="1:19">
      <c r="A15" s="2555">
        <v>43435</v>
      </c>
      <c r="B15" s="2553">
        <f>結果表!B13</f>
        <v>100.89126875988032</v>
      </c>
      <c r="C15" s="550">
        <f t="shared" ref="C15" si="59">B15-B14</f>
        <v>-0.15964092972731692</v>
      </c>
      <c r="D15" s="246"/>
      <c r="E15" s="551">
        <f t="shared" ref="E15" si="60">AVERAGE(B13:B15)</f>
        <v>100.99002394082881</v>
      </c>
      <c r="F15" s="544">
        <f t="shared" ref="F15" si="61">E15-E14</f>
        <v>7.8729425654842089E-3</v>
      </c>
      <c r="G15" s="2575">
        <f t="shared" ref="G15" si="62">IF(F15&lt;0,-1,1)</f>
        <v>1</v>
      </c>
      <c r="H15" s="545">
        <f t="shared" ref="H15" si="63">SUM(G13:G15)</f>
        <v>3</v>
      </c>
      <c r="I15" s="439" t="str">
        <f t="shared" ref="I15" si="64">IF(H15=-3,"悪化 ",IF(H15=3,"改善 "," ---"))</f>
        <v xml:space="preserve">改善 </v>
      </c>
      <c r="J15" s="2553">
        <f>結果表!J13</f>
        <v>101.39991838820131</v>
      </c>
      <c r="L15" s="532">
        <v>12</v>
      </c>
      <c r="M15" s="262">
        <f t="shared" si="21"/>
        <v>100.89126875988032</v>
      </c>
      <c r="N15" s="220">
        <f t="shared" si="22"/>
        <v>101.39991838820131</v>
      </c>
    </row>
    <row r="16" spans="1:19">
      <c r="A16" s="2203">
        <v>43466</v>
      </c>
      <c r="B16" s="2552">
        <f>結果表!B14</f>
        <v>100.67402402870997</v>
      </c>
      <c r="C16" s="52">
        <f t="shared" ref="C16" si="65">B16-B15</f>
        <v>-0.21724473117035359</v>
      </c>
      <c r="D16" s="243">
        <f t="shared" ref="D16" si="66">ROUND((B16-B4)/B4*100,2)</f>
        <v>1.39</v>
      </c>
      <c r="E16" s="542">
        <f t="shared" ref="E16" si="67">AVERAGE(B14:B16)</f>
        <v>100.87206749273264</v>
      </c>
      <c r="F16" s="359">
        <f t="shared" ref="F16" si="68">E16-E15</f>
        <v>-0.1179564480961659</v>
      </c>
      <c r="G16" s="360">
        <f t="shared" ref="G16" si="69">IF(F16&lt;0,-1,1)</f>
        <v>-1</v>
      </c>
      <c r="H16" s="361">
        <f t="shared" ref="H16" si="70">SUM(G14:G16)</f>
        <v>1</v>
      </c>
      <c r="I16" s="362" t="str">
        <f t="shared" ref="I16" si="71">IF(H16=-3,"悪化 ",IF(H16=3,"改善 "," ---"))</f>
        <v xml:space="preserve"> ---</v>
      </c>
      <c r="J16" s="2552">
        <f>結果表!J14</f>
        <v>101.53608775428364</v>
      </c>
      <c r="L16" s="530" t="s">
        <v>758</v>
      </c>
      <c r="M16" s="531">
        <f t="shared" si="21"/>
        <v>100.67402402870997</v>
      </c>
      <c r="N16" s="369">
        <f t="shared" si="22"/>
        <v>101.53608775428364</v>
      </c>
    </row>
    <row r="17" spans="1:14">
      <c r="A17" s="2203">
        <v>43497</v>
      </c>
      <c r="B17" s="2553">
        <f>結果表!B15</f>
        <v>100.47486890300705</v>
      </c>
      <c r="C17" s="52">
        <f t="shared" ref="C17" si="72">B17-B16</f>
        <v>-0.19915512570291583</v>
      </c>
      <c r="D17" s="243">
        <f t="shared" ref="D17" si="73">ROUND((B17-B5)/B5*100,2)</f>
        <v>0.73</v>
      </c>
      <c r="E17" s="542">
        <f t="shared" ref="E17" si="74">AVERAGE(B15:B17)</f>
        <v>100.68005389719912</v>
      </c>
      <c r="F17" s="359">
        <f t="shared" ref="F17" si="75">E17-E16</f>
        <v>-0.19201359553352404</v>
      </c>
      <c r="G17" s="360">
        <f t="shared" ref="G17" si="76">IF(F17&lt;0,-1,1)</f>
        <v>-1</v>
      </c>
      <c r="H17" s="361">
        <f t="shared" ref="H17" si="77">SUM(G15:G17)</f>
        <v>-1</v>
      </c>
      <c r="I17" s="362" t="str">
        <f t="shared" ref="I17" si="78">IF(H17=-3,"悪化 ",IF(H17=3,"改善 "," ---"))</f>
        <v xml:space="preserve"> ---</v>
      </c>
      <c r="J17" s="2553">
        <f>結果表!J15</f>
        <v>101.63447723736442</v>
      </c>
      <c r="L17" s="527">
        <v>2</v>
      </c>
      <c r="M17" s="262">
        <f t="shared" ref="M17" si="79">B17</f>
        <v>100.47486890300705</v>
      </c>
      <c r="N17" s="220">
        <f t="shared" ref="N17" si="80">J17</f>
        <v>101.63447723736442</v>
      </c>
    </row>
    <row r="18" spans="1:14">
      <c r="A18" s="2203">
        <v>43525</v>
      </c>
      <c r="B18" s="2553">
        <f>結果表!B16</f>
        <v>100.33312932909448</v>
      </c>
      <c r="C18" s="52">
        <f t="shared" ref="C18" si="81">B18-B17</f>
        <v>-0.14173957391257375</v>
      </c>
      <c r="D18" s="243">
        <f t="shared" ref="D18" si="82">ROUND((B18-B6)/B6*100,2)</f>
        <v>0.2</v>
      </c>
      <c r="E18" s="542">
        <f t="shared" ref="E18" si="83">AVERAGE(B16:B18)</f>
        <v>100.49400742027051</v>
      </c>
      <c r="F18" s="359">
        <f t="shared" ref="F18" si="84">E18-E17</f>
        <v>-0.18604647692860965</v>
      </c>
      <c r="G18" s="360">
        <f t="shared" ref="G18" si="85">IF(F18&lt;0,-1,1)</f>
        <v>-1</v>
      </c>
      <c r="H18" s="361">
        <f t="shared" ref="H18" si="86">SUM(G16:G18)</f>
        <v>-3</v>
      </c>
      <c r="I18" s="362" t="str">
        <f t="shared" ref="I18" si="87">IF(H18=-3,"悪化 ",IF(H18=3,"改善 "," ---"))</f>
        <v xml:space="preserve">悪化 </v>
      </c>
      <c r="J18" s="2553">
        <f>結果表!J16</f>
        <v>101.73026334686988</v>
      </c>
      <c r="L18" s="527">
        <v>3</v>
      </c>
      <c r="M18" s="262">
        <f t="shared" ref="M18" si="88">B18</f>
        <v>100.33312932909448</v>
      </c>
      <c r="N18" s="220">
        <f t="shared" ref="N18" si="89">J18</f>
        <v>101.73026334686988</v>
      </c>
    </row>
    <row r="19" spans="1:14">
      <c r="A19" s="2203">
        <v>43556</v>
      </c>
      <c r="B19" s="2553">
        <f>結果表!B17</f>
        <v>100.37350536223008</v>
      </c>
      <c r="C19" s="52">
        <f t="shared" ref="C19" si="90">B19-B18</f>
        <v>4.0376033135601119E-2</v>
      </c>
      <c r="D19" s="243">
        <f t="shared" ref="D19" si="91">ROUND((B19-B7)/B7*100,2)</f>
        <v>-0.04</v>
      </c>
      <c r="E19" s="542">
        <f t="shared" ref="E19" si="92">AVERAGE(B17:B19)</f>
        <v>100.39383453144387</v>
      </c>
      <c r="F19" s="359">
        <f t="shared" ref="F19" si="93">E19-E18</f>
        <v>-0.10017288882663422</v>
      </c>
      <c r="G19" s="360">
        <f t="shared" ref="G19" si="94">IF(F19&lt;0,-1,1)</f>
        <v>-1</v>
      </c>
      <c r="H19" s="361">
        <f t="shared" ref="H19" si="95">SUM(G17:G19)</f>
        <v>-3</v>
      </c>
      <c r="I19" s="362" t="str">
        <f t="shared" ref="I19" si="96">IF(H19=-3,"悪化 ",IF(H19=3,"改善 "," ---"))</f>
        <v xml:space="preserve">悪化 </v>
      </c>
      <c r="J19" s="2553">
        <f>結果表!J17</f>
        <v>101.84774033306005</v>
      </c>
      <c r="L19" s="527">
        <v>4</v>
      </c>
      <c r="M19" s="262">
        <f t="shared" ref="M19" si="97">B19</f>
        <v>100.37350536223008</v>
      </c>
      <c r="N19" s="220">
        <f t="shared" ref="N19" si="98">J19</f>
        <v>101.84774033306005</v>
      </c>
    </row>
    <row r="20" spans="1:14">
      <c r="A20" s="2203">
        <v>43586</v>
      </c>
      <c r="B20" s="2553">
        <f>結果表!B18</f>
        <v>100.58843083775149</v>
      </c>
      <c r="C20" s="52">
        <f t="shared" ref="C20" si="99">B20-B19</f>
        <v>0.21492547552141161</v>
      </c>
      <c r="D20" s="243">
        <f t="shared" ref="D20" si="100">ROUND((B20-B8)/B8*100,2)</f>
        <v>0.01</v>
      </c>
      <c r="E20" s="542">
        <f t="shared" ref="E20" si="101">AVERAGE(B18:B20)</f>
        <v>100.43168850969202</v>
      </c>
      <c r="F20" s="359">
        <f t="shared" ref="F20" si="102">E20-E19</f>
        <v>3.7853978248151066E-2</v>
      </c>
      <c r="G20" s="360">
        <f t="shared" ref="G20" si="103">IF(F20&lt;0,-1,1)</f>
        <v>1</v>
      </c>
      <c r="H20" s="361">
        <f t="shared" ref="H20" si="104">SUM(G18:G20)</f>
        <v>-1</v>
      </c>
      <c r="I20" s="362" t="str">
        <f t="shared" ref="I20" si="105">IF(H20=-3,"悪化 ",IF(H20=3,"改善 "," ---"))</f>
        <v xml:space="preserve"> ---</v>
      </c>
      <c r="J20" s="2553">
        <f>結果表!J18</f>
        <v>101.99930589814836</v>
      </c>
      <c r="L20" s="527">
        <v>5</v>
      </c>
      <c r="M20" s="262">
        <f t="shared" ref="M20" si="106">B20</f>
        <v>100.58843083775149</v>
      </c>
      <c r="N20" s="220">
        <f t="shared" ref="N20" si="107">J20</f>
        <v>101.99930589814836</v>
      </c>
    </row>
    <row r="21" spans="1:14">
      <c r="A21" s="2203">
        <v>43617</v>
      </c>
      <c r="B21" s="2553">
        <f>結果表!B19</f>
        <v>100.88325931804758</v>
      </c>
      <c r="C21" s="52">
        <f t="shared" ref="C21" si="108">B21-B20</f>
        <v>0.29482848029608988</v>
      </c>
      <c r="D21" s="243">
        <f t="shared" ref="D21" si="109">ROUND((B21-B9)/B9*100,2)</f>
        <v>0.25</v>
      </c>
      <c r="E21" s="542">
        <f t="shared" ref="E21" si="110">AVERAGE(B19:B21)</f>
        <v>100.61506517267638</v>
      </c>
      <c r="F21" s="359">
        <f t="shared" ref="F21" si="111">E21-E20</f>
        <v>0.18337666298435806</v>
      </c>
      <c r="G21" s="360">
        <f t="shared" ref="G21" si="112">IF(F21&lt;0,-1,1)</f>
        <v>1</v>
      </c>
      <c r="H21" s="361">
        <f t="shared" ref="H21" si="113">SUM(G19:G21)</f>
        <v>1</v>
      </c>
      <c r="I21" s="362" t="str">
        <f t="shared" ref="I21" si="114">IF(H21=-3,"悪化 ",IF(H21=3,"改善 "," ---"))</f>
        <v xml:space="preserve"> ---</v>
      </c>
      <c r="J21" s="2553">
        <f>結果表!J19</f>
        <v>102.14032234634793</v>
      </c>
      <c r="L21" s="527">
        <v>6</v>
      </c>
      <c r="M21" s="262">
        <f t="shared" ref="M21" si="115">B21</f>
        <v>100.88325931804758</v>
      </c>
      <c r="N21" s="220">
        <f t="shared" ref="N21" si="116">J21</f>
        <v>102.14032234634793</v>
      </c>
    </row>
    <row r="22" spans="1:14">
      <c r="A22" s="2203">
        <v>43647</v>
      </c>
      <c r="B22" s="2553">
        <f>結果表!B20</f>
        <v>101.16490305442349</v>
      </c>
      <c r="C22" s="52">
        <f t="shared" ref="C22" si="117">B22-B21</f>
        <v>0.28164373637591211</v>
      </c>
      <c r="D22" s="243">
        <f t="shared" ref="D22" si="118">ROUND((B22-B10)/B10*100,2)</f>
        <v>0.48</v>
      </c>
      <c r="E22" s="542">
        <f t="shared" ref="E22" si="119">AVERAGE(B20:B22)</f>
        <v>100.87886440340753</v>
      </c>
      <c r="F22" s="359">
        <f t="shared" ref="F22" si="120">E22-E21</f>
        <v>0.26379923073115208</v>
      </c>
      <c r="G22" s="360">
        <f t="shared" ref="G22" si="121">IF(F22&lt;0,-1,1)</f>
        <v>1</v>
      </c>
      <c r="H22" s="361">
        <f t="shared" ref="H22" si="122">SUM(G20:G22)</f>
        <v>3</v>
      </c>
      <c r="I22" s="362" t="str">
        <f t="shared" ref="I22" si="123">IF(H22=-3,"悪化 ",IF(H22=3,"改善 "," ---"))</f>
        <v xml:space="preserve">改善 </v>
      </c>
      <c r="J22" s="2553">
        <f>結果表!J20</f>
        <v>102.24853150333094</v>
      </c>
      <c r="L22" s="527">
        <v>7</v>
      </c>
      <c r="M22" s="262">
        <f t="shared" ref="M22" si="124">B22</f>
        <v>101.16490305442349</v>
      </c>
      <c r="N22" s="220">
        <f t="shared" ref="N22" si="125">J22</f>
        <v>102.24853150333094</v>
      </c>
    </row>
    <row r="23" spans="1:14">
      <c r="A23" s="2203">
        <v>43678</v>
      </c>
      <c r="B23" s="2553">
        <f>結果表!B21</f>
        <v>101.30853050276907</v>
      </c>
      <c r="C23" s="52">
        <f t="shared" ref="C23" si="126">B23-B22</f>
        <v>0.14362744834558328</v>
      </c>
      <c r="D23" s="243">
        <f t="shared" ref="D23" si="127">ROUND((B23-B11)/B11*100,2)</f>
        <v>0.54</v>
      </c>
      <c r="E23" s="542">
        <f t="shared" ref="E23" si="128">AVERAGE(B21:B23)</f>
        <v>101.11889762508004</v>
      </c>
      <c r="F23" s="359">
        <f t="shared" ref="F23" si="129">E23-E22</f>
        <v>0.24003322167250474</v>
      </c>
      <c r="G23" s="360">
        <f t="shared" ref="G23" si="130">IF(F23&lt;0,-1,1)</f>
        <v>1</v>
      </c>
      <c r="H23" s="361">
        <f t="shared" ref="H23" si="131">SUM(G21:G23)</f>
        <v>3</v>
      </c>
      <c r="I23" s="362" t="str">
        <f t="shared" ref="I23" si="132">IF(H23=-3,"悪化 ",IF(H23=3,"改善 "," ---"))</f>
        <v xml:space="preserve">改善 </v>
      </c>
      <c r="J23" s="2553">
        <f>結果表!J21</f>
        <v>102.30761311134069</v>
      </c>
      <c r="L23" s="529">
        <v>8</v>
      </c>
      <c r="M23" s="262">
        <f t="shared" ref="M23" si="133">B23</f>
        <v>101.30853050276907</v>
      </c>
      <c r="N23" s="220">
        <f t="shared" ref="N23" si="134">J23</f>
        <v>102.30761311134069</v>
      </c>
    </row>
    <row r="24" spans="1:14">
      <c r="A24" s="2203">
        <v>43709</v>
      </c>
      <c r="B24" s="2553">
        <f>結果表!B22</f>
        <v>101.25703600107435</v>
      </c>
      <c r="C24" s="52">
        <f t="shared" ref="C24" si="135">B24-B23</f>
        <v>-5.1494501694719474E-2</v>
      </c>
      <c r="D24" s="243">
        <f t="shared" ref="D24" si="136">ROUND((B24-B12)/B12*100,2)</f>
        <v>0.39</v>
      </c>
      <c r="E24" s="542">
        <f t="shared" ref="E24" si="137">AVERAGE(B22:B24)</f>
        <v>101.24348985275564</v>
      </c>
      <c r="F24" s="359">
        <f t="shared" ref="F24" si="138">E24-E23</f>
        <v>0.12459222767560618</v>
      </c>
      <c r="G24" s="360">
        <f t="shared" ref="G24" si="139">IF(F24&lt;0,-1,1)</f>
        <v>1</v>
      </c>
      <c r="H24" s="361">
        <f t="shared" ref="H24" si="140">SUM(G22:G24)</f>
        <v>3</v>
      </c>
      <c r="I24" s="362" t="str">
        <f t="shared" ref="I24" si="141">IF(H24=-3,"悪化 ",IF(H24=3,"改善 "," ---"))</f>
        <v xml:space="preserve">改善 </v>
      </c>
      <c r="J24" s="2553">
        <f>結果表!J22</f>
        <v>102.30026720455051</v>
      </c>
      <c r="L24" s="529">
        <v>9</v>
      </c>
      <c r="M24" s="262">
        <f t="shared" ref="M24" si="142">B24</f>
        <v>101.25703600107435</v>
      </c>
      <c r="N24" s="220">
        <f t="shared" ref="N24" si="143">J24</f>
        <v>102.30026720455051</v>
      </c>
    </row>
    <row r="25" spans="1:14">
      <c r="A25" s="2203">
        <v>43739</v>
      </c>
      <c r="B25" s="2553">
        <f>結果表!B23</f>
        <v>100.93241095852589</v>
      </c>
      <c r="C25" s="52">
        <f t="shared" ref="C25" si="144">B25-B24</f>
        <v>-0.32462504254846181</v>
      </c>
      <c r="D25" s="243">
        <f t="shared" ref="D25" si="145">ROUND((B25-B13)/B13*100,2)</f>
        <v>-0.09</v>
      </c>
      <c r="E25" s="542">
        <f t="shared" ref="E25" si="146">AVERAGE(B23:B25)</f>
        <v>101.16599248745644</v>
      </c>
      <c r="F25" s="359">
        <f t="shared" ref="F25" si="147">E25-E24</f>
        <v>-7.7497365299208809E-2</v>
      </c>
      <c r="G25" s="360">
        <f t="shared" ref="G25" si="148">IF(F25&lt;0,-1,1)</f>
        <v>-1</v>
      </c>
      <c r="H25" s="361">
        <f t="shared" ref="H25" si="149">SUM(G23:G25)</f>
        <v>1</v>
      </c>
      <c r="I25" s="362" t="str">
        <f t="shared" ref="I25" si="150">IF(H25=-3,"悪化 ",IF(H25=3,"改善 "," ---"))</f>
        <v xml:space="preserve"> ---</v>
      </c>
      <c r="J25" s="2553">
        <f>結果表!J23</f>
        <v>102.22277992996914</v>
      </c>
      <c r="L25" s="529">
        <v>10</v>
      </c>
      <c r="M25" s="262">
        <f t="shared" ref="M25" si="151">B25</f>
        <v>100.93241095852589</v>
      </c>
      <c r="N25" s="220">
        <f t="shared" ref="N25" si="152">J25</f>
        <v>102.22277992996914</v>
      </c>
    </row>
    <row r="26" spans="1:14">
      <c r="A26" s="2203">
        <v>43770</v>
      </c>
      <c r="B26" s="2553">
        <f>結果表!B24</f>
        <v>100.39571924858598</v>
      </c>
      <c r="C26" s="52">
        <f t="shared" ref="C26" si="153">B26-B25</f>
        <v>-0.536691709939916</v>
      </c>
      <c r="D26" s="243">
        <f t="shared" ref="D26" si="154">ROUND((B26-B14)/B14*100,2)</f>
        <v>-0.65</v>
      </c>
      <c r="E26" s="542">
        <f t="shared" ref="E26" si="155">AVERAGE(B24:B26)</f>
        <v>100.86172206939541</v>
      </c>
      <c r="F26" s="359">
        <f t="shared" ref="F26" si="156">E26-E25</f>
        <v>-0.30427041806102295</v>
      </c>
      <c r="G26" s="360">
        <f t="shared" ref="G26" si="157">IF(F26&lt;0,-1,1)</f>
        <v>-1</v>
      </c>
      <c r="H26" s="361">
        <f t="shared" ref="H26" si="158">SUM(G24:G26)</f>
        <v>-1</v>
      </c>
      <c r="I26" s="362" t="str">
        <f t="shared" ref="I26" si="159">IF(H26=-3,"悪化 ",IF(H26=3,"改善 "," ---"))</f>
        <v xml:space="preserve"> ---</v>
      </c>
      <c r="J26" s="2553">
        <f>結果表!J24</f>
        <v>102.05788071046477</v>
      </c>
      <c r="L26" s="528">
        <v>11</v>
      </c>
      <c r="M26" s="262">
        <f t="shared" ref="M26" si="160">B26</f>
        <v>100.39571924858598</v>
      </c>
      <c r="N26" s="220">
        <f t="shared" ref="N26" si="161">J26</f>
        <v>102.05788071046477</v>
      </c>
    </row>
    <row r="27" spans="1:14">
      <c r="A27" s="2203">
        <v>43800</v>
      </c>
      <c r="B27" s="2554">
        <f>結果表!B25</f>
        <v>99.663863749029716</v>
      </c>
      <c r="C27" s="52">
        <f t="shared" ref="C27" si="162">B27-B26</f>
        <v>-0.73185549955626072</v>
      </c>
      <c r="D27" s="243">
        <f t="shared" ref="D27" si="163">ROUND((B27-B15)/B15*100,2)</f>
        <v>-1.22</v>
      </c>
      <c r="E27" s="542">
        <f t="shared" ref="E27" si="164">AVERAGE(B25:B27)</f>
        <v>100.33066465204719</v>
      </c>
      <c r="F27" s="359">
        <f t="shared" ref="F27" si="165">E27-E26</f>
        <v>-0.53105741734822232</v>
      </c>
      <c r="G27" s="360">
        <f t="shared" ref="G27" si="166">IF(F27&lt;0,-1,1)</f>
        <v>-1</v>
      </c>
      <c r="H27" s="361">
        <f t="shared" ref="H27" si="167">SUM(G25:G27)</f>
        <v>-3</v>
      </c>
      <c r="I27" s="362" t="str">
        <f t="shared" ref="I27" si="168">IF(H27=-3,"悪化 ",IF(H27=3,"改善 "," ---"))</f>
        <v xml:space="preserve">悪化 </v>
      </c>
      <c r="J27" s="2554">
        <f>結果表!J25</f>
        <v>101.76472863392183</v>
      </c>
      <c r="L27" s="527">
        <v>12</v>
      </c>
      <c r="M27" s="262">
        <f t="shared" ref="M27:M28" si="169">B27</f>
        <v>99.663863749029716</v>
      </c>
      <c r="N27" s="220">
        <f t="shared" ref="N27:N28" si="170">J27</f>
        <v>101.76472863392183</v>
      </c>
    </row>
    <row r="28" spans="1:14">
      <c r="A28" s="2235">
        <v>43831</v>
      </c>
      <c r="B28" s="2553">
        <f>結果表!B26</f>
        <v>98.70434207281221</v>
      </c>
      <c r="C28" s="547">
        <f t="shared" ref="C28" si="171">B28-B27</f>
        <v>-0.95952167621750561</v>
      </c>
      <c r="D28" s="245">
        <f t="shared" ref="D28" si="172">ROUND((B28-B16)/B16*100,2)</f>
        <v>-1.96</v>
      </c>
      <c r="E28" s="548">
        <f t="shared" ref="E28" si="173">AVERAGE(B26:B28)</f>
        <v>99.587975023475963</v>
      </c>
      <c r="F28" s="553">
        <f t="shared" ref="F28" si="174">E28-E27</f>
        <v>-0.74268962857122744</v>
      </c>
      <c r="G28" s="549">
        <f t="shared" ref="G28" si="175">IF(F28&lt;0,-1,1)</f>
        <v>-1</v>
      </c>
      <c r="H28" s="554">
        <f t="shared" ref="H28" si="176">SUM(G26:G28)</f>
        <v>-3</v>
      </c>
      <c r="I28" s="2550" t="str">
        <f t="shared" ref="I28" si="177">IF(H28=-3,"悪化 ",IF(H28=3,"改善 "," ---"))</f>
        <v xml:space="preserve">悪化 </v>
      </c>
      <c r="J28" s="2553">
        <f>結果表!J26</f>
        <v>101.24234509840191</v>
      </c>
      <c r="L28" s="530" t="s">
        <v>802</v>
      </c>
      <c r="M28" s="531">
        <f t="shared" si="169"/>
        <v>98.70434207281221</v>
      </c>
      <c r="N28" s="369">
        <f t="shared" si="170"/>
        <v>101.24234509840191</v>
      </c>
    </row>
    <row r="29" spans="1:14">
      <c r="A29" s="2236">
        <v>43862</v>
      </c>
      <c r="B29" s="2553">
        <f>結果表!B27</f>
        <v>97.58482272664574</v>
      </c>
      <c r="C29" s="52">
        <f t="shared" ref="C29" si="178">B29-B28</f>
        <v>-1.1195193461664701</v>
      </c>
      <c r="D29" s="243">
        <f t="shared" ref="D29" si="179">ROUND((B29-B17)/B17*100,2)</f>
        <v>-2.88</v>
      </c>
      <c r="E29" s="542">
        <f t="shared" ref="E29" si="180">AVERAGE(B27:B29)</f>
        <v>98.651009516162546</v>
      </c>
      <c r="F29" s="359">
        <f t="shared" ref="F29" si="181">E29-E28</f>
        <v>-0.93696550731341688</v>
      </c>
      <c r="G29" s="360">
        <f t="shared" ref="G29" si="182">IF(F29&lt;0,-1,1)</f>
        <v>-1</v>
      </c>
      <c r="H29" s="361">
        <f t="shared" ref="H29" si="183">SUM(G27:G29)</f>
        <v>-3</v>
      </c>
      <c r="I29" s="362" t="str">
        <f t="shared" ref="I29" si="184">IF(H29=-3,"悪化 ",IF(H29=3,"改善 "," ---"))</f>
        <v xml:space="preserve">悪化 </v>
      </c>
      <c r="J29" s="2553">
        <f>結果表!J27</f>
        <v>100.49954160256441</v>
      </c>
      <c r="L29" s="527">
        <v>2</v>
      </c>
      <c r="M29" s="262">
        <f t="shared" ref="M29" si="185">B29</f>
        <v>97.58482272664574</v>
      </c>
      <c r="N29" s="220">
        <f t="shared" ref="N29" si="186">J29</f>
        <v>100.49954160256441</v>
      </c>
    </row>
    <row r="30" spans="1:14">
      <c r="A30" s="2236">
        <v>43891</v>
      </c>
      <c r="B30" s="2553">
        <f>結果表!B28</f>
        <v>96.384193313508959</v>
      </c>
      <c r="C30" s="52">
        <f t="shared" ref="C30" si="187">B30-B29</f>
        <v>-1.200629413136781</v>
      </c>
      <c r="D30" s="243">
        <f t="shared" ref="D30" si="188">ROUND((B30-B18)/B18*100,2)</f>
        <v>-3.94</v>
      </c>
      <c r="E30" s="542">
        <f t="shared" ref="E30" si="189">AVERAGE(B28:B30)</f>
        <v>97.557786037655646</v>
      </c>
      <c r="F30" s="359">
        <f t="shared" ref="F30" si="190">E30-E29</f>
        <v>-1.0932234785068999</v>
      </c>
      <c r="G30" s="360">
        <f t="shared" ref="G30" si="191">IF(F30&lt;0,-1,1)</f>
        <v>-1</v>
      </c>
      <c r="H30" s="361">
        <f t="shared" ref="H30" si="192">SUM(G28:G30)</f>
        <v>-3</v>
      </c>
      <c r="I30" s="362" t="str">
        <f t="shared" ref="I30" si="193">IF(H30=-3,"悪化 ",IF(H30=3,"改善 "," ---"))</f>
        <v xml:space="preserve">悪化 </v>
      </c>
      <c r="J30" s="2553">
        <f>結果表!J28</f>
        <v>99.537244716754984</v>
      </c>
      <c r="L30" s="527">
        <v>3</v>
      </c>
      <c r="M30" s="262">
        <f t="shared" ref="M30" si="194">B30</f>
        <v>96.384193313508959</v>
      </c>
      <c r="N30" s="220">
        <f t="shared" ref="N30" si="195">J30</f>
        <v>99.537244716754984</v>
      </c>
    </row>
    <row r="31" spans="1:14">
      <c r="A31" s="2236">
        <v>43922</v>
      </c>
      <c r="B31" s="2553">
        <f>結果表!B29</f>
        <v>95.29136837485072</v>
      </c>
      <c r="C31" s="52">
        <f t="shared" ref="C31" si="196">B31-B30</f>
        <v>-1.0928249386582394</v>
      </c>
      <c r="D31" s="243">
        <f t="shared" ref="D31" si="197">ROUND((B31-B19)/B19*100,2)</f>
        <v>-5.0599999999999996</v>
      </c>
      <c r="E31" s="542">
        <f t="shared" ref="E31" si="198">AVERAGE(B29:B31)</f>
        <v>96.420128138335144</v>
      </c>
      <c r="F31" s="359">
        <f t="shared" ref="F31" si="199">E31-E30</f>
        <v>-1.1376578993205015</v>
      </c>
      <c r="G31" s="360">
        <f t="shared" ref="G31" si="200">IF(F31&lt;0,-1,1)</f>
        <v>-1</v>
      </c>
      <c r="H31" s="361">
        <f t="shared" ref="H31" si="201">SUM(G29:G31)</f>
        <v>-3</v>
      </c>
      <c r="I31" s="362" t="str">
        <f t="shared" ref="I31" si="202">IF(H31=-3,"悪化 ",IF(H31=3,"改善 "," ---"))</f>
        <v xml:space="preserve">悪化 </v>
      </c>
      <c r="J31" s="2553">
        <f>結果表!J29</f>
        <v>98.457618756809282</v>
      </c>
      <c r="L31" s="527">
        <v>4</v>
      </c>
      <c r="M31" s="262">
        <f t="shared" ref="M31" si="203">B31</f>
        <v>95.29136837485072</v>
      </c>
      <c r="N31" s="220">
        <f t="shared" ref="N31" si="204">J31</f>
        <v>98.457618756809282</v>
      </c>
    </row>
    <row r="32" spans="1:14">
      <c r="A32" s="2236">
        <v>43952</v>
      </c>
      <c r="B32" s="2553">
        <f>結果表!B30</f>
        <v>94.689119709988205</v>
      </c>
      <c r="C32" s="52">
        <f t="shared" ref="C32" si="205">B32-B31</f>
        <v>-0.60224866486251472</v>
      </c>
      <c r="D32" s="243">
        <f t="shared" ref="D32" si="206">ROUND((B32-B20)/B20*100,2)</f>
        <v>-5.86</v>
      </c>
      <c r="E32" s="542">
        <f t="shared" ref="E32" si="207">AVERAGE(B30:B32)</f>
        <v>95.454893799449295</v>
      </c>
      <c r="F32" s="359">
        <f t="shared" ref="F32" si="208">E32-E31</f>
        <v>-0.96523433888584975</v>
      </c>
      <c r="G32" s="360">
        <f t="shared" ref="G32" si="209">IF(F32&lt;0,-1,1)</f>
        <v>-1</v>
      </c>
      <c r="H32" s="361">
        <f t="shared" ref="H32" si="210">SUM(G30:G32)</f>
        <v>-3</v>
      </c>
      <c r="I32" s="362" t="str">
        <f t="shared" ref="I32" si="211">IF(H32=-3,"悪化 ",IF(H32=3,"改善 "," ---"))</f>
        <v xml:space="preserve">悪化 </v>
      </c>
      <c r="J32" s="2553">
        <f>結果表!J30</f>
        <v>97.467062055072688</v>
      </c>
      <c r="L32" s="527">
        <v>5</v>
      </c>
      <c r="M32" s="262">
        <f t="shared" ref="M32" si="212">B32</f>
        <v>94.689119709988205</v>
      </c>
      <c r="N32" s="220">
        <f t="shared" ref="N32" si="213">J32</f>
        <v>97.467062055072688</v>
      </c>
    </row>
    <row r="33" spans="1:14">
      <c r="A33" s="2236">
        <v>43983</v>
      </c>
      <c r="B33" s="2553">
        <f>結果表!B31</f>
        <v>94.752472697704079</v>
      </c>
      <c r="C33" s="52">
        <f t="shared" ref="C33" si="214">B33-B32</f>
        <v>6.335298771587361E-2</v>
      </c>
      <c r="D33" s="243">
        <f t="shared" ref="D33" si="215">ROUND((B33-B21)/B21*100,2)</f>
        <v>-6.08</v>
      </c>
      <c r="E33" s="542">
        <f t="shared" ref="E33" si="216">AVERAGE(B31:B33)</f>
        <v>94.91098692751433</v>
      </c>
      <c r="F33" s="359">
        <f t="shared" ref="F33" si="217">E33-E32</f>
        <v>-0.5439068719349649</v>
      </c>
      <c r="G33" s="360">
        <f t="shared" ref="G33" si="218">IF(F33&lt;0,-1,1)</f>
        <v>-1</v>
      </c>
      <c r="H33" s="361">
        <f t="shared" ref="H33" si="219">SUM(G31:G33)</f>
        <v>-3</v>
      </c>
      <c r="I33" s="362" t="str">
        <f t="shared" ref="I33" si="220">IF(H33=-3,"悪化 ",IF(H33=3,"改善 "," ---"))</f>
        <v xml:space="preserve">悪化 </v>
      </c>
      <c r="J33" s="2553">
        <f>結果表!J31</f>
        <v>96.747790980772891</v>
      </c>
      <c r="L33" s="527">
        <v>6</v>
      </c>
      <c r="M33" s="262">
        <f t="shared" ref="M33" si="221">B33</f>
        <v>94.752472697704079</v>
      </c>
      <c r="N33" s="220">
        <f t="shared" ref="N33" si="222">J33</f>
        <v>96.747790980772891</v>
      </c>
    </row>
    <row r="34" spans="1:14">
      <c r="A34" s="2236">
        <v>44013</v>
      </c>
      <c r="B34" s="2553">
        <f>結果表!B32</f>
        <v>95.300879553614251</v>
      </c>
      <c r="C34" s="52">
        <f t="shared" ref="C34" si="223">B34-B33</f>
        <v>0.54840685591017291</v>
      </c>
      <c r="D34" s="243">
        <f t="shared" ref="D34" si="224">ROUND((B34-B22)/B22*100,2)</f>
        <v>-5.8</v>
      </c>
      <c r="E34" s="542">
        <f t="shared" ref="E34" si="225">AVERAGE(B32:B34)</f>
        <v>94.914157320435507</v>
      </c>
      <c r="F34" s="359">
        <f t="shared" ref="F34" si="226">E34-E33</f>
        <v>3.1703929211772675E-3</v>
      </c>
      <c r="G34" s="360">
        <f t="shared" ref="G34" si="227">IF(F34&lt;0,-1,1)</f>
        <v>1</v>
      </c>
      <c r="H34" s="361">
        <f t="shared" ref="H34" si="228">SUM(G32:G34)</f>
        <v>-1</v>
      </c>
      <c r="I34" s="362" t="str">
        <f t="shared" ref="I34" si="229">IF(H34=-3,"悪化 ",IF(H34=3,"改善 "," ---"))</f>
        <v xml:space="preserve"> ---</v>
      </c>
      <c r="J34" s="2553">
        <f>結果表!J32</f>
        <v>96.380766604965231</v>
      </c>
      <c r="L34" s="527">
        <v>7</v>
      </c>
      <c r="M34" s="262">
        <f t="shared" ref="M34" si="230">B34</f>
        <v>95.300879553614251</v>
      </c>
      <c r="N34" s="220">
        <f t="shared" ref="N34" si="231">J34</f>
        <v>96.380766604965231</v>
      </c>
    </row>
    <row r="35" spans="1:14">
      <c r="A35" s="2236">
        <v>44044</v>
      </c>
      <c r="B35" s="2553">
        <f>結果表!B33</f>
        <v>96.136536846002585</v>
      </c>
      <c r="C35" s="52">
        <f t="shared" ref="C35" si="232">B35-B34</f>
        <v>0.83565729238833342</v>
      </c>
      <c r="D35" s="243">
        <f t="shared" ref="D35" si="233">ROUND((B35-B23)/B23*100,2)</f>
        <v>-5.1100000000000003</v>
      </c>
      <c r="E35" s="542">
        <f t="shared" ref="E35" si="234">AVERAGE(B33:B35)</f>
        <v>95.396629699106981</v>
      </c>
      <c r="F35" s="359">
        <f t="shared" ref="F35" si="235">E35-E34</f>
        <v>0.48247237867147419</v>
      </c>
      <c r="G35" s="360">
        <f t="shared" ref="G35" si="236">IF(F35&lt;0,-1,1)</f>
        <v>1</v>
      </c>
      <c r="H35" s="361">
        <f t="shared" ref="H35" si="237">SUM(G33:G35)</f>
        <v>1</v>
      </c>
      <c r="I35" s="362" t="str">
        <f t="shared" ref="I35" si="238">IF(H35=-3,"悪化 ",IF(H35=3,"改善 "," ---"))</f>
        <v xml:space="preserve"> ---</v>
      </c>
      <c r="J35" s="2553">
        <f>結果表!J33</f>
        <v>96.332383452185354</v>
      </c>
      <c r="L35" s="529">
        <v>8</v>
      </c>
      <c r="M35" s="262">
        <f t="shared" ref="M35" si="239">B35</f>
        <v>96.136536846002585</v>
      </c>
      <c r="N35" s="220">
        <f t="shared" ref="N35" si="240">J35</f>
        <v>96.332383452185354</v>
      </c>
    </row>
    <row r="36" spans="1:14">
      <c r="A36" s="2236">
        <v>44075</v>
      </c>
      <c r="B36" s="2553">
        <f>結果表!B34</f>
        <v>97.188713660688819</v>
      </c>
      <c r="C36" s="52">
        <f t="shared" ref="C36" si="241">B36-B35</f>
        <v>1.0521768146862343</v>
      </c>
      <c r="D36" s="243">
        <f t="shared" ref="D36" si="242">ROUND((B36-B24)/B24*100,2)</f>
        <v>-4.0199999999999996</v>
      </c>
      <c r="E36" s="542">
        <f t="shared" ref="E36" si="243">AVERAGE(B34:B36)</f>
        <v>96.208710020101876</v>
      </c>
      <c r="F36" s="359">
        <f t="shared" ref="F36" si="244">E36-E35</f>
        <v>0.81208032099489458</v>
      </c>
      <c r="G36" s="360">
        <f t="shared" ref="G36" si="245">IF(F36&lt;0,-1,1)</f>
        <v>1</v>
      </c>
      <c r="H36" s="361">
        <f t="shared" ref="H36" si="246">SUM(G34:G36)</f>
        <v>3</v>
      </c>
      <c r="I36" s="362" t="str">
        <f t="shared" ref="I36" si="247">IF(H36=-3,"悪化 ",IF(H36=3,"改善 "," ---"))</f>
        <v xml:space="preserve">改善 </v>
      </c>
      <c r="J36" s="2553">
        <f>結果表!J34</f>
        <v>96.532913584592762</v>
      </c>
      <c r="L36" s="529">
        <v>9</v>
      </c>
      <c r="M36" s="262">
        <f t="shared" ref="M36" si="248">B36</f>
        <v>97.188713660688819</v>
      </c>
      <c r="N36" s="220">
        <f t="shared" ref="N36" si="249">J36</f>
        <v>96.532913584592762</v>
      </c>
    </row>
    <row r="37" spans="1:14">
      <c r="A37" s="2236">
        <v>44105</v>
      </c>
      <c r="B37" s="2553">
        <f>結果表!B35</f>
        <v>98.26778095292957</v>
      </c>
      <c r="C37" s="52">
        <f t="shared" ref="C37" si="250">B37-B36</f>
        <v>1.0790672922407509</v>
      </c>
      <c r="D37" s="243">
        <f t="shared" ref="D37" si="251">ROUND((B37-B25)/B25*100,2)</f>
        <v>-2.64</v>
      </c>
      <c r="E37" s="542">
        <f t="shared" ref="E37" si="252">AVERAGE(B35:B37)</f>
        <v>97.197677153206996</v>
      </c>
      <c r="F37" s="359">
        <f t="shared" ref="F37" si="253">E37-E36</f>
        <v>0.98896713310512041</v>
      </c>
      <c r="G37" s="360">
        <f t="shared" ref="G37" si="254">IF(F37&lt;0,-1,1)</f>
        <v>1</v>
      </c>
      <c r="H37" s="361">
        <f t="shared" ref="H37" si="255">SUM(G35:G37)</f>
        <v>3</v>
      </c>
      <c r="I37" s="362" t="str">
        <f t="shared" ref="I37" si="256">IF(H37=-3,"悪化 ",IF(H37=3,"改善 "," ---"))</f>
        <v xml:space="preserve">改善 </v>
      </c>
      <c r="J37" s="2553">
        <f>結果表!J35</f>
        <v>96.87017253679484</v>
      </c>
      <c r="L37" s="529">
        <v>10</v>
      </c>
      <c r="M37" s="262">
        <f t="shared" ref="M37" si="257">B37</f>
        <v>98.26778095292957</v>
      </c>
      <c r="N37" s="220">
        <f t="shared" ref="N37" si="258">J37</f>
        <v>96.87017253679484</v>
      </c>
    </row>
    <row r="38" spans="1:14">
      <c r="A38" s="2236">
        <v>44136</v>
      </c>
      <c r="B38" s="2553">
        <f>結果表!B36</f>
        <v>99.281232825937934</v>
      </c>
      <c r="C38" s="52">
        <f t="shared" ref="C38" si="259">B38-B37</f>
        <v>1.0134518730083641</v>
      </c>
      <c r="D38" s="243">
        <f t="shared" ref="D38" si="260">ROUND((B38-B26)/B26*100,2)</f>
        <v>-1.1100000000000001</v>
      </c>
      <c r="E38" s="542">
        <f t="shared" ref="E38" si="261">AVERAGE(B36:B38)</f>
        <v>98.245909146518784</v>
      </c>
      <c r="F38" s="359">
        <f t="shared" ref="F38" si="262">E38-E37</f>
        <v>1.0482319933117878</v>
      </c>
      <c r="G38" s="360">
        <f t="shared" ref="G38" si="263">IF(F38&lt;0,-1,1)</f>
        <v>1</v>
      </c>
      <c r="H38" s="361">
        <f t="shared" ref="H38" si="264">SUM(G36:G38)</f>
        <v>3</v>
      </c>
      <c r="I38" s="362" t="str">
        <f t="shared" ref="I38" si="265">IF(H38=-3,"悪化 ",IF(H38=3,"改善 "," ---"))</f>
        <v xml:space="preserve">改善 </v>
      </c>
      <c r="J38" s="2553">
        <f>結果表!J36</f>
        <v>97.24618436978966</v>
      </c>
      <c r="L38" s="528">
        <v>11</v>
      </c>
      <c r="M38" s="262">
        <f t="shared" ref="M38" si="266">B38</f>
        <v>99.281232825937934</v>
      </c>
      <c r="N38" s="220">
        <f t="shared" ref="N38" si="267">J38</f>
        <v>97.24618436978966</v>
      </c>
    </row>
    <row r="39" spans="1:14">
      <c r="A39" s="2555">
        <v>44166</v>
      </c>
      <c r="B39" s="2553">
        <f>結果表!B37</f>
        <v>100.22805609468847</v>
      </c>
      <c r="C39" s="550">
        <f t="shared" ref="C39" si="268">B39-B38</f>
        <v>0.94682326875053491</v>
      </c>
      <c r="D39" s="246">
        <f t="shared" ref="D39" si="269">ROUND((B39-B27)/B27*100,2)</f>
        <v>0.56999999999999995</v>
      </c>
      <c r="E39" s="551">
        <f t="shared" ref="E39" si="270">AVERAGE(B37:B39)</f>
        <v>99.259023291185329</v>
      </c>
      <c r="F39" s="544">
        <f t="shared" ref="F39" si="271">E39-E38</f>
        <v>1.0131141446665453</v>
      </c>
      <c r="G39" s="552">
        <f t="shared" ref="G39" si="272">IF(F39&lt;0,-1,1)</f>
        <v>1</v>
      </c>
      <c r="H39" s="545">
        <f t="shared" ref="H39" si="273">SUM(G37:G39)</f>
        <v>3</v>
      </c>
      <c r="I39" s="439" t="str">
        <f t="shared" ref="I39" si="274">IF(H39=-3,"悪化 ",IF(H39=3,"改善 "," ---"))</f>
        <v xml:space="preserve">改善 </v>
      </c>
      <c r="J39" s="2553">
        <f>結果表!J37</f>
        <v>97.666859944552144</v>
      </c>
      <c r="L39" s="532">
        <v>12</v>
      </c>
      <c r="M39" s="494">
        <f t="shared" ref="M39" si="275">B39</f>
        <v>100.22805609468847</v>
      </c>
      <c r="N39" s="225">
        <f t="shared" ref="N39" si="276">J39</f>
        <v>97.666859944552144</v>
      </c>
    </row>
    <row r="40" spans="1:14">
      <c r="A40" s="2203">
        <v>44197</v>
      </c>
      <c r="B40" s="2552">
        <f>結果表!B38</f>
        <v>101.05994896961205</v>
      </c>
      <c r="C40" s="52">
        <f t="shared" ref="C40" si="277">B40-B39</f>
        <v>0.83189287492358233</v>
      </c>
      <c r="D40" s="243">
        <f t="shared" ref="D40" si="278">ROUND((B40-B28)/B28*100,2)</f>
        <v>2.39</v>
      </c>
      <c r="E40" s="542">
        <f t="shared" ref="E40" si="279">AVERAGE(B38:B40)</f>
        <v>100.18974596341282</v>
      </c>
      <c r="F40" s="359">
        <f t="shared" ref="F40" si="280">E40-E39</f>
        <v>0.93072267222748906</v>
      </c>
      <c r="G40" s="360">
        <f t="shared" ref="G40" si="281">IF(F40&lt;0,-1,1)</f>
        <v>1</v>
      </c>
      <c r="H40" s="361">
        <f t="shared" ref="H40" si="282">SUM(G38:G40)</f>
        <v>3</v>
      </c>
      <c r="I40" s="362" t="str">
        <f t="shared" ref="I40" si="283">IF(H40=-3,"悪化 ",IF(H40=3,"改善 "," ---"))</f>
        <v xml:space="preserve">改善 </v>
      </c>
      <c r="J40" s="2552">
        <f>結果表!J38</f>
        <v>98.098598950947832</v>
      </c>
      <c r="L40" s="530" t="s">
        <v>815</v>
      </c>
      <c r="M40" s="262">
        <f t="shared" ref="M40" si="284">B40</f>
        <v>101.05994896961205</v>
      </c>
      <c r="N40" s="220">
        <f t="shared" ref="N40" si="285">J40</f>
        <v>98.098598950947832</v>
      </c>
    </row>
    <row r="41" spans="1:14">
      <c r="A41" s="2203">
        <v>44228</v>
      </c>
      <c r="B41" s="2553">
        <f>結果表!B39</f>
        <v>101.65244267871486</v>
      </c>
      <c r="C41" s="52">
        <f t="shared" ref="C41" si="286">B41-B40</f>
        <v>0.59249370910281129</v>
      </c>
      <c r="D41" s="243">
        <f t="shared" ref="D41" si="287">ROUND((B41-B29)/B29*100,2)</f>
        <v>4.17</v>
      </c>
      <c r="E41" s="542">
        <f t="shared" ref="E41" si="288">AVERAGE(B39:B41)</f>
        <v>100.9801492476718</v>
      </c>
      <c r="F41" s="359">
        <f t="shared" ref="F41" si="289">E41-E40</f>
        <v>0.79040328425898565</v>
      </c>
      <c r="G41" s="360">
        <f t="shared" ref="G41" si="290">IF(F41&lt;0,-1,1)</f>
        <v>1</v>
      </c>
      <c r="H41" s="361">
        <f t="shared" ref="H41" si="291">SUM(G39:G41)</f>
        <v>3</v>
      </c>
      <c r="I41" s="362" t="str">
        <f t="shared" ref="I41" si="292">IF(H41=-3,"悪化 ",IF(H41=3,"改善 "," ---"))</f>
        <v xml:space="preserve">改善 </v>
      </c>
      <c r="J41" s="2553">
        <f>結果表!J39</f>
        <v>98.463286002635968</v>
      </c>
      <c r="L41" s="527">
        <v>2</v>
      </c>
      <c r="M41" s="262">
        <f t="shared" ref="M41" si="293">B41</f>
        <v>101.65244267871486</v>
      </c>
      <c r="N41" s="220">
        <f t="shared" ref="N41" si="294">J41</f>
        <v>98.463286002635968</v>
      </c>
    </row>
    <row r="42" spans="1:14">
      <c r="A42" s="2203">
        <v>44256</v>
      </c>
      <c r="B42" s="2553">
        <f>結果表!B40</f>
        <v>102.00611645384136</v>
      </c>
      <c r="C42" s="52">
        <f t="shared" ref="C42" si="295">B42-B41</f>
        <v>0.35367377512649512</v>
      </c>
      <c r="D42" s="243">
        <f t="shared" ref="D42" si="296">ROUND((B42-B30)/B30*100,2)</f>
        <v>5.83</v>
      </c>
      <c r="E42" s="542">
        <f t="shared" ref="E42" si="297">AVERAGE(B40:B42)</f>
        <v>101.57283603405608</v>
      </c>
      <c r="F42" s="359">
        <f t="shared" ref="F42" si="298">E42-E41</f>
        <v>0.5926867863842773</v>
      </c>
      <c r="G42" s="360">
        <f t="shared" ref="G42" si="299">IF(F42&lt;0,-1,1)</f>
        <v>1</v>
      </c>
      <c r="H42" s="361">
        <f t="shared" ref="H42" si="300">SUM(G40:G42)</f>
        <v>3</v>
      </c>
      <c r="I42" s="362" t="str">
        <f t="shared" ref="I42" si="301">IF(H42=-3,"悪化 ",IF(H42=3,"改善 "," ---"))</f>
        <v xml:space="preserve">改善 </v>
      </c>
      <c r="J42" s="2553">
        <f>結果表!J40</f>
        <v>98.768210271323454</v>
      </c>
      <c r="L42" s="527">
        <v>3</v>
      </c>
      <c r="M42" s="262">
        <f t="shared" ref="M42" si="302">B42</f>
        <v>102.00611645384136</v>
      </c>
      <c r="N42" s="220">
        <f t="shared" ref="N42" si="303">J42</f>
        <v>98.768210271323454</v>
      </c>
    </row>
    <row r="43" spans="1:14">
      <c r="A43" s="2203">
        <v>44287</v>
      </c>
      <c r="B43" s="2553">
        <f>結果表!B41</f>
        <v>102.11013964081017</v>
      </c>
      <c r="C43" s="52">
        <f t="shared" ref="C43" si="304">B43-B42</f>
        <v>0.10402318696881707</v>
      </c>
      <c r="D43" s="243">
        <f t="shared" ref="D43" si="305">ROUND((B43-B31)/B31*100,2)</f>
        <v>7.16</v>
      </c>
      <c r="E43" s="542">
        <f t="shared" ref="E43" si="306">AVERAGE(B41:B43)</f>
        <v>101.92289959112213</v>
      </c>
      <c r="F43" s="359">
        <f t="shared" ref="F43" si="307">E43-E42</f>
        <v>0.35006355706605063</v>
      </c>
      <c r="G43" s="360">
        <f t="shared" ref="G43" si="308">IF(F43&lt;0,-1,1)</f>
        <v>1</v>
      </c>
      <c r="H43" s="361">
        <f t="shared" ref="H43" si="309">SUM(G41:G43)</f>
        <v>3</v>
      </c>
      <c r="I43" s="362" t="str">
        <f t="shared" ref="I43" si="310">IF(H43=-3,"悪化 ",IF(H43=3,"改善 "," ---"))</f>
        <v xml:space="preserve">改善 </v>
      </c>
      <c r="J43" s="2553">
        <f>結果表!J41</f>
        <v>99.02408644612477</v>
      </c>
      <c r="L43" s="527">
        <v>4</v>
      </c>
      <c r="M43" s="262">
        <f t="shared" ref="M43" si="311">B43</f>
        <v>102.11013964081017</v>
      </c>
      <c r="N43" s="220">
        <f t="shared" ref="N43" si="312">J43</f>
        <v>99.02408644612477</v>
      </c>
    </row>
    <row r="44" spans="1:14">
      <c r="A44" s="2203">
        <v>44317</v>
      </c>
      <c r="B44" s="2553">
        <f>結果表!B42</f>
        <v>101.98720717488047</v>
      </c>
      <c r="C44" s="52">
        <f t="shared" ref="C44" si="313">B44-B43</f>
        <v>-0.12293246592970775</v>
      </c>
      <c r="D44" s="243">
        <f t="shared" ref="D44" si="314">ROUND((B44-B32)/B32*100,2)</f>
        <v>7.71</v>
      </c>
      <c r="E44" s="542">
        <f t="shared" ref="E44" si="315">AVERAGE(B42:B44)</f>
        <v>102.03448775651066</v>
      </c>
      <c r="F44" s="359">
        <f t="shared" ref="F44" si="316">E44-E43</f>
        <v>0.11158816538852534</v>
      </c>
      <c r="G44" s="360">
        <f t="shared" ref="G44" si="317">IF(F44&lt;0,-1,1)</f>
        <v>1</v>
      </c>
      <c r="H44" s="361">
        <f t="shared" ref="H44" si="318">SUM(G42:G44)</f>
        <v>3</v>
      </c>
      <c r="I44" s="362" t="str">
        <f t="shared" ref="I44" si="319">IF(H44=-3,"悪化 ",IF(H44=3,"改善 "," ---"))</f>
        <v xml:space="preserve">改善 </v>
      </c>
      <c r="J44" s="2553">
        <f>結果表!J42</f>
        <v>99.227966938022348</v>
      </c>
      <c r="L44" s="527">
        <v>5</v>
      </c>
      <c r="M44" s="262">
        <f t="shared" ref="M44" si="320">B44</f>
        <v>101.98720717488047</v>
      </c>
      <c r="N44" s="220">
        <f t="shared" ref="N44" si="321">J44</f>
        <v>99.227966938022348</v>
      </c>
    </row>
    <row r="45" spans="1:14">
      <c r="A45" s="2203">
        <v>44348</v>
      </c>
      <c r="B45" s="2553">
        <f>結果表!B43</f>
        <v>101.68782630642899</v>
      </c>
      <c r="C45" s="52">
        <f t="shared" ref="C45" si="322">B45-B44</f>
        <v>-0.29938086845147893</v>
      </c>
      <c r="D45" s="243">
        <f t="shared" ref="D45" si="323">ROUND((B45-B33)/B33*100,2)</f>
        <v>7.32</v>
      </c>
      <c r="E45" s="542">
        <f t="shared" ref="E45" si="324">AVERAGE(B43:B45)</f>
        <v>101.92839104070653</v>
      </c>
      <c r="F45" s="359">
        <f t="shared" ref="F45" si="325">E45-E44</f>
        <v>-0.10609671580412794</v>
      </c>
      <c r="G45" s="360">
        <f t="shared" ref="G45" si="326">IF(F45&lt;0,-1,1)</f>
        <v>-1</v>
      </c>
      <c r="H45" s="361">
        <f t="shared" ref="H45" si="327">SUM(G43:G45)</f>
        <v>1</v>
      </c>
      <c r="I45" s="362" t="str">
        <f t="shared" ref="I45" si="328">IF(H45=-3,"悪化 ",IF(H45=3,"改善 "," ---"))</f>
        <v xml:space="preserve"> ---</v>
      </c>
      <c r="J45" s="2553">
        <f>結果表!J43</f>
        <v>99.377068090970397</v>
      </c>
      <c r="L45" s="527">
        <v>6</v>
      </c>
      <c r="M45" s="262">
        <f t="shared" ref="M45" si="329">B45</f>
        <v>101.68782630642899</v>
      </c>
      <c r="N45" s="220">
        <f t="shared" ref="N45" si="330">J45</f>
        <v>99.377068090970397</v>
      </c>
    </row>
    <row r="46" spans="1:14">
      <c r="A46" s="2203">
        <v>44378</v>
      </c>
      <c r="B46" s="2553">
        <f>結果表!B44</f>
        <v>101.29684674699745</v>
      </c>
      <c r="C46" s="52">
        <f t="shared" ref="C46" si="331">B46-B45</f>
        <v>-0.39097955943154261</v>
      </c>
      <c r="D46" s="243">
        <f t="shared" ref="D46" si="332">ROUND((B46-B34)/B34*100,2)</f>
        <v>6.29</v>
      </c>
      <c r="E46" s="542">
        <f t="shared" ref="E46" si="333">AVERAGE(B44:B46)</f>
        <v>101.65729340943564</v>
      </c>
      <c r="F46" s="359">
        <f t="shared" ref="F46" si="334">E46-E45</f>
        <v>-0.27109763127089082</v>
      </c>
      <c r="G46" s="360">
        <f t="shared" ref="G46" si="335">IF(F46&lt;0,-1,1)</f>
        <v>-1</v>
      </c>
      <c r="H46" s="361">
        <f t="shared" ref="H46" si="336">SUM(G44:G46)</f>
        <v>-1</v>
      </c>
      <c r="I46" s="362" t="str">
        <f t="shared" ref="I46" si="337">IF(H46=-3,"悪化 ",IF(H46=3,"改善 "," ---"))</f>
        <v xml:space="preserve"> ---</v>
      </c>
      <c r="J46" s="2553">
        <f>結果表!J44</f>
        <v>99.473403013241438</v>
      </c>
      <c r="L46" s="527">
        <v>7</v>
      </c>
      <c r="M46" s="262">
        <f t="shared" ref="M46" si="338">B46</f>
        <v>101.29684674699745</v>
      </c>
      <c r="N46" s="220">
        <f t="shared" ref="N46" si="339">J46</f>
        <v>99.473403013241438</v>
      </c>
    </row>
    <row r="47" spans="1:14">
      <c r="A47" s="2203">
        <v>44409</v>
      </c>
      <c r="B47" s="2553">
        <f>結果表!B45</f>
        <v>100.95257378629898</v>
      </c>
      <c r="C47" s="52">
        <f t="shared" ref="C47" si="340">B47-B46</f>
        <v>-0.34427296069846136</v>
      </c>
      <c r="D47" s="243">
        <f t="shared" ref="D47" si="341">ROUND((B47-B35)/B35*100,2)</f>
        <v>5.01</v>
      </c>
      <c r="E47" s="542">
        <f t="shared" ref="E47" si="342">AVERAGE(B45:B47)</f>
        <v>101.3124156132418</v>
      </c>
      <c r="F47" s="359">
        <f t="shared" ref="F47" si="343">E47-E46</f>
        <v>-0.34487779619384185</v>
      </c>
      <c r="G47" s="360">
        <f t="shared" ref="G47" si="344">IF(F47&lt;0,-1,1)</f>
        <v>-1</v>
      </c>
      <c r="H47" s="361">
        <f t="shared" ref="H47" si="345">SUM(G45:G47)</f>
        <v>-3</v>
      </c>
      <c r="I47" s="362" t="str">
        <f t="shared" ref="I47" si="346">IF(H47=-3,"悪化 ",IF(H47=3,"改善 "," ---"))</f>
        <v xml:space="preserve">悪化 </v>
      </c>
      <c r="J47" s="2553">
        <f>結果表!J45</f>
        <v>99.555889869243956</v>
      </c>
      <c r="L47" s="529">
        <v>8</v>
      </c>
      <c r="M47" s="262">
        <f t="shared" ref="M47" si="347">B47</f>
        <v>100.95257378629898</v>
      </c>
      <c r="N47" s="220">
        <f t="shared" ref="N47" si="348">J47</f>
        <v>99.555889869243956</v>
      </c>
    </row>
    <row r="48" spans="1:14">
      <c r="A48" s="2203">
        <v>44440</v>
      </c>
      <c r="B48" s="2553">
        <f>結果表!B46</f>
        <v>100.74764557920867</v>
      </c>
      <c r="C48" s="52">
        <f t="shared" ref="C48" si="349">B48-B47</f>
        <v>-0.20492820709031889</v>
      </c>
      <c r="D48" s="243">
        <f t="shared" ref="D48" si="350">ROUND((B48-B36)/B36*100,2)</f>
        <v>3.66</v>
      </c>
      <c r="E48" s="542">
        <f t="shared" ref="E48" si="351">AVERAGE(B46:B48)</f>
        <v>100.99902203750169</v>
      </c>
      <c r="F48" s="359">
        <f t="shared" ref="F48" si="352">E48-E47</f>
        <v>-0.31339357574010762</v>
      </c>
      <c r="G48" s="360">
        <f t="shared" ref="G48" si="353">IF(F48&lt;0,-1,1)</f>
        <v>-1</v>
      </c>
      <c r="H48" s="361">
        <f t="shared" ref="H48" si="354">SUM(G46:G48)</f>
        <v>-3</v>
      </c>
      <c r="I48" s="362" t="str">
        <f t="shared" ref="I48" si="355">IF(H48=-3,"悪化 ",IF(H48=3,"改善 "," ---"))</f>
        <v xml:space="preserve">悪化 </v>
      </c>
      <c r="J48" s="2553">
        <f>結果表!J46</f>
        <v>99.669882033589801</v>
      </c>
      <c r="L48" s="529">
        <v>9</v>
      </c>
      <c r="M48" s="262">
        <f t="shared" ref="M48" si="356">B48</f>
        <v>100.74764557920867</v>
      </c>
      <c r="N48" s="220">
        <f t="shared" ref="N48" si="357">J48</f>
        <v>99.669882033589801</v>
      </c>
    </row>
    <row r="49" spans="1:14">
      <c r="A49" s="2203">
        <v>44470</v>
      </c>
      <c r="B49" s="2553">
        <f>結果表!B47</f>
        <v>100.72623253448</v>
      </c>
      <c r="C49" s="52">
        <f t="shared" ref="C49" si="358">B49-B48</f>
        <v>-2.141304472866068E-2</v>
      </c>
      <c r="D49" s="243">
        <f t="shared" ref="D49" si="359">ROUND((B49-B37)/B37*100,2)</f>
        <v>2.5</v>
      </c>
      <c r="E49" s="542">
        <f t="shared" ref="E49" si="360">AVERAGE(B47:B49)</f>
        <v>100.80881729999589</v>
      </c>
      <c r="F49" s="359">
        <f t="shared" ref="F49" si="361">E49-E48</f>
        <v>-0.1902047375057947</v>
      </c>
      <c r="G49" s="360">
        <f t="shared" ref="G49" si="362">IF(F49&lt;0,-1,1)</f>
        <v>-1</v>
      </c>
      <c r="H49" s="361">
        <f t="shared" ref="H49" si="363">SUM(G47:G49)</f>
        <v>-3</v>
      </c>
      <c r="I49" s="362" t="str">
        <f t="shared" ref="I49" si="364">IF(H49=-3,"悪化 ",IF(H49=3,"改善 "," ---"))</f>
        <v xml:space="preserve">悪化 </v>
      </c>
      <c r="J49" s="2553">
        <f>結果表!J47</f>
        <v>99.78457813597376</v>
      </c>
      <c r="L49" s="529">
        <v>10</v>
      </c>
      <c r="M49" s="262">
        <f t="shared" ref="M49" si="365">B49</f>
        <v>100.72623253448</v>
      </c>
      <c r="N49" s="220">
        <f t="shared" ref="N49" si="366">J49</f>
        <v>99.78457813597376</v>
      </c>
    </row>
    <row r="50" spans="1:14">
      <c r="A50" s="2203">
        <v>44501</v>
      </c>
      <c r="B50" s="2553">
        <f>結果表!B48</f>
        <v>100.84162144083263</v>
      </c>
      <c r="C50" s="52">
        <f t="shared" ref="C50" si="367">B50-B49</f>
        <v>0.11538890635262078</v>
      </c>
      <c r="D50" s="243">
        <f t="shared" ref="D50" si="368">ROUND((B50-B38)/B38*100,2)</f>
        <v>1.57</v>
      </c>
      <c r="E50" s="542">
        <f t="shared" ref="E50" si="369">AVERAGE(B48:B50)</f>
        <v>100.77183318484043</v>
      </c>
      <c r="F50" s="359">
        <f t="shared" ref="F50" si="370">E50-E49</f>
        <v>-3.6984115155462405E-2</v>
      </c>
      <c r="G50" s="360">
        <f t="shared" ref="G50" si="371">IF(F50&lt;0,-1,1)</f>
        <v>-1</v>
      </c>
      <c r="H50" s="361">
        <f t="shared" ref="H50" si="372">SUM(G48:G50)</f>
        <v>-3</v>
      </c>
      <c r="I50" s="362" t="str">
        <f t="shared" ref="I50" si="373">IF(H50=-3,"悪化 ",IF(H50=3,"改善 "," ---"))</f>
        <v xml:space="preserve">悪化 </v>
      </c>
      <c r="J50" s="2553">
        <f>結果表!J48</f>
        <v>99.874039326646695</v>
      </c>
      <c r="L50" s="528">
        <v>11</v>
      </c>
      <c r="M50" s="262">
        <f t="shared" ref="M50" si="374">B50</f>
        <v>100.84162144083263</v>
      </c>
      <c r="N50" s="220">
        <f t="shared" ref="N50" si="375">J50</f>
        <v>99.874039326646695</v>
      </c>
    </row>
    <row r="51" spans="1:14">
      <c r="A51" s="2203">
        <v>44531</v>
      </c>
      <c r="B51" s="2554">
        <f>結果表!B49</f>
        <v>100.9638097211725</v>
      </c>
      <c r="C51" s="52">
        <f t="shared" ref="C51:C52" si="376">B51-B50</f>
        <v>0.12218828033986995</v>
      </c>
      <c r="D51" s="243">
        <f t="shared" ref="D51:D52" si="377">ROUND((B51-B39)/B39*100,2)</f>
        <v>0.73</v>
      </c>
      <c r="E51" s="542">
        <f t="shared" ref="E51:E52" si="378">AVERAGE(B49:B51)</f>
        <v>100.84388789882837</v>
      </c>
      <c r="F51" s="359">
        <f t="shared" ref="F51:F52" si="379">E51-E50</f>
        <v>7.2054713987938612E-2</v>
      </c>
      <c r="G51" s="360">
        <f t="shared" ref="G51:G52" si="380">IF(F51&lt;0,-1,1)</f>
        <v>1</v>
      </c>
      <c r="H51" s="361">
        <f t="shared" ref="H51:H52" si="381">SUM(G49:G51)</f>
        <v>-1</v>
      </c>
      <c r="I51" s="362" t="str">
        <f t="shared" ref="I51:I52" si="382">IF(H51=-3,"悪化 ",IF(H51=3,"改善 "," ---"))</f>
        <v xml:space="preserve"> ---</v>
      </c>
      <c r="J51" s="2554">
        <f>結果表!J49</f>
        <v>99.903553886517201</v>
      </c>
      <c r="L51" s="532">
        <v>12</v>
      </c>
      <c r="M51" s="494">
        <f t="shared" ref="M51:M52" si="383">B51</f>
        <v>100.9638097211725</v>
      </c>
      <c r="N51" s="225">
        <f t="shared" ref="N51:N52" si="384">J51</f>
        <v>99.903553886517201</v>
      </c>
    </row>
    <row r="52" spans="1:14">
      <c r="A52" s="2235">
        <v>44562</v>
      </c>
      <c r="B52" s="2553">
        <f>結果表!B50</f>
        <v>101.06829964886001</v>
      </c>
      <c r="C52" s="547">
        <f t="shared" si="376"/>
        <v>0.10448992768750998</v>
      </c>
      <c r="D52" s="245">
        <f t="shared" si="377"/>
        <v>0.01</v>
      </c>
      <c r="E52" s="548">
        <f t="shared" si="378"/>
        <v>100.95791027028838</v>
      </c>
      <c r="F52" s="553">
        <f t="shared" si="379"/>
        <v>0.11402237146000971</v>
      </c>
      <c r="G52" s="549">
        <f t="shared" si="380"/>
        <v>1</v>
      </c>
      <c r="H52" s="554">
        <f t="shared" si="381"/>
        <v>1</v>
      </c>
      <c r="I52" s="2550" t="str">
        <f t="shared" si="382"/>
        <v xml:space="preserve"> ---</v>
      </c>
      <c r="J52" s="2553">
        <f>結果表!J50</f>
        <v>99.890373001787381</v>
      </c>
      <c r="L52" s="530" t="s">
        <v>857</v>
      </c>
      <c r="M52" s="262">
        <f t="shared" si="383"/>
        <v>101.06829964886001</v>
      </c>
      <c r="N52" s="220">
        <f t="shared" si="384"/>
        <v>99.890373001787381</v>
      </c>
    </row>
    <row r="53" spans="1:14">
      <c r="A53" s="2236">
        <v>44593</v>
      </c>
      <c r="B53" s="2553">
        <f>結果表!B51</f>
        <v>101.10640654337145</v>
      </c>
      <c r="C53" s="52">
        <f t="shared" ref="C53" si="385">B53-B52</f>
        <v>3.8106894511443556E-2</v>
      </c>
      <c r="D53" s="243">
        <f t="shared" ref="D53" si="386">ROUND((B53-B41)/B41*100,2)</f>
        <v>-0.54</v>
      </c>
      <c r="E53" s="542">
        <f t="shared" ref="E53" si="387">AVERAGE(B51:B53)</f>
        <v>101.04617197113465</v>
      </c>
      <c r="F53" s="359">
        <f t="shared" ref="F53" si="388">E53-E52</f>
        <v>8.8261700846274493E-2</v>
      </c>
      <c r="G53" s="360">
        <f t="shared" ref="G53" si="389">IF(F53&lt;0,-1,1)</f>
        <v>1</v>
      </c>
      <c r="H53" s="361">
        <f t="shared" ref="H53" si="390">SUM(G51:G53)</f>
        <v>3</v>
      </c>
      <c r="I53" s="362" t="str">
        <f t="shared" ref="I53" si="391">IF(H53=-3,"悪化 ",IF(H53=3,"改善 "," ---"))</f>
        <v xml:space="preserve">改善 </v>
      </c>
      <c r="J53" s="2553">
        <f>結果表!J51</f>
        <v>99.855796362605872</v>
      </c>
      <c r="L53" s="527">
        <v>2</v>
      </c>
      <c r="M53" s="262">
        <f t="shared" ref="M53" si="392">B53</f>
        <v>101.10640654337145</v>
      </c>
      <c r="N53" s="220">
        <f t="shared" ref="N53" si="393">J53</f>
        <v>99.855796362605872</v>
      </c>
    </row>
    <row r="54" spans="1:14">
      <c r="A54" s="2236">
        <v>44621</v>
      </c>
      <c r="B54" s="2553">
        <f>結果表!B52</f>
        <v>101.13244697849652</v>
      </c>
      <c r="C54" s="52">
        <f t="shared" ref="C54" si="394">B54-B53</f>
        <v>2.6040435125068484E-2</v>
      </c>
      <c r="D54" s="243">
        <f t="shared" ref="D54" si="395">ROUND((B54-B42)/B42*100,2)</f>
        <v>-0.86</v>
      </c>
      <c r="E54" s="542">
        <f t="shared" ref="E54" si="396">AVERAGE(B52:B54)</f>
        <v>101.10238439024265</v>
      </c>
      <c r="F54" s="359">
        <f t="shared" ref="F54" si="397">E54-E53</f>
        <v>5.6212419107993128E-2</v>
      </c>
      <c r="G54" s="360">
        <f t="shared" ref="G54" si="398">IF(F54&lt;0,-1,1)</f>
        <v>1</v>
      </c>
      <c r="H54" s="361">
        <f t="shared" ref="H54" si="399">SUM(G52:G54)</f>
        <v>3</v>
      </c>
      <c r="I54" s="362" t="str">
        <f t="shared" ref="I54" si="400">IF(H54=-3,"悪化 ",IF(H54=3,"改善 "," ---"))</f>
        <v xml:space="preserve">改善 </v>
      </c>
      <c r="J54" s="2553">
        <f>結果表!J52</f>
        <v>99.821702295488649</v>
      </c>
      <c r="L54" s="527">
        <v>3</v>
      </c>
      <c r="M54" s="262">
        <f t="shared" ref="M54" si="401">B54</f>
        <v>101.13244697849652</v>
      </c>
      <c r="N54" s="220">
        <f t="shared" ref="N54" si="402">J54</f>
        <v>99.821702295488649</v>
      </c>
    </row>
    <row r="55" spans="1:14">
      <c r="A55" s="2236">
        <v>44652</v>
      </c>
      <c r="B55" s="2553">
        <f>結果表!B53</f>
        <v>101.11860050174099</v>
      </c>
      <c r="C55" s="52">
        <f t="shared" ref="C55" si="403">B55-B54</f>
        <v>-1.3846476755531967E-2</v>
      </c>
      <c r="D55" s="243">
        <f t="shared" ref="D55" si="404">ROUND((B55-B43)/B43*100,2)</f>
        <v>-0.97</v>
      </c>
      <c r="E55" s="542">
        <f t="shared" ref="E55" si="405">AVERAGE(B53:B55)</f>
        <v>101.11915134120299</v>
      </c>
      <c r="F55" s="359">
        <f t="shared" ref="F55" si="406">E55-E54</f>
        <v>1.6766950960345639E-2</v>
      </c>
      <c r="G55" s="360">
        <f t="shared" ref="G55" si="407">IF(F55&lt;0,-1,1)</f>
        <v>1</v>
      </c>
      <c r="H55" s="361">
        <f t="shared" ref="H55" si="408">SUM(G53:G55)</f>
        <v>3</v>
      </c>
      <c r="I55" s="362" t="str">
        <f t="shared" ref="I55" si="409">IF(H55=-3,"悪化 ",IF(H55=3,"改善 "," ---"))</f>
        <v xml:space="preserve">改善 </v>
      </c>
      <c r="J55" s="2553">
        <f>結果表!J53</f>
        <v>99.803108095975233</v>
      </c>
      <c r="L55" s="527">
        <v>4</v>
      </c>
      <c r="M55" s="262">
        <f t="shared" ref="M55" si="410">B55</f>
        <v>101.11860050174099</v>
      </c>
      <c r="N55" s="220">
        <f t="shared" ref="N55" si="411">J55</f>
        <v>99.803108095975233</v>
      </c>
    </row>
    <row r="56" spans="1:14">
      <c r="A56" s="2236">
        <v>44682</v>
      </c>
      <c r="B56" s="2553">
        <f>結果表!B54</f>
        <v>101.04948852646295</v>
      </c>
      <c r="C56" s="52">
        <f t="shared" ref="C56" si="412">B56-B55</f>
        <v>-6.911197527803381E-2</v>
      </c>
      <c r="D56" s="243">
        <f t="shared" ref="D56" si="413">ROUND((B56-B44)/B44*100,2)</f>
        <v>-0.92</v>
      </c>
      <c r="E56" s="542">
        <f t="shared" ref="E56" si="414">AVERAGE(B54:B56)</f>
        <v>101.10017866890014</v>
      </c>
      <c r="F56" s="359">
        <f t="shared" ref="F56" si="415">E56-E55</f>
        <v>-1.8972672302851379E-2</v>
      </c>
      <c r="G56" s="360">
        <f t="shared" ref="G56" si="416">IF(F56&lt;0,-1,1)</f>
        <v>-1</v>
      </c>
      <c r="H56" s="361">
        <f t="shared" ref="H56" si="417">SUM(G54:G56)</f>
        <v>1</v>
      </c>
      <c r="I56" s="362" t="str">
        <f t="shared" ref="I56" si="418">IF(H56=-3,"悪化 ",IF(H56=3,"改善 "," ---"))</f>
        <v xml:space="preserve"> ---</v>
      </c>
      <c r="J56" s="2553">
        <f>結果表!J54</f>
        <v>99.842841343740005</v>
      </c>
      <c r="L56" s="527">
        <v>5</v>
      </c>
      <c r="M56" s="262">
        <f t="shared" ref="M56" si="419">B56</f>
        <v>101.04948852646295</v>
      </c>
      <c r="N56" s="220">
        <f t="shared" ref="N56" si="420">J56</f>
        <v>99.842841343740005</v>
      </c>
    </row>
    <row r="57" spans="1:14">
      <c r="A57" s="2236">
        <v>44713</v>
      </c>
      <c r="B57" s="2553">
        <f>結果表!B55</f>
        <v>100.97852454378041</v>
      </c>
      <c r="C57" s="52">
        <f t="shared" ref="C57" si="421">B57-B56</f>
        <v>-7.0963982682542337E-2</v>
      </c>
      <c r="D57" s="243">
        <f t="shared" ref="D57" si="422">ROUND((B57-B45)/B45*100,2)</f>
        <v>-0.7</v>
      </c>
      <c r="E57" s="542">
        <f t="shared" ref="E57" si="423">AVERAGE(B55:B57)</f>
        <v>101.04887119066144</v>
      </c>
      <c r="F57" s="359">
        <f t="shared" ref="F57" si="424">E57-E56</f>
        <v>-5.1307478238697968E-2</v>
      </c>
      <c r="G57" s="360">
        <f t="shared" ref="G57" si="425">IF(F57&lt;0,-1,1)</f>
        <v>-1</v>
      </c>
      <c r="H57" s="361">
        <f t="shared" ref="H57" si="426">SUM(G55:G57)</f>
        <v>-1</v>
      </c>
      <c r="I57" s="362" t="str">
        <f t="shared" ref="I57" si="427">IF(H57=-3,"悪化 ",IF(H57=3,"改善 "," ---"))</f>
        <v xml:space="preserve"> ---</v>
      </c>
      <c r="J57" s="2553">
        <f>結果表!J55</f>
        <v>99.988238548147848</v>
      </c>
      <c r="L57" s="527">
        <v>6</v>
      </c>
      <c r="M57" s="262">
        <f t="shared" ref="M57:M58" si="428">B57</f>
        <v>100.97852454378041</v>
      </c>
      <c r="N57" s="220">
        <f t="shared" ref="N57:N58" si="429">J57</f>
        <v>99.988238548147848</v>
      </c>
    </row>
    <row r="58" spans="1:14">
      <c r="A58" s="2236">
        <v>44743</v>
      </c>
      <c r="B58" s="2553">
        <f>結果表!B56</f>
        <v>100.91066347916892</v>
      </c>
      <c r="C58" s="52">
        <f t="shared" ref="C58" si="430">B58-B57</f>
        <v>-6.7861064611491884E-2</v>
      </c>
      <c r="D58" s="243">
        <f t="shared" ref="D58" si="431">ROUND((B58-B46)/B46*100,2)</f>
        <v>-0.38</v>
      </c>
      <c r="E58" s="542">
        <f t="shared" ref="E58" si="432">AVERAGE(B56:B58)</f>
        <v>100.97955884980409</v>
      </c>
      <c r="F58" s="359">
        <f t="shared" ref="F58" si="433">E58-E57</f>
        <v>-6.9312340857351273E-2</v>
      </c>
      <c r="G58" s="360">
        <f t="shared" ref="G58" si="434">IF(F58&lt;0,-1,1)</f>
        <v>-1</v>
      </c>
      <c r="H58" s="361">
        <f t="shared" ref="H58" si="435">SUM(G56:G58)</f>
        <v>-3</v>
      </c>
      <c r="I58" s="362" t="str">
        <f t="shared" ref="I58" si="436">IF(H58=-3,"悪化 ",IF(H58=3,"改善 "," ---"))</f>
        <v xml:space="preserve">悪化 </v>
      </c>
      <c r="J58" s="2553">
        <f>結果表!J56</f>
        <v>100.15527305869512</v>
      </c>
      <c r="L58" s="527">
        <v>7</v>
      </c>
      <c r="M58" s="262">
        <f t="shared" si="428"/>
        <v>100.91066347916892</v>
      </c>
      <c r="N58" s="220">
        <f t="shared" si="429"/>
        <v>100.15527305869512</v>
      </c>
    </row>
    <row r="59" spans="1:14">
      <c r="A59" s="2236">
        <v>44774</v>
      </c>
      <c r="B59" s="2553">
        <f>結果表!B57</f>
        <v>100.84263923690644</v>
      </c>
      <c r="C59" s="52">
        <f t="shared" ref="C59" si="437">B59-B58</f>
        <v>-6.8024242262481494E-2</v>
      </c>
      <c r="D59" s="243">
        <f t="shared" ref="D59" si="438">ROUND((B59-B47)/B47*100,2)</f>
        <v>-0.11</v>
      </c>
      <c r="E59" s="542">
        <f t="shared" ref="E59" si="439">AVERAGE(B57:B59)</f>
        <v>100.91060908661859</v>
      </c>
      <c r="F59" s="359">
        <f t="shared" ref="F59" si="440">E59-E58</f>
        <v>-6.8949763185500501E-2</v>
      </c>
      <c r="G59" s="360">
        <f t="shared" ref="G59" si="441">IF(F59&lt;0,-1,1)</f>
        <v>-1</v>
      </c>
      <c r="H59" s="361">
        <f t="shared" ref="H59" si="442">SUM(G57:G59)</f>
        <v>-3</v>
      </c>
      <c r="I59" s="362" t="str">
        <f t="shared" ref="I59" si="443">IF(H59=-3,"悪化 ",IF(H59=3,"改善 "," ---"))</f>
        <v xml:space="preserve">悪化 </v>
      </c>
      <c r="J59" s="2553">
        <f>結果表!J57</f>
        <v>100.2863680185271</v>
      </c>
      <c r="L59" s="529">
        <v>8</v>
      </c>
      <c r="M59" s="262">
        <f t="shared" ref="M59" si="444">B59</f>
        <v>100.84263923690644</v>
      </c>
      <c r="N59" s="220">
        <f t="shared" ref="N59" si="445">J59</f>
        <v>100.2863680185271</v>
      </c>
    </row>
    <row r="60" spans="1:14">
      <c r="A60" s="2236">
        <v>44805</v>
      </c>
      <c r="B60" s="2553">
        <f>結果表!B58</f>
        <v>100.73421444659115</v>
      </c>
      <c r="C60" s="52">
        <f t="shared" ref="C60" si="446">B60-B59</f>
        <v>-0.10842479031528285</v>
      </c>
      <c r="D60" s="243">
        <f t="shared" ref="D60" si="447">ROUND((B60-B48)/B48*100,2)</f>
        <v>-0.01</v>
      </c>
      <c r="E60" s="542">
        <f t="shared" ref="E60" si="448">AVERAGE(B58:B60)</f>
        <v>100.8291723875555</v>
      </c>
      <c r="F60" s="359">
        <f t="shared" ref="F60" si="449">E60-E59</f>
        <v>-8.1436699063090146E-2</v>
      </c>
      <c r="G60" s="360">
        <f t="shared" ref="G60" si="450">IF(F60&lt;0,-1,1)</f>
        <v>-1</v>
      </c>
      <c r="H60" s="361">
        <f t="shared" ref="H60" si="451">SUM(G58:G60)</f>
        <v>-3</v>
      </c>
      <c r="I60" s="362" t="str">
        <f t="shared" ref="I60" si="452">IF(H60=-3,"悪化 ",IF(H60=3,"改善 "," ---"))</f>
        <v xml:space="preserve">悪化 </v>
      </c>
      <c r="J60" s="2553">
        <f>結果表!J58</f>
        <v>100.36291096396438</v>
      </c>
      <c r="L60" s="529">
        <v>9</v>
      </c>
      <c r="M60" s="262">
        <f t="shared" ref="M60" si="453">B60</f>
        <v>100.73421444659115</v>
      </c>
      <c r="N60" s="220">
        <f t="shared" ref="N60" si="454">J60</f>
        <v>100.36291096396438</v>
      </c>
    </row>
    <row r="61" spans="1:14">
      <c r="A61" s="2236">
        <v>44835</v>
      </c>
      <c r="B61" s="2553">
        <f>結果表!B59</f>
        <v>100.59038009384243</v>
      </c>
      <c r="C61" s="52">
        <f t="shared" ref="C61" si="455">B61-B60</f>
        <v>-0.14383435274872625</v>
      </c>
      <c r="D61" s="243">
        <f t="shared" ref="D61" si="456">ROUND((B61-B49)/B49*100,2)</f>
        <v>-0.13</v>
      </c>
      <c r="E61" s="542">
        <f t="shared" ref="E61" si="457">AVERAGE(B59:B61)</f>
        <v>100.72241125911334</v>
      </c>
      <c r="F61" s="359">
        <f t="shared" ref="F61" si="458">E61-E60</f>
        <v>-0.10676112844215879</v>
      </c>
      <c r="G61" s="360">
        <f t="shared" ref="G61" si="459">IF(F61&lt;0,-1,1)</f>
        <v>-1</v>
      </c>
      <c r="H61" s="361">
        <f t="shared" ref="H61" si="460">SUM(G59:G61)</f>
        <v>-3</v>
      </c>
      <c r="I61" s="362" t="str">
        <f t="shared" ref="I61" si="461">IF(H61=-3,"悪化 ",IF(H61=3,"改善 "," ---"))</f>
        <v xml:space="preserve">悪化 </v>
      </c>
      <c r="J61" s="2553">
        <f>結果表!J59</f>
        <v>100.40522226331797</v>
      </c>
      <c r="L61" s="529">
        <v>10</v>
      </c>
      <c r="M61" s="262">
        <f t="shared" ref="M61" si="462">B61</f>
        <v>100.59038009384243</v>
      </c>
      <c r="N61" s="220">
        <f t="shared" ref="N61" si="463">J61</f>
        <v>100.40522226331797</v>
      </c>
    </row>
    <row r="62" spans="1:14">
      <c r="A62" s="2236">
        <v>44866</v>
      </c>
      <c r="B62" s="2553">
        <f>結果表!B60</f>
        <v>100.44664985357906</v>
      </c>
      <c r="C62" s="52">
        <f t="shared" ref="C62" si="464">B62-B61</f>
        <v>-0.14373024026336623</v>
      </c>
      <c r="D62" s="243">
        <f t="shared" ref="D62" si="465">ROUND((B62-B50)/B50*100,2)</f>
        <v>-0.39</v>
      </c>
      <c r="E62" s="542">
        <f t="shared" ref="E62" si="466">AVERAGE(B60:B62)</f>
        <v>100.5904147980042</v>
      </c>
      <c r="F62" s="359">
        <f t="shared" ref="F62" si="467">E62-E61</f>
        <v>-0.13199646110913932</v>
      </c>
      <c r="G62" s="360">
        <f t="shared" ref="G62" si="468">IF(F62&lt;0,-1,1)</f>
        <v>-1</v>
      </c>
      <c r="H62" s="361">
        <f t="shared" ref="H62" si="469">SUM(G60:G62)</f>
        <v>-3</v>
      </c>
      <c r="I62" s="362" t="str">
        <f t="shared" ref="I62" si="470">IF(H62=-3,"悪化 ",IF(H62=3,"改善 "," ---"))</f>
        <v xml:space="preserve">悪化 </v>
      </c>
      <c r="J62" s="2553">
        <f>結果表!J60</f>
        <v>100.40259170553813</v>
      </c>
      <c r="L62" s="528">
        <v>11</v>
      </c>
      <c r="M62" s="262">
        <f t="shared" ref="M62" si="471">B62</f>
        <v>100.44664985357906</v>
      </c>
      <c r="N62" s="220">
        <f t="shared" ref="N62" si="472">J62</f>
        <v>100.40259170553813</v>
      </c>
    </row>
    <row r="63" spans="1:14">
      <c r="A63" s="2555">
        <v>44896</v>
      </c>
      <c r="B63" s="2553">
        <f>結果表!B61</f>
        <v>100.3079562395388</v>
      </c>
      <c r="C63" s="550">
        <f t="shared" ref="C63" si="473">B63-B62</f>
        <v>-0.13869361404026392</v>
      </c>
      <c r="D63" s="246">
        <f t="shared" ref="D63" si="474">ROUND((B63-B51)/B51*100,2)</f>
        <v>-0.65</v>
      </c>
      <c r="E63" s="551">
        <f t="shared" ref="E63" si="475">AVERAGE(B61:B63)</f>
        <v>100.44832872898677</v>
      </c>
      <c r="F63" s="544">
        <f t="shared" ref="F63" si="476">E63-E62</f>
        <v>-0.14208606901743792</v>
      </c>
      <c r="G63" s="552">
        <f t="shared" ref="G63" si="477">IF(F63&lt;0,-1,1)</f>
        <v>-1</v>
      </c>
      <c r="H63" s="545">
        <f t="shared" ref="H63" si="478">SUM(G61:G63)</f>
        <v>-3</v>
      </c>
      <c r="I63" s="439" t="str">
        <f t="shared" ref="I63" si="479">IF(H63=-3,"悪化 ",IF(H63=3,"改善 "," ---"))</f>
        <v xml:space="preserve">悪化 </v>
      </c>
      <c r="J63" s="2553">
        <f>結果表!J61</f>
        <v>100.350833537299</v>
      </c>
      <c r="L63" s="532">
        <v>12</v>
      </c>
      <c r="M63" s="494">
        <f t="shared" ref="M63" si="480">B63</f>
        <v>100.3079562395388</v>
      </c>
      <c r="N63" s="225">
        <f t="shared" ref="N63" si="481">J63</f>
        <v>100.350833537299</v>
      </c>
    </row>
    <row r="64" spans="1:14">
      <c r="A64" s="2235">
        <v>44927</v>
      </c>
      <c r="B64" s="2552">
        <f>結果表!B62</f>
        <v>100.21835247209962</v>
      </c>
      <c r="C64" s="735">
        <f t="shared" ref="C64" si="482">B64-B63</f>
        <v>-8.9603767439172088E-2</v>
      </c>
      <c r="D64" s="245">
        <f t="shared" ref="D64" si="483">ROUND((B64-B52)/B52*100,2)</f>
        <v>-0.84</v>
      </c>
      <c r="E64" s="553">
        <f t="shared" ref="E64" si="484">AVERAGE(B62:B64)</f>
        <v>100.32431952173916</v>
      </c>
      <c r="F64" s="553">
        <f t="shared" ref="F64" si="485">E64-E63</f>
        <v>-0.12400920724761022</v>
      </c>
      <c r="G64" s="554">
        <f t="shared" ref="G64" si="486">IF(F64&lt;0,-1,1)</f>
        <v>-1</v>
      </c>
      <c r="H64" s="554">
        <f t="shared" ref="H64" si="487">SUM(G62:G64)</f>
        <v>-3</v>
      </c>
      <c r="I64" s="2548" t="str">
        <f t="shared" ref="I64" si="488">IF(H64=-3,"悪化 ",IF(H64=3,"改善 "," ---"))</f>
        <v xml:space="preserve">悪化 </v>
      </c>
      <c r="J64" s="2552">
        <f>結果表!J62</f>
        <v>100.27870401092461</v>
      </c>
      <c r="L64" s="530" t="s">
        <v>1211</v>
      </c>
      <c r="M64" s="531">
        <f t="shared" ref="M64" si="489">B64</f>
        <v>100.21835247209962</v>
      </c>
      <c r="N64" s="369">
        <f t="shared" ref="N64" si="490">J64</f>
        <v>100.27870401092461</v>
      </c>
    </row>
    <row r="65" spans="1:14">
      <c r="A65" s="2236">
        <v>44958</v>
      </c>
      <c r="B65" s="2553">
        <f>結果表!B63</f>
        <v>100.17430645391825</v>
      </c>
      <c r="C65" s="699">
        <f t="shared" ref="C65" si="491">B65-B64</f>
        <v>-4.4046018181376212E-2</v>
      </c>
      <c r="D65" s="243">
        <f t="shared" ref="D65" si="492">ROUND((B65-B53)/B53*100,2)</f>
        <v>-0.92</v>
      </c>
      <c r="E65" s="359">
        <f t="shared" ref="E65" si="493">AVERAGE(B63:B65)</f>
        <v>100.23353838851888</v>
      </c>
      <c r="F65" s="359">
        <f t="shared" ref="F65" si="494">E65-E64</f>
        <v>-9.0781133220275478E-2</v>
      </c>
      <c r="G65" s="361">
        <f t="shared" ref="G65" si="495">IF(F65&lt;0,-1,1)</f>
        <v>-1</v>
      </c>
      <c r="H65" s="361">
        <f t="shared" ref="H65" si="496">SUM(G63:G65)</f>
        <v>-3</v>
      </c>
      <c r="I65" s="2549" t="str">
        <f t="shared" ref="I65" si="497">IF(H65=-3,"悪化 ",IF(H65=3,"改善 "," ---"))</f>
        <v xml:space="preserve">悪化 </v>
      </c>
      <c r="J65" s="2553">
        <f>結果表!J63</f>
        <v>100.24236184536589</v>
      </c>
      <c r="L65" s="527">
        <v>2</v>
      </c>
      <c r="M65" s="262">
        <f t="shared" ref="M65" si="498">B65</f>
        <v>100.17430645391825</v>
      </c>
      <c r="N65" s="220">
        <f t="shared" ref="N65" si="499">J65</f>
        <v>100.24236184536589</v>
      </c>
    </row>
    <row r="66" spans="1:14">
      <c r="A66" s="2236">
        <v>44986</v>
      </c>
      <c r="B66" s="2553">
        <f>結果表!B64</f>
        <v>100.15609173383457</v>
      </c>
      <c r="C66" s="699">
        <f t="shared" ref="C66" si="500">B66-B65</f>
        <v>-1.8214720083676639E-2</v>
      </c>
      <c r="D66" s="243">
        <f t="shared" ref="D66" si="501">ROUND((B66-B54)/B54*100,2)</f>
        <v>-0.97</v>
      </c>
      <c r="E66" s="359">
        <f t="shared" ref="E66" si="502">AVERAGE(B64:B66)</f>
        <v>100.18291688661748</v>
      </c>
      <c r="F66" s="359">
        <f t="shared" ref="F66" si="503">E66-E65</f>
        <v>-5.0621501901403576E-2</v>
      </c>
      <c r="G66" s="361">
        <f t="shared" ref="G66" si="504">IF(F66&lt;0,-1,1)</f>
        <v>-1</v>
      </c>
      <c r="H66" s="361">
        <f t="shared" ref="H66" si="505">SUM(G64:G66)</f>
        <v>-3</v>
      </c>
      <c r="I66" s="2549" t="str">
        <f t="shared" ref="I66" si="506">IF(H66=-3,"悪化 ",IF(H66=3,"改善 "," ---"))</f>
        <v xml:space="preserve">悪化 </v>
      </c>
      <c r="J66" s="2553">
        <f>結果表!J64</f>
        <v>100.27596757754631</v>
      </c>
      <c r="L66" s="527">
        <v>3</v>
      </c>
      <c r="M66" s="262">
        <f t="shared" ref="M66" si="507">B66</f>
        <v>100.15609173383457</v>
      </c>
      <c r="N66" s="220">
        <f t="shared" ref="N66" si="508">J66</f>
        <v>100.27596757754631</v>
      </c>
    </row>
    <row r="67" spans="1:14">
      <c r="A67" s="2236">
        <v>45017</v>
      </c>
      <c r="B67" s="2553">
        <f>結果表!B65</f>
        <v>100.16658469404649</v>
      </c>
      <c r="C67" s="699">
        <f t="shared" ref="C67" si="509">B67-B66</f>
        <v>1.0492960211919922E-2</v>
      </c>
      <c r="D67" s="243">
        <f t="shared" ref="D67" si="510">ROUND((B67-B55)/B55*100,2)</f>
        <v>-0.94</v>
      </c>
      <c r="E67" s="359">
        <f t="shared" ref="E67" si="511">AVERAGE(B65:B67)</f>
        <v>100.16566096059978</v>
      </c>
      <c r="F67" s="359">
        <f t="shared" ref="F67" si="512">E67-E66</f>
        <v>-1.7255926017696765E-2</v>
      </c>
      <c r="G67" s="361">
        <f t="shared" ref="G67" si="513">IF(F67&lt;0,-1,1)</f>
        <v>-1</v>
      </c>
      <c r="H67" s="361">
        <f t="shared" ref="H67" si="514">SUM(G65:G67)</f>
        <v>-3</v>
      </c>
      <c r="I67" s="2549" t="str">
        <f t="shared" ref="I67" si="515">IF(H67=-3,"悪化 ",IF(H67=3,"改善 "," ---"))</f>
        <v xml:space="preserve">悪化 </v>
      </c>
      <c r="J67" s="2553">
        <f>結果表!J65</f>
        <v>100.35870793954115</v>
      </c>
      <c r="L67" s="527">
        <v>4</v>
      </c>
      <c r="M67" s="262">
        <f t="shared" ref="M67" si="516">B67</f>
        <v>100.16658469404649</v>
      </c>
      <c r="N67" s="220">
        <f t="shared" ref="N67" si="517">J67</f>
        <v>100.35870793954115</v>
      </c>
    </row>
    <row r="68" spans="1:14">
      <c r="A68" s="2236">
        <v>45047</v>
      </c>
      <c r="B68" s="2553">
        <f>結果表!B66</f>
        <v>100.19239140180565</v>
      </c>
      <c r="C68" s="699">
        <f t="shared" ref="C68" si="518">B68-B67</f>
        <v>2.5806707759159053E-2</v>
      </c>
      <c r="D68" s="243">
        <f t="shared" ref="D68" si="519">ROUND((B68-B56)/B56*100,2)</f>
        <v>-0.85</v>
      </c>
      <c r="E68" s="359">
        <f t="shared" ref="E68" si="520">AVERAGE(B66:B68)</f>
        <v>100.17168927656223</v>
      </c>
      <c r="F68" s="359">
        <f t="shared" ref="F68" si="521">E68-E67</f>
        <v>6.0283159624532345E-3</v>
      </c>
      <c r="G68" s="361">
        <f t="shared" ref="G68" si="522">IF(F68&lt;0,-1,1)</f>
        <v>1</v>
      </c>
      <c r="H68" s="361">
        <f t="shared" ref="H68" si="523">SUM(G66:G68)</f>
        <v>-1</v>
      </c>
      <c r="I68" s="2549" t="str">
        <f t="shared" ref="I68" si="524">IF(H68=-3,"悪化 ",IF(H68=3,"改善 "," ---"))</f>
        <v xml:space="preserve"> ---</v>
      </c>
      <c r="J68" s="2553">
        <f>結果表!J66</f>
        <v>100.47205955739899</v>
      </c>
      <c r="L68" s="527">
        <v>5</v>
      </c>
      <c r="M68" s="262">
        <f t="shared" ref="M68" si="525">B68</f>
        <v>100.19239140180565</v>
      </c>
      <c r="N68" s="220">
        <f t="shared" ref="N68" si="526">J68</f>
        <v>100.47205955739899</v>
      </c>
    </row>
    <row r="69" spans="1:14">
      <c r="A69" s="2236">
        <v>45078</v>
      </c>
      <c r="B69" s="2553">
        <f>結果表!B67</f>
        <v>100.22788869362202</v>
      </c>
      <c r="C69" s="699">
        <f t="shared" ref="C69" si="527">B69-B68</f>
        <v>3.5497291816369625E-2</v>
      </c>
      <c r="D69" s="243">
        <f t="shared" ref="D69" si="528">ROUND((B69-B57)/B57*100,2)</f>
        <v>-0.74</v>
      </c>
      <c r="E69" s="359">
        <f t="shared" ref="E69" si="529">AVERAGE(B67:B69)</f>
        <v>100.19562159649138</v>
      </c>
      <c r="F69" s="359">
        <f t="shared" ref="F69" si="530">E69-E68</f>
        <v>2.3932319929144796E-2</v>
      </c>
      <c r="G69" s="361">
        <f t="shared" ref="G69" si="531">IF(F69&lt;0,-1,1)</f>
        <v>1</v>
      </c>
      <c r="H69" s="361">
        <f t="shared" ref="H69" si="532">SUM(G67:G69)</f>
        <v>1</v>
      </c>
      <c r="I69" s="2549" t="str">
        <f t="shared" ref="I69" si="533">IF(H69=-3,"悪化 ",IF(H69=3,"改善 "," ---"))</f>
        <v xml:space="preserve"> ---</v>
      </c>
      <c r="J69" s="2553">
        <f>結果表!J67</f>
        <v>100.61304550355717</v>
      </c>
      <c r="L69" s="527">
        <v>6</v>
      </c>
      <c r="M69" s="262">
        <f t="shared" ref="M69" si="534">B69</f>
        <v>100.22788869362202</v>
      </c>
      <c r="N69" s="220">
        <f t="shared" ref="N69" si="535">J69</f>
        <v>100.61304550355717</v>
      </c>
    </row>
    <row r="70" spans="1:14">
      <c r="A70" s="2236">
        <v>45108</v>
      </c>
      <c r="B70" s="2553">
        <f>結果表!B68</f>
        <v>100.24505302578974</v>
      </c>
      <c r="C70" s="699">
        <f t="shared" ref="C70" si="536">B70-B69</f>
        <v>1.7164332167723728E-2</v>
      </c>
      <c r="D70" s="243">
        <f t="shared" ref="D70" si="537">ROUND((B70-B58)/B58*100,2)</f>
        <v>-0.66</v>
      </c>
      <c r="E70" s="359">
        <f t="shared" ref="E70" si="538">AVERAGE(B68:B70)</f>
        <v>100.22177770707248</v>
      </c>
      <c r="F70" s="359">
        <f t="shared" ref="F70" si="539">E70-E69</f>
        <v>2.6156110581098346E-2</v>
      </c>
      <c r="G70" s="361">
        <f t="shared" ref="G70" si="540">IF(F70&lt;0,-1,1)</f>
        <v>1</v>
      </c>
      <c r="H70" s="361">
        <f t="shared" ref="H70" si="541">SUM(G68:G70)</f>
        <v>3</v>
      </c>
      <c r="I70" s="2549" t="str">
        <f t="shared" ref="I70" si="542">IF(H70=-3,"悪化 ",IF(H70=3,"改善 "," ---"))</f>
        <v xml:space="preserve">改善 </v>
      </c>
      <c r="J70" s="2553">
        <f>結果表!J68</f>
        <v>100.78284013622645</v>
      </c>
      <c r="L70" s="527">
        <v>7</v>
      </c>
      <c r="M70" s="262">
        <f t="shared" ref="M70" si="543">B70</f>
        <v>100.24505302578974</v>
      </c>
      <c r="N70" s="220">
        <f t="shared" ref="N70" si="544">J70</f>
        <v>100.78284013622645</v>
      </c>
    </row>
    <row r="71" spans="1:14">
      <c r="A71" s="2236">
        <v>45139</v>
      </c>
      <c r="B71" s="2553">
        <f>結果表!B69</f>
        <v>100.2032635588387</v>
      </c>
      <c r="C71" s="699">
        <f t="shared" ref="C71" si="545">B71-B70</f>
        <v>-4.1789466951044574E-2</v>
      </c>
      <c r="D71" s="243">
        <f t="shared" ref="D71" si="546">ROUND((B71-B59)/B59*100,2)</f>
        <v>-0.63</v>
      </c>
      <c r="E71" s="359">
        <f t="shared" ref="E71" si="547">AVERAGE(B69:B71)</f>
        <v>100.22540175941681</v>
      </c>
      <c r="F71" s="359">
        <f t="shared" ref="F71" si="548">E71-E70</f>
        <v>3.6240523443353823E-3</v>
      </c>
      <c r="G71" s="361">
        <f t="shared" ref="G71" si="549">IF(F71&lt;0,-1,1)</f>
        <v>1</v>
      </c>
      <c r="H71" s="361">
        <f t="shared" ref="H71" si="550">SUM(G69:G71)</f>
        <v>3</v>
      </c>
      <c r="I71" s="2549" t="str">
        <f t="shared" ref="I71" si="551">IF(H71=-3,"悪化 ",IF(H71=3,"改善 "," ---"))</f>
        <v xml:space="preserve">改善 </v>
      </c>
      <c r="J71" s="2553">
        <f>結果表!J69</f>
        <v>100.94209264510091</v>
      </c>
      <c r="L71" s="529">
        <v>8</v>
      </c>
      <c r="M71" s="262">
        <f t="shared" ref="M71" si="552">B71</f>
        <v>100.2032635588387</v>
      </c>
      <c r="N71" s="220">
        <f t="shared" ref="N71" si="553">J71</f>
        <v>100.94209264510091</v>
      </c>
    </row>
    <row r="72" spans="1:14">
      <c r="A72" s="2236">
        <v>45170</v>
      </c>
      <c r="B72" s="2553">
        <f>結果表!B70</f>
        <v>100.09041194924984</v>
      </c>
      <c r="C72" s="699">
        <f t="shared" ref="C72" si="554">B72-B71</f>
        <v>-0.11285160958885854</v>
      </c>
      <c r="D72" s="243">
        <f t="shared" ref="D72" si="555">ROUND((B72-B60)/B60*100,2)</f>
        <v>-0.64</v>
      </c>
      <c r="E72" s="359">
        <f t="shared" ref="E72" si="556">AVERAGE(B70:B72)</f>
        <v>100.17957617795942</v>
      </c>
      <c r="F72" s="359">
        <f t="shared" ref="F72" si="557">E72-E71</f>
        <v>-4.5825581457393127E-2</v>
      </c>
      <c r="G72" s="361">
        <f t="shared" ref="G72" si="558">IF(F72&lt;0,-1,1)</f>
        <v>-1</v>
      </c>
      <c r="H72" s="361">
        <f t="shared" ref="H72" si="559">SUM(G70:G72)</f>
        <v>1</v>
      </c>
      <c r="I72" s="2549" t="str">
        <f t="shared" ref="I72" si="560">IF(H72=-3,"悪化 ",IF(H72=3,"改善 "," ---"))</f>
        <v xml:space="preserve"> ---</v>
      </c>
      <c r="J72" s="2553">
        <f>結果表!J70</f>
        <v>101.07001694814561</v>
      </c>
      <c r="L72" s="529">
        <v>9</v>
      </c>
      <c r="M72" s="262">
        <f t="shared" ref="M72" si="561">B72</f>
        <v>100.09041194924984</v>
      </c>
      <c r="N72" s="220">
        <f t="shared" ref="N72" si="562">J72</f>
        <v>101.07001694814561</v>
      </c>
    </row>
    <row r="73" spans="1:14">
      <c r="A73" s="2236">
        <v>45200</v>
      </c>
      <c r="B73" s="2553">
        <f>結果表!B71</f>
        <v>99.938639710463818</v>
      </c>
      <c r="C73" s="699">
        <f t="shared" ref="C73" si="563">B73-B72</f>
        <v>-0.15177223878602319</v>
      </c>
      <c r="D73" s="243">
        <f t="shared" ref="D73" si="564">ROUND((B73-B61)/B61*100,2)</f>
        <v>-0.65</v>
      </c>
      <c r="E73" s="359">
        <f t="shared" ref="E73" si="565">AVERAGE(B71:B73)</f>
        <v>100.07743840618411</v>
      </c>
      <c r="F73" s="359">
        <f t="shared" ref="F73" si="566">E73-E72</f>
        <v>-0.10213777177530403</v>
      </c>
      <c r="G73" s="361">
        <f t="shared" ref="G73" si="567">IF(F73&lt;0,-1,1)</f>
        <v>-1</v>
      </c>
      <c r="H73" s="361">
        <f t="shared" ref="H73" si="568">SUM(G71:G73)</f>
        <v>-1</v>
      </c>
      <c r="I73" s="2549" t="str">
        <f t="shared" ref="I73" si="569">IF(H73=-3,"悪化 ",IF(H73=3,"改善 "," ---"))</f>
        <v xml:space="preserve"> ---</v>
      </c>
      <c r="J73" s="2553">
        <f>結果表!J71</f>
        <v>101.12034976444501</v>
      </c>
      <c r="L73" s="529">
        <v>10</v>
      </c>
      <c r="M73" s="262">
        <f t="shared" ref="M73" si="570">B73</f>
        <v>99.938639710463818</v>
      </c>
      <c r="N73" s="220">
        <f t="shared" ref="N73" si="571">J73</f>
        <v>101.12034976444501</v>
      </c>
    </row>
    <row r="74" spans="1:14">
      <c r="A74" s="2236">
        <v>45231</v>
      </c>
      <c r="B74" s="2553">
        <f>結果表!B72</f>
        <v>99.777089674610622</v>
      </c>
      <c r="C74" s="699">
        <f t="shared" ref="C74" si="572">B74-B73</f>
        <v>-0.16155003585319605</v>
      </c>
      <c r="D74" s="243">
        <f t="shared" ref="D74" si="573">ROUND((B74-B62)/B62*100,2)</f>
        <v>-0.67</v>
      </c>
      <c r="E74" s="359">
        <f t="shared" ref="E74" si="574">AVERAGE(B72:B74)</f>
        <v>99.935380444774765</v>
      </c>
      <c r="F74" s="359">
        <f t="shared" ref="F74" si="575">E74-E73</f>
        <v>-0.14205796140934979</v>
      </c>
      <c r="G74" s="361">
        <f t="shared" ref="G74" si="576">IF(F74&lt;0,-1,1)</f>
        <v>-1</v>
      </c>
      <c r="H74" s="361">
        <f t="shared" ref="H74" si="577">SUM(G72:G74)</f>
        <v>-3</v>
      </c>
      <c r="I74" s="2549" t="str">
        <f t="shared" ref="I74" si="578">IF(H74=-3,"悪化 ",IF(H74=3,"改善 "," ---"))</f>
        <v xml:space="preserve">悪化 </v>
      </c>
      <c r="J74" s="2553">
        <f>結果表!J72</f>
        <v>101.12469495238648</v>
      </c>
      <c r="L74" s="528">
        <v>11</v>
      </c>
      <c r="M74" s="262">
        <f t="shared" ref="M74" si="579">B74</f>
        <v>99.777089674610622</v>
      </c>
      <c r="N74" s="220">
        <f t="shared" ref="N74" si="580">J74</f>
        <v>101.12469495238648</v>
      </c>
    </row>
    <row r="75" spans="1:14">
      <c r="A75" s="2555">
        <v>45261</v>
      </c>
      <c r="B75" s="2554">
        <f>結果表!B73</f>
        <v>99.620613256804944</v>
      </c>
      <c r="C75" s="930">
        <f t="shared" ref="C75" si="581">B75-B74</f>
        <v>-0.15647641780567767</v>
      </c>
      <c r="D75" s="246">
        <f t="shared" ref="D75" si="582">ROUND((B75-B63)/B63*100,2)</f>
        <v>-0.69</v>
      </c>
      <c r="E75" s="544">
        <f t="shared" ref="E75" si="583">AVERAGE(B73:B75)</f>
        <v>99.778780880626456</v>
      </c>
      <c r="F75" s="544">
        <f t="shared" ref="F75" si="584">E75-E74</f>
        <v>-0.15659956414830845</v>
      </c>
      <c r="G75" s="545">
        <f t="shared" ref="G75" si="585">IF(F75&lt;0,-1,1)</f>
        <v>-1</v>
      </c>
      <c r="H75" s="545">
        <f t="shared" ref="H75" si="586">SUM(G73:G75)</f>
        <v>-3</v>
      </c>
      <c r="I75" s="2551" t="str">
        <f t="shared" ref="I75" si="587">IF(H75=-3,"悪化 ",IF(H75=3,"改善 "," ---"))</f>
        <v xml:space="preserve">悪化 </v>
      </c>
      <c r="J75" s="2554">
        <f>結果表!J73</f>
        <v>101.11055456459512</v>
      </c>
      <c r="L75" s="532">
        <v>12</v>
      </c>
      <c r="M75" s="494">
        <f t="shared" ref="M75" si="588">B75</f>
        <v>99.620613256804944</v>
      </c>
      <c r="N75" s="225">
        <f t="shared" ref="N75" si="589">J75</f>
        <v>101.11055456459512</v>
      </c>
    </row>
    <row r="76" spans="1:14">
      <c r="A76" s="2235">
        <v>45292</v>
      </c>
      <c r="B76" s="2553">
        <f>結果表!B74</f>
        <v>99.472784507300517</v>
      </c>
      <c r="C76" s="735">
        <f t="shared" ref="C76" si="590">B76-B75</f>
        <v>-0.14782874950442704</v>
      </c>
      <c r="D76" s="547">
        <f t="shared" ref="D76" si="591">ROUND((B76-B64)/B64*100,2)</f>
        <v>-0.74</v>
      </c>
      <c r="E76" s="553">
        <f t="shared" ref="E76" si="592">AVERAGE(B74:B76)</f>
        <v>99.623495812905347</v>
      </c>
      <c r="F76" s="548">
        <f t="shared" ref="F76" si="593">E76-E75</f>
        <v>-0.15528506772110973</v>
      </c>
      <c r="G76" s="554">
        <f t="shared" ref="G76" si="594">IF(F76&lt;0,-1,1)</f>
        <v>-1</v>
      </c>
      <c r="H76" s="549">
        <f t="shared" ref="H76" si="595">SUM(G74:G76)</f>
        <v>-3</v>
      </c>
      <c r="I76" s="2548" t="str">
        <f t="shared" ref="I76" si="596">IF(H76=-3,"悪化 ",IF(H76=3,"改善 "," ---"))</f>
        <v xml:space="preserve">悪化 </v>
      </c>
      <c r="J76" s="2553">
        <f>結果表!J74</f>
        <v>101.05919713789079</v>
      </c>
      <c r="L76" s="530" t="s">
        <v>1255</v>
      </c>
      <c r="M76" s="262">
        <f t="shared" ref="M76" si="597">B76</f>
        <v>99.472784507300517</v>
      </c>
      <c r="N76" s="220">
        <f t="shared" ref="N76" si="598">J76</f>
        <v>101.05919713789079</v>
      </c>
    </row>
    <row r="77" spans="1:14">
      <c r="A77" s="2236">
        <v>45323</v>
      </c>
      <c r="B77" s="2553">
        <f>結果表!B75</f>
        <v>99.445938542430639</v>
      </c>
      <c r="C77" s="699">
        <f t="shared" ref="C77" si="599">B77-B76</f>
        <v>-2.6845964869878003E-2</v>
      </c>
      <c r="D77" s="52">
        <f t="shared" ref="D77" si="600">ROUND((B77-B65)/B65*100,2)</f>
        <v>-0.73</v>
      </c>
      <c r="E77" s="359">
        <f t="shared" ref="E77" si="601">AVERAGE(B75:B77)</f>
        <v>99.51311210217871</v>
      </c>
      <c r="F77" s="542">
        <f t="shared" ref="F77" si="602">E77-E76</f>
        <v>-0.11038371072663722</v>
      </c>
      <c r="G77" s="361">
        <f t="shared" ref="G77" si="603">IF(F77&lt;0,-1,1)</f>
        <v>-1</v>
      </c>
      <c r="H77" s="360">
        <f t="shared" ref="H77" si="604">SUM(G75:G77)</f>
        <v>-3</v>
      </c>
      <c r="I77" s="2549" t="str">
        <f t="shared" ref="I77" si="605">IF(H77=-3,"悪化 ",IF(H77=3,"改善 "," ---"))</f>
        <v xml:space="preserve">悪化 </v>
      </c>
      <c r="J77" s="2553">
        <f>結果表!J75</f>
        <v>100.96754663447085</v>
      </c>
      <c r="L77" s="527">
        <v>2</v>
      </c>
      <c r="M77" s="262">
        <f t="shared" ref="M77" si="606">B77</f>
        <v>99.445938542430639</v>
      </c>
      <c r="N77" s="220">
        <f t="shared" ref="N77" si="607">J77</f>
        <v>100.96754663447085</v>
      </c>
    </row>
    <row r="78" spans="1:14">
      <c r="A78" s="2236">
        <v>45352</v>
      </c>
      <c r="B78" s="2553">
        <f>結果表!B76</f>
        <v>99.54450309562047</v>
      </c>
      <c r="C78" s="699">
        <f t="shared" ref="C78" si="608">B78-B77</f>
        <v>9.8564553189831372E-2</v>
      </c>
      <c r="D78" s="52">
        <f t="shared" ref="D78" si="609">ROUND((B78-B66)/B66*100,2)</f>
        <v>-0.61</v>
      </c>
      <c r="E78" s="359">
        <f t="shared" ref="E78" si="610">AVERAGE(B76:B78)</f>
        <v>99.487742048450556</v>
      </c>
      <c r="F78" s="542">
        <f t="shared" ref="F78" si="611">E78-E77</f>
        <v>-2.5370053728153152E-2</v>
      </c>
      <c r="G78" s="361">
        <f t="shared" ref="G78" si="612">IF(F78&lt;0,-1,1)</f>
        <v>-1</v>
      </c>
      <c r="H78" s="360">
        <f t="shared" ref="H78" si="613">SUM(G76:G78)</f>
        <v>-3</v>
      </c>
      <c r="I78" s="2549" t="str">
        <f t="shared" ref="I78" si="614">IF(H78=-3,"悪化 ",IF(H78=3,"改善 "," ---"))</f>
        <v xml:space="preserve">悪化 </v>
      </c>
      <c r="J78" s="2553">
        <f>結果表!J76</f>
        <v>100.83201567946539</v>
      </c>
      <c r="L78" s="527">
        <v>3</v>
      </c>
      <c r="M78" s="262">
        <f t="shared" ref="M78" si="615">B78</f>
        <v>99.54450309562047</v>
      </c>
      <c r="N78" s="220">
        <f t="shared" ref="N78" si="616">J78</f>
        <v>100.83201567946539</v>
      </c>
    </row>
    <row r="79" spans="1:14">
      <c r="A79" s="2236">
        <v>45383</v>
      </c>
      <c r="B79" s="2553">
        <f>結果表!B77</f>
        <v>99.768429920945763</v>
      </c>
      <c r="C79" s="699">
        <f t="shared" ref="C79" si="617">B79-B78</f>
        <v>0.22392682532529307</v>
      </c>
      <c r="D79" s="52">
        <f t="shared" ref="D79" si="618">ROUND((B79-B67)/B67*100,2)</f>
        <v>-0.4</v>
      </c>
      <c r="E79" s="359">
        <f t="shared" ref="E79" si="619">AVERAGE(B77:B79)</f>
        <v>99.586290519665624</v>
      </c>
      <c r="F79" s="542">
        <f t="shared" ref="F79" si="620">E79-E78</f>
        <v>9.8548471215067934E-2</v>
      </c>
      <c r="G79" s="361">
        <f t="shared" ref="G79" si="621">IF(F79&lt;0,-1,1)</f>
        <v>1</v>
      </c>
      <c r="H79" s="360">
        <f t="shared" ref="H79" si="622">SUM(G77:G79)</f>
        <v>-1</v>
      </c>
      <c r="I79" s="2549" t="str">
        <f t="shared" ref="I79" si="623">IF(H79=-3,"悪化 ",IF(H79=3,"改善 "," ---"))</f>
        <v xml:space="preserve"> ---</v>
      </c>
      <c r="J79" s="2553">
        <f>結果表!J77</f>
        <v>100.66105839625354</v>
      </c>
      <c r="L79" s="527">
        <v>4</v>
      </c>
      <c r="M79" s="262">
        <f t="shared" ref="M79" si="624">B79</f>
        <v>99.768429920945763</v>
      </c>
      <c r="N79" s="220">
        <f t="shared" ref="N79" si="625">J79</f>
        <v>100.66105839625354</v>
      </c>
    </row>
    <row r="80" spans="1:14">
      <c r="A80" s="2236">
        <v>45413</v>
      </c>
      <c r="B80" s="2553">
        <f>結果表!B78</f>
        <v>100.04241285389283</v>
      </c>
      <c r="C80" s="699">
        <f t="shared" ref="C80" si="626">B80-B79</f>
        <v>0.27398293294706377</v>
      </c>
      <c r="D80" s="52">
        <f t="shared" ref="D80" si="627">ROUND((B80-B68)/B68*100,2)</f>
        <v>-0.15</v>
      </c>
      <c r="E80" s="359">
        <f t="shared" ref="E80" si="628">AVERAGE(B78:B80)</f>
        <v>99.78511529015303</v>
      </c>
      <c r="F80" s="542">
        <f t="shared" ref="F80" si="629">E80-E79</f>
        <v>0.19882477048740554</v>
      </c>
      <c r="G80" s="361">
        <f t="shared" ref="G80" si="630">IF(F80&lt;0,-1,1)</f>
        <v>1</v>
      </c>
      <c r="H80" s="360">
        <f t="shared" ref="H80" si="631">SUM(G78:G80)</f>
        <v>1</v>
      </c>
      <c r="I80" s="2549" t="str">
        <f t="shared" ref="I80" si="632">IF(H80=-3,"悪化 ",IF(H80=3,"改善 "," ---"))</f>
        <v xml:space="preserve"> ---</v>
      </c>
      <c r="J80" s="2553">
        <f>結果表!J78</f>
        <v>100.47902166244708</v>
      </c>
      <c r="L80" s="527">
        <v>5</v>
      </c>
      <c r="M80" s="262">
        <f t="shared" ref="M80" si="633">B80</f>
        <v>100.04241285389283</v>
      </c>
      <c r="N80" s="220">
        <f t="shared" ref="N80" si="634">J80</f>
        <v>100.47902166244708</v>
      </c>
    </row>
    <row r="81" spans="1:14">
      <c r="A81" s="2236">
        <v>45444</v>
      </c>
      <c r="B81" s="2553">
        <f>結果表!B79</f>
        <v>100.25515965272108</v>
      </c>
      <c r="C81" s="699">
        <f t="shared" ref="C81" si="635">B81-B80</f>
        <v>0.21274679882824898</v>
      </c>
      <c r="D81" s="52">
        <f t="shared" ref="D81" si="636">ROUND((B81-B69)/B69*100,2)</f>
        <v>0.03</v>
      </c>
      <c r="E81" s="359">
        <f t="shared" ref="E81" si="637">AVERAGE(B79:B81)</f>
        <v>100.02200080918657</v>
      </c>
      <c r="F81" s="542">
        <f t="shared" ref="F81" si="638">E81-E80</f>
        <v>0.23688551903353527</v>
      </c>
      <c r="G81" s="361">
        <f t="shared" ref="G81" si="639">IF(F81&lt;0,-1,1)</f>
        <v>1</v>
      </c>
      <c r="H81" s="360">
        <f t="shared" ref="H81" si="640">SUM(G79:G81)</f>
        <v>3</v>
      </c>
      <c r="I81" s="2549" t="str">
        <f t="shared" ref="I81" si="641">IF(H81=-3,"悪化 ",IF(H81=3,"改善 "," ---"))</f>
        <v xml:space="preserve">改善 </v>
      </c>
      <c r="J81" s="2553">
        <f>結果表!J79</f>
        <v>100.28923672006167</v>
      </c>
      <c r="L81" s="527">
        <v>6</v>
      </c>
      <c r="M81" s="262">
        <f t="shared" ref="M81" si="642">B81</f>
        <v>100.25515965272108</v>
      </c>
      <c r="N81" s="220">
        <f t="shared" ref="N81" si="643">J81</f>
        <v>100.28923672006167</v>
      </c>
    </row>
    <row r="82" spans="1:14">
      <c r="A82" s="2236">
        <v>45474</v>
      </c>
      <c r="B82" s="2553">
        <f>結果表!B80</f>
        <v>100.39599252438856</v>
      </c>
      <c r="C82" s="699">
        <f t="shared" ref="C82" si="644">B82-B81</f>
        <v>0.14083287166748448</v>
      </c>
      <c r="D82" s="52">
        <f t="shared" ref="D82" si="645">ROUND((B82-B70)/B70*100,2)</f>
        <v>0.15</v>
      </c>
      <c r="E82" s="359">
        <f t="shared" ref="E82" si="646">AVERAGE(B80:B82)</f>
        <v>100.23118834366748</v>
      </c>
      <c r="F82" s="542">
        <f t="shared" ref="F82" si="647">E82-E81</f>
        <v>0.2091875344809182</v>
      </c>
      <c r="G82" s="361">
        <f t="shared" ref="G82" si="648">IF(F82&lt;0,-1,1)</f>
        <v>1</v>
      </c>
      <c r="H82" s="360">
        <f t="shared" ref="H82" si="649">SUM(G80:G82)</f>
        <v>3</v>
      </c>
      <c r="I82" s="2549" t="str">
        <f t="shared" ref="I82" si="650">IF(H82=-3,"悪化 ",IF(H82=3,"改善 "," ---"))</f>
        <v xml:space="preserve">改善 </v>
      </c>
      <c r="J82" s="2553">
        <f>結果表!J80</f>
        <v>100.08080886673913</v>
      </c>
      <c r="L82" s="527">
        <v>7</v>
      </c>
      <c r="M82" s="262">
        <f t="shared" ref="M82" si="651">B82</f>
        <v>100.39599252438856</v>
      </c>
      <c r="N82" s="220">
        <f t="shared" ref="N82" si="652">J82</f>
        <v>100.08080886673913</v>
      </c>
    </row>
    <row r="83" spans="1:14">
      <c r="A83" s="2236">
        <v>45505</v>
      </c>
      <c r="B83" s="2553">
        <f>結果表!B81</f>
        <v>100.33910928061105</v>
      </c>
      <c r="C83" s="699">
        <f t="shared" ref="C83" si="653">B83-B82</f>
        <v>-5.6883243777505754E-2</v>
      </c>
      <c r="D83" s="52">
        <f t="shared" ref="D83" si="654">ROUND((B83-B71)/B71*100,2)</f>
        <v>0.14000000000000001</v>
      </c>
      <c r="E83" s="359">
        <f t="shared" ref="E83" si="655">AVERAGE(B81:B83)</f>
        <v>100.33008715257357</v>
      </c>
      <c r="F83" s="542">
        <f t="shared" ref="F83" si="656">E83-E82</f>
        <v>9.8898808906085378E-2</v>
      </c>
      <c r="G83" s="361">
        <f t="shared" ref="G83" si="657">IF(F83&lt;0,-1,1)</f>
        <v>1</v>
      </c>
      <c r="H83" s="360">
        <f t="shared" ref="H83" si="658">SUM(G81:G83)</f>
        <v>3</v>
      </c>
      <c r="I83" s="2549" t="str">
        <f t="shared" ref="I83" si="659">IF(H83=-3,"悪化 ",IF(H83=3,"改善 "," ---"))</f>
        <v xml:space="preserve">改善 </v>
      </c>
      <c r="J83" s="2553">
        <f>結果表!J81</f>
        <v>99.84147413413038</v>
      </c>
      <c r="L83" s="529">
        <v>8</v>
      </c>
      <c r="M83" s="262">
        <f t="shared" ref="M83" si="660">B83</f>
        <v>100.33910928061105</v>
      </c>
      <c r="N83" s="220">
        <f t="shared" ref="N83" si="661">J83</f>
        <v>99.84147413413038</v>
      </c>
    </row>
    <row r="84" spans="1:14">
      <c r="A84" s="2236">
        <v>45536</v>
      </c>
      <c r="B84" s="2553">
        <f>結果表!B82</f>
        <v>100.23072830005933</v>
      </c>
      <c r="C84" s="699">
        <f t="shared" ref="C84" si="662">B84-B83</f>
        <v>-0.10838098055172907</v>
      </c>
      <c r="D84" s="52">
        <f t="shared" ref="D84" si="663">ROUND((B84-B72)/B72*100,2)</f>
        <v>0.14000000000000001</v>
      </c>
      <c r="E84" s="359">
        <f t="shared" ref="E84" si="664">AVERAGE(B82:B84)</f>
        <v>100.32194336835296</v>
      </c>
      <c r="F84" s="542">
        <f t="shared" ref="F84" si="665">E84-E83</f>
        <v>-8.1437842206071309E-3</v>
      </c>
      <c r="G84" s="361">
        <f t="shared" ref="G84" si="666">IF(F84&lt;0,-1,1)</f>
        <v>-1</v>
      </c>
      <c r="H84" s="360">
        <f t="shared" ref="H84" si="667">SUM(G82:G84)</f>
        <v>1</v>
      </c>
      <c r="I84" s="2549" t="str">
        <f t="shared" ref="I84" si="668">IF(H84=-3,"悪化 ",IF(H84=3,"改善 "," ---"))</f>
        <v xml:space="preserve"> ---</v>
      </c>
      <c r="J84" s="2553">
        <f>結果表!J82</f>
        <v>99.647895354460204</v>
      </c>
      <c r="L84" s="529">
        <v>9</v>
      </c>
      <c r="M84" s="262">
        <f t="shared" ref="M84" si="669">B84</f>
        <v>100.23072830005933</v>
      </c>
      <c r="N84" s="220">
        <f t="shared" ref="N84" si="670">J84</f>
        <v>99.647895354460204</v>
      </c>
    </row>
    <row r="85" spans="1:14">
      <c r="A85" s="2236">
        <v>45566</v>
      </c>
      <c r="B85" s="2553">
        <f>結果表!B83</f>
        <v>100.03088267876721</v>
      </c>
      <c r="C85" s="699">
        <f t="shared" ref="C85" si="671">B85-B84</f>
        <v>-0.1998456212921127</v>
      </c>
      <c r="D85" s="52">
        <f t="shared" ref="D85" si="672">ROUND((B85-B73)/B73*100,2)</f>
        <v>0.09</v>
      </c>
      <c r="E85" s="359">
        <f t="shared" ref="E85" si="673">AVERAGE(B83:B85)</f>
        <v>100.2002400864792</v>
      </c>
      <c r="F85" s="542">
        <f t="shared" ref="F85" si="674">E85-E84</f>
        <v>-0.12170328187376356</v>
      </c>
      <c r="G85" s="361">
        <f t="shared" ref="G85" si="675">IF(F85&lt;0,-1,1)</f>
        <v>-1</v>
      </c>
      <c r="H85" s="360">
        <f t="shared" ref="H85" si="676">SUM(G83:G85)</f>
        <v>-1</v>
      </c>
      <c r="I85" s="2549" t="str">
        <f t="shared" ref="I85" si="677">IF(H85=-3,"悪化 ",IF(H85=3,"改善 "," ---"))</f>
        <v xml:space="preserve"> ---</v>
      </c>
      <c r="J85" s="2553">
        <f>結果表!J83</f>
        <v>99.491574741415462</v>
      </c>
      <c r="L85" s="529">
        <v>10</v>
      </c>
      <c r="M85" s="262">
        <f t="shared" ref="M85" si="678">B85</f>
        <v>100.03088267876721</v>
      </c>
      <c r="N85" s="220">
        <f t="shared" ref="N85" si="679">J85</f>
        <v>99.491574741415462</v>
      </c>
    </row>
    <row r="86" spans="1:14">
      <c r="A86" s="2236">
        <v>45597</v>
      </c>
      <c r="B86" s="2553">
        <f>結果表!B84</f>
        <v>99.773190850816761</v>
      </c>
      <c r="C86" s="699">
        <f t="shared" ref="C86" si="680">B86-B85</f>
        <v>-0.25769182795045253</v>
      </c>
      <c r="D86" s="52">
        <f t="shared" ref="D86" si="681">ROUND((B86-B74)/B74*100,2)</f>
        <v>0</v>
      </c>
      <c r="E86" s="359">
        <f t="shared" ref="E86" si="682">AVERAGE(B84:B86)</f>
        <v>100.0116006098811</v>
      </c>
      <c r="F86" s="542">
        <f t="shared" ref="F86" si="683">E86-E85</f>
        <v>-0.1886394765980981</v>
      </c>
      <c r="G86" s="361">
        <f t="shared" ref="G86" si="684">IF(F86&lt;0,-1,1)</f>
        <v>-1</v>
      </c>
      <c r="H86" s="360">
        <f t="shared" ref="H86" si="685">SUM(G84:G86)</f>
        <v>-3</v>
      </c>
      <c r="I86" s="2549" t="str">
        <f t="shared" ref="I86" si="686">IF(H86=-3,"悪化 ",IF(H86=3,"改善 "," ---"))</f>
        <v xml:space="preserve">悪化 </v>
      </c>
      <c r="J86" s="2553">
        <f>結果表!J84</f>
        <v>99.364611835480218</v>
      </c>
      <c r="L86" s="528">
        <v>11</v>
      </c>
      <c r="M86" s="262">
        <f t="shared" ref="M86" si="687">B86</f>
        <v>99.773190850816761</v>
      </c>
      <c r="N86" s="220">
        <f t="shared" ref="N86" si="688">J86</f>
        <v>99.364611835480218</v>
      </c>
    </row>
    <row r="87" spans="1:14">
      <c r="A87" s="2555">
        <v>45627</v>
      </c>
      <c r="B87" s="2553">
        <f>結果表!B85</f>
        <v>99.51518669501705</v>
      </c>
      <c r="C87" s="699">
        <f t="shared" ref="C87" si="689">B87-B86</f>
        <v>-0.25800415579971059</v>
      </c>
      <c r="D87" s="52">
        <f t="shared" ref="D87" si="690">ROUND((B87-B75)/B75*100,2)</f>
        <v>-0.11</v>
      </c>
      <c r="E87" s="359">
        <f t="shared" ref="E87" si="691">AVERAGE(B85:B87)</f>
        <v>99.773086741533675</v>
      </c>
      <c r="F87" s="542">
        <f t="shared" ref="F87" si="692">E87-E86</f>
        <v>-0.23851386834742527</v>
      </c>
      <c r="G87" s="361">
        <f t="shared" ref="G87" si="693">IF(F87&lt;0,-1,1)</f>
        <v>-1</v>
      </c>
      <c r="H87" s="360">
        <f t="shared" ref="H87" si="694">SUM(G85:G87)</f>
        <v>-3</v>
      </c>
      <c r="I87" s="2549" t="str">
        <f t="shared" ref="I87" si="695">IF(H87=-3,"悪化 ",IF(H87=3,"改善 "," ---"))</f>
        <v xml:space="preserve">悪化 </v>
      </c>
      <c r="J87" s="2553">
        <f>結果表!J85</f>
        <v>99.289149098065351</v>
      </c>
      <c r="L87" s="532">
        <v>12</v>
      </c>
      <c r="M87" s="494">
        <f t="shared" ref="M87" si="696">B87</f>
        <v>99.51518669501705</v>
      </c>
      <c r="N87" s="225">
        <f t="shared" ref="N87" si="697">J87</f>
        <v>99.289149098065351</v>
      </c>
    </row>
    <row r="88" spans="1:14">
      <c r="A88" s="2235">
        <v>45658</v>
      </c>
      <c r="B88" s="2673">
        <f>結果表!B86</f>
        <v>99.244310406908525</v>
      </c>
      <c r="C88" s="245">
        <f t="shared" ref="C88" si="698">B88-B87</f>
        <v>-0.27087628810852493</v>
      </c>
      <c r="D88" s="547">
        <f t="shared" ref="D88" si="699">ROUND((B88-B76)/B76*100,2)</f>
        <v>-0.23</v>
      </c>
      <c r="E88" s="553">
        <f t="shared" ref="E88" si="700">AVERAGE(B86:B88)</f>
        <v>99.510895984247441</v>
      </c>
      <c r="F88" s="548">
        <f t="shared" ref="F88" si="701">E88-E87</f>
        <v>-0.26219075728623409</v>
      </c>
      <c r="G88" s="554">
        <f t="shared" ref="G88" si="702">IF(F88&lt;0,-1,1)</f>
        <v>-1</v>
      </c>
      <c r="H88" s="549">
        <f t="shared" ref="H88" si="703">SUM(G86:G88)</f>
        <v>-3</v>
      </c>
      <c r="I88" s="524" t="str">
        <f t="shared" ref="I88" si="704">IF(H88=-3,"悪化 ",IF(H88=3,"改善 "," ---"))</f>
        <v xml:space="preserve">悪化 </v>
      </c>
      <c r="J88" s="2644">
        <f>結果表!J86</f>
        <v>99.269643699841964</v>
      </c>
      <c r="L88" s="530" t="s">
        <v>1464</v>
      </c>
      <c r="M88" s="262">
        <f t="shared" ref="M88" si="705">B88</f>
        <v>99.244310406908525</v>
      </c>
      <c r="N88" s="220">
        <f t="shared" ref="N88" si="706">J88</f>
        <v>99.269643699841964</v>
      </c>
    </row>
    <row r="89" spans="1:14">
      <c r="A89" s="2236">
        <v>45689</v>
      </c>
      <c r="B89" s="2674">
        <f>結果表!B87</f>
        <v>99.03284088221217</v>
      </c>
      <c r="C89" s="243">
        <f t="shared" ref="C89" si="707">B89-B88</f>
        <v>-0.21146952469635494</v>
      </c>
      <c r="D89" s="52">
        <f t="shared" ref="D89" si="708">ROUND((B89-B77)/B77*100,2)</f>
        <v>-0.42</v>
      </c>
      <c r="E89" s="359">
        <f t="shared" ref="E89" si="709">AVERAGE(B87:B89)</f>
        <v>99.264112661379258</v>
      </c>
      <c r="F89" s="542">
        <f t="shared" ref="F89" si="710">E89-E88</f>
        <v>-0.24678332286818261</v>
      </c>
      <c r="G89" s="361">
        <f t="shared" ref="G89" si="711">IF(F89&lt;0,-1,1)</f>
        <v>-1</v>
      </c>
      <c r="H89" s="360">
        <f t="shared" ref="H89" si="712">SUM(G87:G89)</f>
        <v>-3</v>
      </c>
      <c r="I89" s="514" t="str">
        <f t="shared" ref="I89" si="713">IF(H89=-3,"悪化 ",IF(H89=3,"改善 "," ---"))</f>
        <v xml:space="preserve">悪化 </v>
      </c>
      <c r="J89" s="2645">
        <f>結果表!J87</f>
        <v>99.340897042278627</v>
      </c>
      <c r="L89" s="527">
        <v>2</v>
      </c>
      <c r="M89" s="262">
        <f t="shared" ref="M89" si="714">B89</f>
        <v>99.03284088221217</v>
      </c>
      <c r="N89" s="220">
        <f t="shared" ref="N89" si="715">J89</f>
        <v>99.340897042278627</v>
      </c>
    </row>
    <row r="90" spans="1:14">
      <c r="A90" s="2236">
        <v>45717</v>
      </c>
      <c r="B90" s="2674">
        <f>結果表!B88</f>
        <v>98.95266685205435</v>
      </c>
      <c r="C90" s="243">
        <f t="shared" ref="C90" si="716">B90-B89</f>
        <v>-8.0174030157820653E-2</v>
      </c>
      <c r="D90" s="52">
        <f t="shared" ref="D90" si="717">ROUND((B90-B78)/B78*100,2)</f>
        <v>-0.59</v>
      </c>
      <c r="E90" s="359">
        <f t="shared" ref="E90" si="718">AVERAGE(B88:B90)</f>
        <v>99.076606047058348</v>
      </c>
      <c r="F90" s="542">
        <f t="shared" ref="F90" si="719">E90-E89</f>
        <v>-0.18750661432090965</v>
      </c>
      <c r="G90" s="361">
        <f t="shared" ref="G90" si="720">IF(F90&lt;0,-1,1)</f>
        <v>-1</v>
      </c>
      <c r="H90" s="360">
        <f t="shared" ref="H90" si="721">SUM(G88:G90)</f>
        <v>-3</v>
      </c>
      <c r="I90" s="514" t="str">
        <f t="shared" ref="I90" si="722">IF(H90=-3,"悪化 ",IF(H90=3,"改善 "," ---"))</f>
        <v xml:space="preserve">悪化 </v>
      </c>
      <c r="J90" s="2645">
        <f>結果表!J88</f>
        <v>99.509499159287728</v>
      </c>
      <c r="L90" s="527">
        <v>3</v>
      </c>
      <c r="M90" s="262">
        <f t="shared" ref="M90" si="723">B90</f>
        <v>98.95266685205435</v>
      </c>
      <c r="N90" s="220">
        <f t="shared" ref="N90" si="724">J90</f>
        <v>99.509499159287728</v>
      </c>
    </row>
    <row r="91" spans="1:14">
      <c r="A91" s="2236">
        <v>45748</v>
      </c>
      <c r="B91" s="2674">
        <f>結果表!B89</f>
        <v>99.110747075782626</v>
      </c>
      <c r="C91" s="243">
        <f t="shared" ref="C91" si="725">B91-B90</f>
        <v>0.15808022372827679</v>
      </c>
      <c r="D91" s="52">
        <f t="shared" ref="D91" si="726">ROUND((B91-B79)/B79*100,2)</f>
        <v>-0.66</v>
      </c>
      <c r="E91" s="359">
        <f t="shared" ref="E91" si="727">AVERAGE(B89:B91)</f>
        <v>99.032084936683034</v>
      </c>
      <c r="F91" s="542">
        <f t="shared" ref="F91" si="728">E91-E90</f>
        <v>-4.452111037531381E-2</v>
      </c>
      <c r="G91" s="361">
        <f t="shared" ref="G91" si="729">IF(F91&lt;0,-1,1)</f>
        <v>-1</v>
      </c>
      <c r="H91" s="360">
        <f t="shared" ref="H91" si="730">SUM(G89:G91)</f>
        <v>-3</v>
      </c>
      <c r="I91" s="514" t="str">
        <f t="shared" ref="I91" si="731">IF(H91=-3,"悪化 ",IF(H91=3,"改善 "," ---"))</f>
        <v xml:space="preserve">悪化 </v>
      </c>
      <c r="J91" s="2645">
        <f>結果表!J89</f>
        <v>99.749491670326719</v>
      </c>
      <c r="L91" s="527">
        <v>4</v>
      </c>
      <c r="M91" s="262">
        <f t="shared" ref="M91" si="732">B91</f>
        <v>99.110747075782626</v>
      </c>
      <c r="N91" s="220">
        <f t="shared" ref="N91" si="733">J91</f>
        <v>99.749491670326719</v>
      </c>
    </row>
    <row r="92" spans="1:14">
      <c r="A92" s="2236">
        <v>45778</v>
      </c>
      <c r="B92" s="2674">
        <f>結果表!B90</f>
        <v>99.524575303995647</v>
      </c>
      <c r="C92" s="243">
        <f t="shared" ref="C92" si="734">B92-B91</f>
        <v>0.41382822821302057</v>
      </c>
      <c r="D92" s="52">
        <f t="shared" ref="D92" si="735">ROUND((B92-B80)/B80*100,2)</f>
        <v>-0.52</v>
      </c>
      <c r="E92" s="359">
        <f t="shared" ref="E92" si="736">AVERAGE(B90:B92)</f>
        <v>99.19599641061086</v>
      </c>
      <c r="F92" s="542">
        <f t="shared" ref="F92" si="737">E92-E91</f>
        <v>0.16391147392782557</v>
      </c>
      <c r="G92" s="361">
        <f t="shared" ref="G92" si="738">IF(F92&lt;0,-1,1)</f>
        <v>1</v>
      </c>
      <c r="H92" s="360">
        <f t="shared" ref="H92" si="739">SUM(G90:G92)</f>
        <v>-1</v>
      </c>
      <c r="I92" s="514" t="str">
        <f t="shared" ref="I92" si="740">IF(H92=-3,"悪化 ",IF(H92=3,"改善 "," ---"))</f>
        <v xml:space="preserve"> ---</v>
      </c>
      <c r="J92" s="2645">
        <f>結果表!J90</f>
        <v>100.08627449766328</v>
      </c>
      <c r="L92" s="527">
        <v>5</v>
      </c>
      <c r="M92" s="262">
        <f t="shared" ref="M92" si="741">B92</f>
        <v>99.524575303995647</v>
      </c>
      <c r="N92" s="220">
        <f t="shared" ref="N92" si="742">J92</f>
        <v>100.08627449766328</v>
      </c>
    </row>
    <row r="93" spans="1:14">
      <c r="A93" s="2236">
        <v>45809</v>
      </c>
      <c r="B93" s="2674">
        <f>結果表!B91</f>
        <v>100.0639358730331</v>
      </c>
      <c r="C93" s="243">
        <f t="shared" ref="C93" si="743">B93-B92</f>
        <v>0.53936056903745566</v>
      </c>
      <c r="D93" s="52">
        <f t="shared" ref="D93" si="744">ROUND((B93-B81)/B81*100,2)</f>
        <v>-0.19</v>
      </c>
      <c r="E93" s="359">
        <f t="shared" ref="E93" si="745">AVERAGE(B91:B93)</f>
        <v>99.566419417603797</v>
      </c>
      <c r="F93" s="542">
        <f t="shared" ref="F93" si="746">E93-E92</f>
        <v>0.37042300699293662</v>
      </c>
      <c r="G93" s="361">
        <f t="shared" ref="G93" si="747">IF(F93&lt;0,-1,1)</f>
        <v>1</v>
      </c>
      <c r="H93" s="360">
        <f t="shared" ref="H93" si="748">SUM(G91:G93)</f>
        <v>1</v>
      </c>
      <c r="I93" s="514" t="str">
        <f t="shared" ref="I93" si="749">IF(H93=-3,"悪化 ",IF(H93=3,"改善 "," ---"))</f>
        <v xml:space="preserve"> ---</v>
      </c>
      <c r="J93" s="2645">
        <f>結果表!J91</f>
        <v>100.48400849239819</v>
      </c>
      <c r="L93" s="527">
        <v>6</v>
      </c>
      <c r="M93" s="262">
        <f t="shared" ref="M93" si="750">B93</f>
        <v>100.0639358730331</v>
      </c>
      <c r="N93" s="220">
        <f t="shared" ref="N93" si="751">J93</f>
        <v>100.48400849239819</v>
      </c>
    </row>
    <row r="94" spans="1:14">
      <c r="A94" s="2236">
        <v>45839</v>
      </c>
      <c r="B94" s="2674"/>
      <c r="C94" s="243"/>
      <c r="D94" s="52"/>
      <c r="E94" s="359"/>
      <c r="F94" s="542"/>
      <c r="G94" s="361"/>
      <c r="H94" s="360"/>
      <c r="I94" s="514"/>
      <c r="J94" s="2645"/>
      <c r="L94" s="527">
        <v>7</v>
      </c>
      <c r="M94" s="262"/>
      <c r="N94" s="220"/>
    </row>
    <row r="95" spans="1:14">
      <c r="A95" s="2236">
        <v>45870</v>
      </c>
      <c r="B95" s="2674"/>
      <c r="C95" s="243"/>
      <c r="D95" s="52"/>
      <c r="E95" s="359"/>
      <c r="F95" s="542"/>
      <c r="G95" s="361"/>
      <c r="H95" s="360"/>
      <c r="I95" s="514"/>
      <c r="J95" s="2645"/>
      <c r="L95" s="529">
        <v>8</v>
      </c>
      <c r="M95" s="262"/>
      <c r="N95" s="220"/>
    </row>
    <row r="96" spans="1:14">
      <c r="A96" s="2236">
        <v>45901</v>
      </c>
      <c r="B96" s="2674"/>
      <c r="C96" s="243"/>
      <c r="D96" s="52"/>
      <c r="E96" s="359"/>
      <c r="F96" s="542"/>
      <c r="G96" s="361"/>
      <c r="H96" s="360"/>
      <c r="I96" s="514"/>
      <c r="J96" s="2645"/>
      <c r="L96" s="529">
        <v>9</v>
      </c>
      <c r="M96" s="262"/>
      <c r="N96" s="220"/>
    </row>
    <row r="97" spans="1:14">
      <c r="A97" s="2236">
        <v>45931</v>
      </c>
      <c r="B97" s="2674"/>
      <c r="C97" s="243"/>
      <c r="D97" s="52"/>
      <c r="E97" s="359"/>
      <c r="F97" s="542"/>
      <c r="G97" s="361"/>
      <c r="H97" s="360"/>
      <c r="I97" s="514"/>
      <c r="J97" s="2645"/>
      <c r="L97" s="529">
        <v>10</v>
      </c>
      <c r="M97" s="262"/>
      <c r="N97" s="220"/>
    </row>
    <row r="98" spans="1:14">
      <c r="A98" s="2236">
        <v>45962</v>
      </c>
      <c r="B98" s="2674"/>
      <c r="C98" s="243"/>
      <c r="D98" s="52"/>
      <c r="E98" s="359"/>
      <c r="F98" s="542"/>
      <c r="G98" s="361"/>
      <c r="H98" s="360"/>
      <c r="I98" s="514"/>
      <c r="J98" s="2645"/>
      <c r="L98" s="528">
        <v>11</v>
      </c>
      <c r="M98" s="262"/>
      <c r="N98" s="220"/>
    </row>
    <row r="99" spans="1:14">
      <c r="A99" s="2555">
        <v>45992</v>
      </c>
      <c r="B99" s="2675"/>
      <c r="C99" s="246"/>
      <c r="D99" s="550"/>
      <c r="E99" s="544"/>
      <c r="F99" s="551"/>
      <c r="G99" s="545"/>
      <c r="H99" s="552"/>
      <c r="I99" s="440"/>
      <c r="J99" s="2646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N95" sqref="N95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1448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0" t="s">
        <v>472</v>
      </c>
      <c r="B2" s="2558" t="s">
        <v>493</v>
      </c>
      <c r="C2" s="2557"/>
      <c r="D2" s="2557"/>
      <c r="E2" s="2558"/>
      <c r="F2" s="2558"/>
      <c r="G2" s="2558"/>
      <c r="H2" s="2558"/>
      <c r="I2" s="2558"/>
      <c r="J2" s="2560" t="s">
        <v>494</v>
      </c>
    </row>
    <row r="3" spans="1:14" ht="26">
      <c r="A3" s="2565"/>
      <c r="B3" s="2566"/>
      <c r="C3" s="2562" t="s">
        <v>265</v>
      </c>
      <c r="D3" s="2561" t="s">
        <v>267</v>
      </c>
      <c r="E3" s="2563" t="s">
        <v>487</v>
      </c>
      <c r="F3" s="2564" t="s">
        <v>492</v>
      </c>
      <c r="G3" s="2728" t="s">
        <v>65</v>
      </c>
      <c r="H3" s="2839"/>
      <c r="I3" s="2839"/>
      <c r="J3" s="2565"/>
      <c r="L3" s="526" t="s">
        <v>352</v>
      </c>
      <c r="M3" s="526" t="s">
        <v>699</v>
      </c>
      <c r="N3" s="526" t="s">
        <v>700</v>
      </c>
    </row>
    <row r="4" spans="1:14">
      <c r="A4" s="2593">
        <v>43101</v>
      </c>
      <c r="B4" s="2644">
        <f>結果表!D2</f>
        <v>99.967522750113403</v>
      </c>
      <c r="C4" s="243"/>
      <c r="D4" s="52"/>
      <c r="E4" s="359">
        <f>AVERAGE(B4:B4)</f>
        <v>99.967522750113403</v>
      </c>
      <c r="F4" s="542"/>
      <c r="G4" s="361"/>
      <c r="H4" s="360"/>
      <c r="I4" s="2549"/>
      <c r="J4" s="2552">
        <f>結果表!L2</f>
        <v>100.36905649122374</v>
      </c>
      <c r="L4" s="527" t="s">
        <v>713</v>
      </c>
      <c r="M4" s="262">
        <f t="shared" ref="M4:M7" si="0">B4</f>
        <v>99.967522750113403</v>
      </c>
      <c r="N4" s="220">
        <f t="shared" ref="N4:N7" si="1">J4</f>
        <v>100.36905649122374</v>
      </c>
    </row>
    <row r="5" spans="1:14">
      <c r="A5" s="2593">
        <v>43132</v>
      </c>
      <c r="B5" s="2645">
        <f>結果表!D3</f>
        <v>100.39558237571829</v>
      </c>
      <c r="C5" s="243">
        <f t="shared" ref="C5" si="2">B5-B4</f>
        <v>0.42805962560488808</v>
      </c>
      <c r="D5" s="52"/>
      <c r="E5" s="359">
        <f>AVERAGE(B4:B5)</f>
        <v>100.18155256291584</v>
      </c>
      <c r="F5" s="542">
        <f t="shared" ref="F5" si="3">E5-E4</f>
        <v>0.21402981280243694</v>
      </c>
      <c r="G5" s="361">
        <f t="shared" ref="G5" si="4">IF(F5&lt;0,-1,1)</f>
        <v>1</v>
      </c>
      <c r="H5" s="360"/>
      <c r="I5" s="2549"/>
      <c r="J5" s="2553">
        <f>結果表!L3</f>
        <v>100.63050139408892</v>
      </c>
      <c r="L5" s="527">
        <v>2</v>
      </c>
      <c r="M5" s="262">
        <f t="shared" si="0"/>
        <v>100.39558237571829</v>
      </c>
      <c r="N5" s="220">
        <f t="shared" si="1"/>
        <v>100.63050139408892</v>
      </c>
    </row>
    <row r="6" spans="1:14">
      <c r="A6" s="2593">
        <v>43160</v>
      </c>
      <c r="B6" s="2645">
        <f>結果表!D4</f>
        <v>100.80363192448813</v>
      </c>
      <c r="C6" s="243">
        <f t="shared" ref="C6" si="5">B6-B5</f>
        <v>0.40804954876983857</v>
      </c>
      <c r="D6" s="52"/>
      <c r="E6" s="359">
        <f t="shared" ref="E6" si="6">AVERAGE(B4:B6)</f>
        <v>100.38891235010659</v>
      </c>
      <c r="F6" s="542">
        <f t="shared" ref="F6" si="7">E6-E5</f>
        <v>0.20735978719075376</v>
      </c>
      <c r="G6" s="361">
        <f t="shared" ref="G6" si="8">IF(F6&lt;0,-1,1)</f>
        <v>1</v>
      </c>
      <c r="H6" s="360"/>
      <c r="I6" s="2549"/>
      <c r="J6" s="2553">
        <f>結果表!L4</f>
        <v>100.88429165648434</v>
      </c>
      <c r="L6" s="527">
        <v>3</v>
      </c>
      <c r="M6" s="262">
        <f t="shared" si="0"/>
        <v>100.80363192448813</v>
      </c>
      <c r="N6" s="220">
        <f t="shared" si="1"/>
        <v>100.88429165648434</v>
      </c>
    </row>
    <row r="7" spans="1:14">
      <c r="A7" s="2593">
        <v>43191</v>
      </c>
      <c r="B7" s="2645">
        <f>結果表!D5</f>
        <v>101.13510644321619</v>
      </c>
      <c r="C7" s="243">
        <f t="shared" ref="C7" si="9">B7-B6</f>
        <v>0.33147451872805789</v>
      </c>
      <c r="D7" s="52"/>
      <c r="E7" s="359">
        <f t="shared" ref="E7" si="10">AVERAGE(B5:B7)</f>
        <v>100.77810691447421</v>
      </c>
      <c r="F7" s="542">
        <f t="shared" ref="F7" si="11">E7-E6</f>
        <v>0.38919456436761379</v>
      </c>
      <c r="G7" s="361">
        <f t="shared" ref="G7" si="12">IF(F7&lt;0,-1,1)</f>
        <v>1</v>
      </c>
      <c r="H7" s="360">
        <f t="shared" ref="H7" si="13">SUM(G5:G7)</f>
        <v>3</v>
      </c>
      <c r="I7" s="2549" t="str">
        <f t="shared" ref="I7" si="14">IF(H7=-3,"悪化 ",IF(H7=3,"改善 "," ---"))</f>
        <v xml:space="preserve">改善 </v>
      </c>
      <c r="J7" s="2553">
        <f>結果表!L5</f>
        <v>101.09368938966038</v>
      </c>
      <c r="L7" s="527">
        <v>4</v>
      </c>
      <c r="M7" s="262">
        <f t="shared" si="0"/>
        <v>101.13510644321619</v>
      </c>
      <c r="N7" s="220">
        <f t="shared" si="1"/>
        <v>101.09368938966038</v>
      </c>
    </row>
    <row r="8" spans="1:14">
      <c r="A8" s="2593">
        <v>43221</v>
      </c>
      <c r="B8" s="2645">
        <f>結果表!D6</f>
        <v>101.35359298392345</v>
      </c>
      <c r="C8" s="243">
        <f t="shared" ref="C8" si="15">B8-B7</f>
        <v>0.2184865407072607</v>
      </c>
      <c r="D8" s="52"/>
      <c r="E8" s="359">
        <f t="shared" ref="E8" si="16">AVERAGE(B6:B8)</f>
        <v>101.09744378387593</v>
      </c>
      <c r="F8" s="542">
        <f t="shared" ref="F8" si="17">E8-E7</f>
        <v>0.31933686940172379</v>
      </c>
      <c r="G8" s="361">
        <f t="shared" ref="G8" si="18">IF(F8&lt;0,-1,1)</f>
        <v>1</v>
      </c>
      <c r="H8" s="360">
        <f t="shared" ref="H8" si="19">SUM(G6:G8)</f>
        <v>3</v>
      </c>
      <c r="I8" s="2549" t="str">
        <f t="shared" ref="I8" si="20">IF(H8=-3,"悪化 ",IF(H8=3,"改善 "," ---"))</f>
        <v xml:space="preserve">改善 </v>
      </c>
      <c r="J8" s="2553">
        <f>結果表!L6</f>
        <v>101.24576946911895</v>
      </c>
      <c r="L8" s="527">
        <v>5</v>
      </c>
      <c r="M8" s="262">
        <f t="shared" ref="M8:M16" si="21">B8</f>
        <v>101.35359298392345</v>
      </c>
      <c r="N8" s="220">
        <f t="shared" ref="N8:N16" si="22">J8</f>
        <v>101.24576946911895</v>
      </c>
    </row>
    <row r="9" spans="1:14">
      <c r="A9" s="2593">
        <v>43252</v>
      </c>
      <c r="B9" s="2645">
        <f>結果表!D7</f>
        <v>101.45630366650242</v>
      </c>
      <c r="C9" s="243">
        <f t="shared" ref="C9" si="23">B9-B8</f>
        <v>0.10271068257897298</v>
      </c>
      <c r="D9" s="52"/>
      <c r="E9" s="359">
        <f t="shared" ref="E9" si="24">AVERAGE(B7:B9)</f>
        <v>101.31500103121402</v>
      </c>
      <c r="F9" s="542">
        <f t="shared" ref="F9" si="25">E9-E8</f>
        <v>0.21755724733809245</v>
      </c>
      <c r="G9" s="361">
        <f t="shared" ref="G9" si="26">IF(F9&lt;0,-1,1)</f>
        <v>1</v>
      </c>
      <c r="H9" s="360">
        <f t="shared" ref="H9" si="27">SUM(G7:G9)</f>
        <v>3</v>
      </c>
      <c r="I9" s="2549" t="str">
        <f t="shared" ref="I9" si="28">IF(H9=-3,"悪化 ",IF(H9=3,"改善 "," ---"))</f>
        <v xml:space="preserve">改善 </v>
      </c>
      <c r="J9" s="2553">
        <f>結果表!L7</f>
        <v>101.33187052629889</v>
      </c>
      <c r="L9" s="527">
        <v>6</v>
      </c>
      <c r="M9" s="262">
        <f t="shared" si="21"/>
        <v>101.45630366650242</v>
      </c>
      <c r="N9" s="220">
        <f t="shared" si="22"/>
        <v>101.33187052629889</v>
      </c>
    </row>
    <row r="10" spans="1:14">
      <c r="A10" s="2593">
        <v>43282</v>
      </c>
      <c r="B10" s="2645">
        <f>結果表!D8</f>
        <v>101.51419012254409</v>
      </c>
      <c r="C10" s="243">
        <f t="shared" ref="C10" si="29">B10-B9</f>
        <v>5.7886456041671863E-2</v>
      </c>
      <c r="D10" s="52"/>
      <c r="E10" s="359">
        <f t="shared" ref="E10" si="30">AVERAGE(B8:B10)</f>
        <v>101.44136225765665</v>
      </c>
      <c r="F10" s="542">
        <f t="shared" ref="F10" si="31">E10-E9</f>
        <v>0.12636122644262571</v>
      </c>
      <c r="G10" s="361">
        <f t="shared" ref="G10" si="32">IF(F10&lt;0,-1,1)</f>
        <v>1</v>
      </c>
      <c r="H10" s="360">
        <f t="shared" ref="H10" si="33">SUM(G8:G10)</f>
        <v>3</v>
      </c>
      <c r="I10" s="2549" t="str">
        <f t="shared" ref="I10" si="34">IF(H10=-3,"悪化 ",IF(H10=3,"改善 "," ---"))</f>
        <v xml:space="preserve">改善 </v>
      </c>
      <c r="J10" s="2553">
        <f>結果表!L8</f>
        <v>101.36339688554074</v>
      </c>
      <c r="L10" s="527">
        <v>7</v>
      </c>
      <c r="M10" s="262">
        <f t="shared" si="21"/>
        <v>101.51419012254409</v>
      </c>
      <c r="N10" s="220">
        <f t="shared" si="22"/>
        <v>101.36339688554074</v>
      </c>
    </row>
    <row r="11" spans="1:14">
      <c r="A11" s="2593">
        <v>43313</v>
      </c>
      <c r="B11" s="2645">
        <f>結果表!D9</f>
        <v>101.52595888753756</v>
      </c>
      <c r="C11" s="243">
        <f t="shared" ref="C11" si="35">B11-B10</f>
        <v>1.1768764993462355E-2</v>
      </c>
      <c r="D11" s="52"/>
      <c r="E11" s="359">
        <f t="shared" ref="E11" si="36">AVERAGE(B9:B11)</f>
        <v>101.49881755886135</v>
      </c>
      <c r="F11" s="542">
        <f t="shared" ref="F11" si="37">E11-E10</f>
        <v>5.7455301204697662E-2</v>
      </c>
      <c r="G11" s="361">
        <f t="shared" ref="G11" si="38">IF(F11&lt;0,-1,1)</f>
        <v>1</v>
      </c>
      <c r="H11" s="360">
        <f t="shared" ref="H11" si="39">SUM(G9:G11)</f>
        <v>3</v>
      </c>
      <c r="I11" s="2549" t="str">
        <f t="shared" ref="I11" si="40">IF(H11=-3,"悪化 ",IF(H11=3,"改善 "," ---"))</f>
        <v xml:space="preserve">改善 </v>
      </c>
      <c r="J11" s="2553">
        <f>結果表!L9</f>
        <v>101.35307996128988</v>
      </c>
      <c r="L11" s="529">
        <v>8</v>
      </c>
      <c r="M11" s="262">
        <f t="shared" si="21"/>
        <v>101.52595888753756</v>
      </c>
      <c r="N11" s="220">
        <f t="shared" si="22"/>
        <v>101.35307996128988</v>
      </c>
    </row>
    <row r="12" spans="1:14">
      <c r="A12" s="2593">
        <v>43344</v>
      </c>
      <c r="B12" s="2645">
        <f>結果表!D10</f>
        <v>101.50438072951488</v>
      </c>
      <c r="C12" s="243">
        <f t="shared" ref="C12" si="41">B12-B11</f>
        <v>-2.1578158022677485E-2</v>
      </c>
      <c r="D12" s="52"/>
      <c r="E12" s="359">
        <f t="shared" ref="E12" si="42">AVERAGE(B10:B12)</f>
        <v>101.51484324653218</v>
      </c>
      <c r="F12" s="542">
        <f t="shared" ref="F12" si="43">E12-E11</f>
        <v>1.6025687670833122E-2</v>
      </c>
      <c r="G12" s="361">
        <f t="shared" ref="G12" si="44">IF(F12&lt;0,-1,1)</f>
        <v>1</v>
      </c>
      <c r="H12" s="360">
        <f t="shared" ref="H12" si="45">SUM(G10:G12)</f>
        <v>3</v>
      </c>
      <c r="I12" s="2549" t="str">
        <f t="shared" ref="I12" si="46">IF(H12=-3,"悪化 ",IF(H12=3,"改善 "," ---"))</f>
        <v xml:space="preserve">改善 </v>
      </c>
      <c r="J12" s="2553">
        <f>結果表!L10</f>
        <v>101.29463799104715</v>
      </c>
      <c r="L12" s="529">
        <v>9</v>
      </c>
      <c r="M12" s="262">
        <f t="shared" si="21"/>
        <v>101.50438072951488</v>
      </c>
      <c r="N12" s="220">
        <f t="shared" si="22"/>
        <v>101.29463799104715</v>
      </c>
    </row>
    <row r="13" spans="1:14">
      <c r="A13" s="2593">
        <v>43374</v>
      </c>
      <c r="B13" s="2645">
        <f>結果表!D11</f>
        <v>101.51461753267412</v>
      </c>
      <c r="C13" s="243">
        <f t="shared" ref="C13" si="47">B13-B12</f>
        <v>1.0236803159244801E-2</v>
      </c>
      <c r="D13" s="52"/>
      <c r="E13" s="359">
        <f t="shared" ref="E13" si="48">AVERAGE(B11:B13)</f>
        <v>101.51498571657551</v>
      </c>
      <c r="F13" s="542">
        <f t="shared" ref="F13" si="49">E13-E12</f>
        <v>1.424700433290127E-4</v>
      </c>
      <c r="G13" s="361">
        <f t="shared" ref="G13" si="50">IF(F13&lt;0,-1,1)</f>
        <v>1</v>
      </c>
      <c r="H13" s="360">
        <f t="shared" ref="H13" si="51">SUM(G11:G13)</f>
        <v>3</v>
      </c>
      <c r="I13" s="2549" t="str">
        <f t="shared" ref="I13" si="52">IF(H13=-3,"悪化 ",IF(H13=3,"改善 "," ---"))</f>
        <v xml:space="preserve">改善 </v>
      </c>
      <c r="J13" s="2553">
        <f>結果表!L11</f>
        <v>101.20345153531015</v>
      </c>
      <c r="L13" s="529">
        <v>10</v>
      </c>
      <c r="M13" s="262">
        <f t="shared" si="21"/>
        <v>101.51461753267412</v>
      </c>
      <c r="N13" s="220">
        <f t="shared" si="22"/>
        <v>101.20345153531015</v>
      </c>
    </row>
    <row r="14" spans="1:14">
      <c r="A14" s="2593">
        <v>43405</v>
      </c>
      <c r="B14" s="2645">
        <f>結果表!D12</f>
        <v>101.45023667397624</v>
      </c>
      <c r="C14" s="243">
        <f t="shared" ref="C14" si="53">B14-B13</f>
        <v>-6.4380858697887788E-2</v>
      </c>
      <c r="D14" s="52"/>
      <c r="E14" s="359">
        <f t="shared" ref="E14" si="54">AVERAGE(B12:B14)</f>
        <v>101.48974497872173</v>
      </c>
      <c r="F14" s="542">
        <f t="shared" ref="F14" si="55">E14-E13</f>
        <v>-2.5240737853778228E-2</v>
      </c>
      <c r="G14" s="361">
        <f t="shared" ref="G14" si="56">IF(F14&lt;0,-1,1)</f>
        <v>-1</v>
      </c>
      <c r="H14" s="360">
        <f t="shared" ref="H14" si="57">SUM(G12:G14)</f>
        <v>1</v>
      </c>
      <c r="I14" s="2549" t="str">
        <f t="shared" ref="I14" si="58">IF(H14=-3,"悪化 ",IF(H14=3,"改善 "," ---"))</f>
        <v xml:space="preserve"> ---</v>
      </c>
      <c r="J14" s="2553">
        <f>結果表!L12</f>
        <v>101.09333365608167</v>
      </c>
      <c r="L14" s="528">
        <v>11</v>
      </c>
      <c r="M14" s="262">
        <f t="shared" si="21"/>
        <v>101.45023667397624</v>
      </c>
      <c r="N14" s="220">
        <f t="shared" si="22"/>
        <v>101.09333365608167</v>
      </c>
    </row>
    <row r="15" spans="1:14">
      <c r="A15" s="2593">
        <v>43435</v>
      </c>
      <c r="B15" s="2646">
        <f>結果表!D13</f>
        <v>101.2984514398559</v>
      </c>
      <c r="C15" s="243">
        <f t="shared" ref="C15:C16" si="59">B15-B14</f>
        <v>-0.1517852341203394</v>
      </c>
      <c r="D15" s="52"/>
      <c r="E15" s="359">
        <f t="shared" ref="E15:E16" si="60">AVERAGE(B13:B15)</f>
        <v>101.42110188216874</v>
      </c>
      <c r="F15" s="542">
        <f t="shared" ref="F15:F16" si="61">E15-E14</f>
        <v>-6.8643096552989391E-2</v>
      </c>
      <c r="G15" s="361">
        <f t="shared" ref="G15:G16" si="62">IF(F15&lt;0,-1,1)</f>
        <v>-1</v>
      </c>
      <c r="H15" s="360">
        <f t="shared" ref="H15:H16" si="63">SUM(G13:G15)</f>
        <v>-1</v>
      </c>
      <c r="I15" s="2549" t="str">
        <f t="shared" ref="I15:I16" si="64">IF(H15=-3,"悪化 ",IF(H15=3,"改善 "," ---"))</f>
        <v xml:space="preserve"> ---</v>
      </c>
      <c r="J15" s="2554">
        <f>結果表!L13</f>
        <v>100.99023447682195</v>
      </c>
      <c r="L15" s="527">
        <v>12</v>
      </c>
      <c r="M15" s="262">
        <f t="shared" si="21"/>
        <v>101.2984514398559</v>
      </c>
      <c r="N15" s="220">
        <f t="shared" si="22"/>
        <v>100.99023447682195</v>
      </c>
    </row>
    <row r="16" spans="1:14">
      <c r="A16" s="2647">
        <v>43466</v>
      </c>
      <c r="B16" s="342">
        <f>結果表!D14</f>
        <v>101.14527988825266</v>
      </c>
      <c r="C16" s="245">
        <f t="shared" si="59"/>
        <v>-0.15317155160323637</v>
      </c>
      <c r="D16" s="245">
        <f t="shared" ref="D16" si="65">ROUND((B16-B4)/B4*100,2)</f>
        <v>1.18</v>
      </c>
      <c r="E16" s="548">
        <f t="shared" si="60"/>
        <v>101.29798933402827</v>
      </c>
      <c r="F16" s="553">
        <f t="shared" si="61"/>
        <v>-0.1231125481404689</v>
      </c>
      <c r="G16" s="549">
        <f t="shared" si="62"/>
        <v>-1</v>
      </c>
      <c r="H16" s="554">
        <f t="shared" si="63"/>
        <v>-3</v>
      </c>
      <c r="I16" s="2550" t="str">
        <f t="shared" si="64"/>
        <v xml:space="preserve">悪化 </v>
      </c>
      <c r="J16" s="2552">
        <f>結果表!L14</f>
        <v>100.92653042862659</v>
      </c>
      <c r="L16" s="530" t="s">
        <v>758</v>
      </c>
      <c r="M16" s="531">
        <f t="shared" si="21"/>
        <v>101.14527988825266</v>
      </c>
      <c r="N16" s="369">
        <f t="shared" si="22"/>
        <v>100.92653042862659</v>
      </c>
    </row>
    <row r="17" spans="1:14">
      <c r="A17" s="2595">
        <v>43497</v>
      </c>
      <c r="B17" s="342">
        <f>結果表!D15</f>
        <v>101.02119192102347</v>
      </c>
      <c r="C17" s="243">
        <f t="shared" ref="C17" si="66">B17-B16</f>
        <v>-0.1240879672291868</v>
      </c>
      <c r="D17" s="243">
        <f t="shared" ref="D17" si="67">ROUND((B17-B5)/B5*100,2)</f>
        <v>0.62</v>
      </c>
      <c r="E17" s="542">
        <f t="shared" ref="E17" si="68">AVERAGE(B15:B17)</f>
        <v>101.15497441637734</v>
      </c>
      <c r="F17" s="359">
        <f t="shared" ref="F17" si="69">E17-E16</f>
        <v>-0.14301491765093033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53">
        <f>結果表!L15</f>
        <v>100.92455761507982</v>
      </c>
      <c r="L17" s="527">
        <v>2</v>
      </c>
      <c r="M17" s="262">
        <f t="shared" ref="M17" si="73">B17</f>
        <v>101.02119192102347</v>
      </c>
      <c r="N17" s="220">
        <f t="shared" ref="N17" si="74">J17</f>
        <v>100.92455761507982</v>
      </c>
    </row>
    <row r="18" spans="1:14">
      <c r="A18" s="2595">
        <v>43525</v>
      </c>
      <c r="B18" s="342">
        <f>結果表!D16</f>
        <v>100.92867169357277</v>
      </c>
      <c r="C18" s="243">
        <f t="shared" ref="C18" si="75">B18-B17</f>
        <v>-9.2520227450705761E-2</v>
      </c>
      <c r="D18" s="243">
        <f t="shared" ref="D18" si="76">ROUND((B18-B6)/B6*100,2)</f>
        <v>0.12</v>
      </c>
      <c r="E18" s="542">
        <f t="shared" ref="E18" si="77">AVERAGE(B16:B18)</f>
        <v>101.03171450094963</v>
      </c>
      <c r="F18" s="359">
        <f t="shared" ref="F18" si="78">E18-E17</f>
        <v>-0.12325991542770964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53">
        <f>結果表!L16</f>
        <v>100.97776124755812</v>
      </c>
      <c r="L18" s="527">
        <v>3</v>
      </c>
      <c r="M18" s="262">
        <f t="shared" ref="M18" si="82">B18</f>
        <v>100.92867169357277</v>
      </c>
      <c r="N18" s="220">
        <f t="shared" ref="N18" si="83">J18</f>
        <v>100.97776124755812</v>
      </c>
    </row>
    <row r="19" spans="1:14">
      <c r="A19" s="2595">
        <v>43556</v>
      </c>
      <c r="B19" s="342">
        <f>結果表!D17</f>
        <v>100.93075235644702</v>
      </c>
      <c r="C19" s="243">
        <f t="shared" ref="C19" si="84">B19-B18</f>
        <v>2.0806628742491284E-3</v>
      </c>
      <c r="D19" s="243">
        <f t="shared" ref="D19" si="85">ROUND((B19-B7)/B7*100,2)</f>
        <v>-0.2</v>
      </c>
      <c r="E19" s="542">
        <f t="shared" ref="E19" si="86">AVERAGE(B17:B19)</f>
        <v>100.96020532368108</v>
      </c>
      <c r="F19" s="359">
        <f t="shared" ref="F19" si="87">E19-E18</f>
        <v>-7.1509177268552548E-2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53">
        <f>結果表!L17</f>
        <v>101.07562880921579</v>
      </c>
      <c r="L19" s="527">
        <v>4</v>
      </c>
      <c r="M19" s="262">
        <f t="shared" ref="M19" si="91">B19</f>
        <v>100.93075235644702</v>
      </c>
      <c r="N19" s="220">
        <f t="shared" ref="N19" si="92">J19</f>
        <v>101.07562880921579</v>
      </c>
    </row>
    <row r="20" spans="1:14">
      <c r="A20" s="2595">
        <v>43586</v>
      </c>
      <c r="B20" s="342">
        <f>結果表!D18</f>
        <v>100.93488272419347</v>
      </c>
      <c r="C20" s="243">
        <f t="shared" ref="C20" si="93">B20-B19</f>
        <v>4.1303677464554767E-3</v>
      </c>
      <c r="D20" s="243">
        <f t="shared" ref="D20" si="94">ROUND((B20-B8)/B8*100,2)</f>
        <v>-0.41</v>
      </c>
      <c r="E20" s="542">
        <f t="shared" ref="E20" si="95">AVERAGE(B18:B20)</f>
        <v>100.93143559140442</v>
      </c>
      <c r="F20" s="359">
        <f t="shared" ref="F20" si="96">E20-E19</f>
        <v>-2.8769732276657578E-2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53">
        <f>結果表!L18</f>
        <v>101.19114708256605</v>
      </c>
      <c r="L20" s="527">
        <v>5</v>
      </c>
      <c r="M20" s="262">
        <f t="shared" ref="M20" si="100">B20</f>
        <v>100.93488272419347</v>
      </c>
      <c r="N20" s="220">
        <f t="shared" ref="N20" si="101">J20</f>
        <v>101.19114708256605</v>
      </c>
    </row>
    <row r="21" spans="1:14">
      <c r="A21" s="2595">
        <v>43617</v>
      </c>
      <c r="B21" s="342">
        <f>結果表!D19</f>
        <v>100.93167128550446</v>
      </c>
      <c r="C21" s="243">
        <f t="shared" ref="C21" si="102">B21-B20</f>
        <v>-3.2114386890071955E-3</v>
      </c>
      <c r="D21" s="243">
        <f t="shared" ref="D21" si="103">ROUND((B21-B9)/B9*100,2)</f>
        <v>-0.52</v>
      </c>
      <c r="E21" s="542">
        <f t="shared" ref="E21" si="104">AVERAGE(B19:B21)</f>
        <v>100.93243545538165</v>
      </c>
      <c r="F21" s="359">
        <f t="shared" ref="F21" si="105">E21-E20</f>
        <v>9.998639772277329E-4</v>
      </c>
      <c r="G21" s="360">
        <f t="shared" ref="G21" si="106">IF(F21&lt;0,-1,1)</f>
        <v>1</v>
      </c>
      <c r="H21" s="361">
        <f t="shared" ref="H21" si="107">SUM(G19:G21)</f>
        <v>-1</v>
      </c>
      <c r="I21" s="362" t="str">
        <f t="shared" ref="I21" si="108">IF(H21=-3,"悪化 ",IF(H21=3,"改善 "," ---"))</f>
        <v xml:space="preserve"> ---</v>
      </c>
      <c r="J21" s="2553">
        <f>結果表!L19</f>
        <v>101.28904015122524</v>
      </c>
      <c r="L21" s="527">
        <v>6</v>
      </c>
      <c r="M21" s="262">
        <f t="shared" ref="M21" si="109">B21</f>
        <v>100.93167128550446</v>
      </c>
      <c r="N21" s="220">
        <f t="shared" ref="N21" si="110">J21</f>
        <v>101.28904015122524</v>
      </c>
    </row>
    <row r="22" spans="1:14">
      <c r="A22" s="2595">
        <v>43647</v>
      </c>
      <c r="B22" s="342">
        <f>結果表!D20</f>
        <v>100.896150531784</v>
      </c>
      <c r="C22" s="243">
        <f t="shared" ref="C22" si="111">B22-B21</f>
        <v>-3.5520753720462039E-2</v>
      </c>
      <c r="D22" s="243">
        <f t="shared" ref="D22" si="112">ROUND((B22-B10)/B10*100,2)</f>
        <v>-0.61</v>
      </c>
      <c r="E22" s="542">
        <f t="shared" ref="E22" si="113">AVERAGE(B20:B22)</f>
        <v>100.92090151382733</v>
      </c>
      <c r="F22" s="359">
        <f t="shared" ref="F22" si="114">E22-E21</f>
        <v>-1.1533941554318972E-2</v>
      </c>
      <c r="G22" s="360">
        <f t="shared" ref="G22" si="115">IF(F22&lt;0,-1,1)</f>
        <v>-1</v>
      </c>
      <c r="H22" s="361">
        <f t="shared" ref="H22" si="116">SUM(G20:G22)</f>
        <v>-1</v>
      </c>
      <c r="I22" s="362" t="str">
        <f t="shared" ref="I22" si="117">IF(H22=-3,"悪化 ",IF(H22=3,"改善 "," ---"))</f>
        <v xml:space="preserve"> ---</v>
      </c>
      <c r="J22" s="2553">
        <f>結果表!L20</f>
        <v>101.33253872448762</v>
      </c>
      <c r="L22" s="527">
        <v>7</v>
      </c>
      <c r="M22" s="262">
        <f t="shared" ref="M22" si="118">B22</f>
        <v>100.896150531784</v>
      </c>
      <c r="N22" s="220">
        <f t="shared" ref="N22" si="119">J22</f>
        <v>101.33253872448762</v>
      </c>
    </row>
    <row r="23" spans="1:14">
      <c r="A23" s="2595">
        <v>43678</v>
      </c>
      <c r="B23" s="342">
        <f>結果表!D21</f>
        <v>100.78123257581063</v>
      </c>
      <c r="C23" s="243">
        <f t="shared" ref="C23" si="120">B23-B22</f>
        <v>-0.11491795597336818</v>
      </c>
      <c r="D23" s="243">
        <f t="shared" ref="D23" si="121">ROUND((B23-B11)/B11*100,2)</f>
        <v>-0.73</v>
      </c>
      <c r="E23" s="542">
        <f t="shared" ref="E23" si="122">AVERAGE(B21:B23)</f>
        <v>100.86968479769969</v>
      </c>
      <c r="F23" s="359">
        <f t="shared" ref="F23" si="123">E23-E22</f>
        <v>-5.1216716127640893E-2</v>
      </c>
      <c r="G23" s="360">
        <f t="shared" ref="G23" si="124">IF(F23&lt;0,-1,1)</f>
        <v>-1</v>
      </c>
      <c r="H23" s="361">
        <f t="shared" ref="H23" si="125">SUM(G21:G23)</f>
        <v>-1</v>
      </c>
      <c r="I23" s="362" t="str">
        <f t="shared" ref="I23" si="126">IF(H23=-3,"悪化 ",IF(H23=3,"改善 "," ---"))</f>
        <v xml:space="preserve"> ---</v>
      </c>
      <c r="J23" s="2553">
        <f>結果表!L21</f>
        <v>101.2973977540555</v>
      </c>
      <c r="L23" s="529">
        <v>8</v>
      </c>
      <c r="M23" s="262">
        <f t="shared" ref="M23" si="127">B23</f>
        <v>100.78123257581063</v>
      </c>
      <c r="N23" s="220">
        <f t="shared" ref="N23" si="128">J23</f>
        <v>101.2973977540555</v>
      </c>
    </row>
    <row r="24" spans="1:14">
      <c r="A24" s="2595">
        <v>43709</v>
      </c>
      <c r="B24" s="342">
        <f>結果表!D22</f>
        <v>100.61568469046085</v>
      </c>
      <c r="C24" s="243">
        <f t="shared" ref="C24" si="129">B24-B23</f>
        <v>-0.16554788534978115</v>
      </c>
      <c r="D24" s="243">
        <f t="shared" ref="D24" si="130">ROUND((B24-B12)/B12*100,2)</f>
        <v>-0.88</v>
      </c>
      <c r="E24" s="542">
        <f t="shared" ref="E24" si="131">AVERAGE(B22:B24)</f>
        <v>100.76435593268518</v>
      </c>
      <c r="F24" s="359">
        <f t="shared" ref="F24" si="132">E24-E23</f>
        <v>-0.10532886501451344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53">
        <f>結果表!L22</f>
        <v>101.18632138372588</v>
      </c>
      <c r="L24" s="529">
        <v>9</v>
      </c>
      <c r="M24" s="262">
        <f t="shared" ref="M24" si="136">B24</f>
        <v>100.61568469046085</v>
      </c>
      <c r="N24" s="220">
        <f t="shared" ref="N24" si="137">J24</f>
        <v>101.18632138372588</v>
      </c>
    </row>
    <row r="25" spans="1:14">
      <c r="A25" s="2595">
        <v>43739</v>
      </c>
      <c r="B25" s="342">
        <f>結果表!D23</f>
        <v>100.34718483789494</v>
      </c>
      <c r="C25" s="243">
        <f t="shared" ref="C25" si="138">B25-B24</f>
        <v>-0.26849985256590969</v>
      </c>
      <c r="D25" s="243">
        <f t="shared" ref="D25" si="139">ROUND((B25-B13)/B13*100,2)</f>
        <v>-1.1499999999999999</v>
      </c>
      <c r="E25" s="542">
        <f t="shared" ref="E25" si="140">AVERAGE(B23:B25)</f>
        <v>100.58136736805547</v>
      </c>
      <c r="F25" s="359">
        <f t="shared" ref="F25" si="141">E25-E24</f>
        <v>-0.18298856462971003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3">
        <f>結果表!L23</f>
        <v>100.99324777847433</v>
      </c>
      <c r="L25" s="529">
        <v>10</v>
      </c>
      <c r="M25" s="262">
        <f t="shared" ref="M25" si="145">B25</f>
        <v>100.34718483789494</v>
      </c>
      <c r="N25" s="220">
        <f t="shared" ref="N25" si="146">J25</f>
        <v>100.99324777847433</v>
      </c>
    </row>
    <row r="26" spans="1:14">
      <c r="A26" s="2595">
        <v>43770</v>
      </c>
      <c r="B26" s="342">
        <f>結果表!D24</f>
        <v>100.02097555792606</v>
      </c>
      <c r="C26" s="243">
        <f t="shared" ref="C26" si="147">B26-B25</f>
        <v>-0.32620927996887872</v>
      </c>
      <c r="D26" s="243">
        <f t="shared" ref="D26" si="148">ROUND((B26-B14)/B14*100,2)</f>
        <v>-1.41</v>
      </c>
      <c r="E26" s="542">
        <f t="shared" ref="E26" si="149">AVERAGE(B24:B26)</f>
        <v>100.32794836209395</v>
      </c>
      <c r="F26" s="359">
        <f t="shared" ref="F26" si="150">E26-E25</f>
        <v>-0.25341900596151845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3">
        <f>結果表!L24</f>
        <v>100.73885197818194</v>
      </c>
      <c r="L26" s="528">
        <v>11</v>
      </c>
      <c r="M26" s="262">
        <f t="shared" ref="M26" si="154">B26</f>
        <v>100.02097555792606</v>
      </c>
      <c r="N26" s="220">
        <f t="shared" ref="N26" si="155">J26</f>
        <v>100.73885197818194</v>
      </c>
    </row>
    <row r="27" spans="1:14">
      <c r="A27" s="2648">
        <v>43800</v>
      </c>
      <c r="B27" s="342">
        <f>結果表!D25</f>
        <v>99.643050888299499</v>
      </c>
      <c r="C27" s="246">
        <f t="shared" ref="C27:C28" si="156">B27-B26</f>
        <v>-0.3779246696265659</v>
      </c>
      <c r="D27" s="246">
        <f t="shared" ref="D27:D28" si="157">ROUND((B27-B15)/B15*100,2)</f>
        <v>-1.63</v>
      </c>
      <c r="E27" s="551">
        <f t="shared" ref="E27:E28" si="158">AVERAGE(B25:B27)</f>
        <v>100.00373709470684</v>
      </c>
      <c r="F27" s="544">
        <f t="shared" ref="F27:F28" si="159">E27-E26</f>
        <v>-0.32421126738711337</v>
      </c>
      <c r="G27" s="552">
        <f t="shared" ref="G27:G28" si="160">IF(F27&lt;0,-1,1)</f>
        <v>-1</v>
      </c>
      <c r="H27" s="545">
        <f t="shared" ref="H27:H28" si="161">SUM(G25:G27)</f>
        <v>-3</v>
      </c>
      <c r="I27" s="439" t="str">
        <f t="shared" ref="I27:I28" si="162">IF(H27=-3,"悪化 ",IF(H27=3,"改善 "," ---"))</f>
        <v xml:space="preserve">悪化 </v>
      </c>
      <c r="J27" s="2554">
        <f>結果表!L25</f>
        <v>100.42939056326216</v>
      </c>
      <c r="L27" s="527">
        <v>12</v>
      </c>
      <c r="M27" s="262">
        <f t="shared" ref="M27:M28" si="163">B27</f>
        <v>99.643050888299499</v>
      </c>
      <c r="N27" s="220">
        <f t="shared" ref="N27:N28" si="164">J27</f>
        <v>100.42939056326216</v>
      </c>
    </row>
    <row r="28" spans="1:14">
      <c r="A28" s="2593">
        <v>43831</v>
      </c>
      <c r="B28" s="2644">
        <f>結果表!D26</f>
        <v>99.147687271136078</v>
      </c>
      <c r="C28" s="243">
        <f t="shared" si="156"/>
        <v>-0.49536361716342014</v>
      </c>
      <c r="D28" s="243">
        <f t="shared" si="157"/>
        <v>-1.97</v>
      </c>
      <c r="E28" s="542">
        <f t="shared" si="158"/>
        <v>99.603904572453871</v>
      </c>
      <c r="F28" s="359">
        <f t="shared" si="159"/>
        <v>-0.3998325222529644</v>
      </c>
      <c r="G28" s="360">
        <f t="shared" si="160"/>
        <v>-1</v>
      </c>
      <c r="H28" s="361">
        <f t="shared" si="161"/>
        <v>-3</v>
      </c>
      <c r="I28" s="362" t="str">
        <f t="shared" si="162"/>
        <v xml:space="preserve">悪化 </v>
      </c>
      <c r="J28" s="2553">
        <f>結果表!L26</f>
        <v>100.02837124372638</v>
      </c>
      <c r="L28" s="530" t="s">
        <v>802</v>
      </c>
      <c r="M28" s="531">
        <f t="shared" si="163"/>
        <v>99.147687271136078</v>
      </c>
      <c r="N28" s="369">
        <f t="shared" si="164"/>
        <v>100.02837124372638</v>
      </c>
    </row>
    <row r="29" spans="1:14">
      <c r="A29" s="2593">
        <v>43862</v>
      </c>
      <c r="B29" s="2645">
        <f>結果表!D27</f>
        <v>98.475336880213248</v>
      </c>
      <c r="C29" s="243">
        <f t="shared" ref="C29" si="165">B29-B28</f>
        <v>-0.67235039092282989</v>
      </c>
      <c r="D29" s="243">
        <f t="shared" ref="D29" si="166">ROUND((B29-B17)/B17*100,2)</f>
        <v>-2.52</v>
      </c>
      <c r="E29" s="542">
        <f t="shared" ref="E29" si="167">AVERAGE(B27:B29)</f>
        <v>99.088691679882956</v>
      </c>
      <c r="F29" s="359">
        <f t="shared" ref="F29" si="168">E29-E28</f>
        <v>-0.51521289257091496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3">
        <f>結果表!L27</f>
        <v>99.51384975080245</v>
      </c>
      <c r="L29" s="527">
        <v>2</v>
      </c>
      <c r="M29" s="262">
        <f t="shared" ref="M29" si="172">B29</f>
        <v>98.475336880213248</v>
      </c>
      <c r="N29" s="220">
        <f t="shared" ref="N29" si="173">J29</f>
        <v>99.51384975080245</v>
      </c>
    </row>
    <row r="30" spans="1:14">
      <c r="A30" s="2593">
        <v>43891</v>
      </c>
      <c r="B30" s="2645">
        <f>結果表!D28</f>
        <v>97.578540547666663</v>
      </c>
      <c r="C30" s="243">
        <f t="shared" ref="C30" si="174">B30-B29</f>
        <v>-0.89679633254658597</v>
      </c>
      <c r="D30" s="243">
        <f t="shared" ref="D30" si="175">ROUND((B30-B18)/B18*100,2)</f>
        <v>-3.32</v>
      </c>
      <c r="E30" s="542">
        <f t="shared" ref="E30" si="176">AVERAGE(B28:B30)</f>
        <v>98.400521566338668</v>
      </c>
      <c r="F30" s="359">
        <f t="shared" ref="F30" si="177">E30-E29</f>
        <v>-0.68817011354428814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3">
        <f>結果表!L28</f>
        <v>98.894880869327295</v>
      </c>
      <c r="L30" s="527">
        <v>3</v>
      </c>
      <c r="M30" s="262">
        <f t="shared" ref="M30" si="181">B30</f>
        <v>97.578540547666663</v>
      </c>
      <c r="N30" s="220">
        <f t="shared" ref="N30" si="182">J30</f>
        <v>98.894880869327295</v>
      </c>
    </row>
    <row r="31" spans="1:14">
      <c r="A31" s="2593">
        <v>43922</v>
      </c>
      <c r="B31" s="2645">
        <f>結果表!D29</f>
        <v>96.614901529539694</v>
      </c>
      <c r="C31" s="243">
        <f t="shared" ref="C31" si="183">B31-B30</f>
        <v>-0.96363901812696895</v>
      </c>
      <c r="D31" s="243">
        <f t="shared" ref="D31" si="184">ROUND((B31-B19)/B19*100,2)</f>
        <v>-4.28</v>
      </c>
      <c r="E31" s="542">
        <f t="shared" ref="E31" si="185">AVERAGE(B29:B31)</f>
        <v>97.556259652473202</v>
      </c>
      <c r="F31" s="359">
        <f t="shared" ref="F31" si="186">E31-E30</f>
        <v>-0.84426191386546634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53">
        <f>結果表!L29</f>
        <v>98.21977256029497</v>
      </c>
      <c r="L31" s="527">
        <v>4</v>
      </c>
      <c r="M31" s="262">
        <f t="shared" ref="M31" si="190">B31</f>
        <v>96.614901529539694</v>
      </c>
      <c r="N31" s="220">
        <f t="shared" ref="N31" si="191">J31</f>
        <v>98.21977256029497</v>
      </c>
    </row>
    <row r="32" spans="1:14">
      <c r="A32" s="2593">
        <v>43952</v>
      </c>
      <c r="B32" s="2645">
        <f>結果表!D30</f>
        <v>95.831855448558912</v>
      </c>
      <c r="C32" s="243">
        <f t="shared" ref="C32" si="192">B32-B31</f>
        <v>-0.78304608098078177</v>
      </c>
      <c r="D32" s="243">
        <f t="shared" ref="D32" si="193">ROUND((B32-B20)/B20*100,2)</f>
        <v>-5.0599999999999996</v>
      </c>
      <c r="E32" s="542">
        <f t="shared" ref="E32" si="194">AVERAGE(B30:B32)</f>
        <v>96.675099175255085</v>
      </c>
      <c r="F32" s="359">
        <f t="shared" ref="F32" si="195">E32-E31</f>
        <v>-0.88116047721811697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53">
        <f>結果表!L30</f>
        <v>97.571981285320831</v>
      </c>
      <c r="L32" s="527">
        <v>5</v>
      </c>
      <c r="M32" s="262">
        <f t="shared" ref="M32" si="199">B32</f>
        <v>95.831855448558912</v>
      </c>
      <c r="N32" s="220">
        <f t="shared" ref="N32" si="200">J32</f>
        <v>97.571981285320831</v>
      </c>
    </row>
    <row r="33" spans="1:14">
      <c r="A33" s="2593">
        <v>43983</v>
      </c>
      <c r="B33" s="2645">
        <f>結果表!D31</f>
        <v>95.433159016157816</v>
      </c>
      <c r="C33" s="243">
        <f t="shared" ref="C33" si="201">B33-B32</f>
        <v>-0.39869643240109554</v>
      </c>
      <c r="D33" s="243">
        <f t="shared" ref="D33" si="202">ROUND((B33-B21)/B21*100,2)</f>
        <v>-5.45</v>
      </c>
      <c r="E33" s="542">
        <f t="shared" ref="E33" si="203">AVERAGE(B31:B33)</f>
        <v>95.959971998085464</v>
      </c>
      <c r="F33" s="359">
        <f t="shared" ref="F33" si="204">E33-E32</f>
        <v>-0.71512717716962015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53">
        <f>結果表!L31</f>
        <v>97.052103742348137</v>
      </c>
      <c r="L33" s="527">
        <v>6</v>
      </c>
      <c r="M33" s="262">
        <f t="shared" ref="M33" si="208">B33</f>
        <v>95.433159016157816</v>
      </c>
      <c r="N33" s="220">
        <f t="shared" ref="N33" si="209">J33</f>
        <v>97.052103742348137</v>
      </c>
    </row>
    <row r="34" spans="1:14">
      <c r="A34" s="2593">
        <v>44013</v>
      </c>
      <c r="B34" s="2645">
        <f>結果表!D32</f>
        <v>95.457165537066643</v>
      </c>
      <c r="C34" s="243">
        <f t="shared" ref="C34" si="210">B34-B33</f>
        <v>2.4006520908827156E-2</v>
      </c>
      <c r="D34" s="243">
        <f t="shared" ref="D34" si="211">ROUND((B34-B22)/B22*100,2)</f>
        <v>-5.39</v>
      </c>
      <c r="E34" s="542">
        <f t="shared" ref="E34" si="212">AVERAGE(B32:B34)</f>
        <v>95.574060000594457</v>
      </c>
      <c r="F34" s="359">
        <f t="shared" ref="F34" si="213">E34-E33</f>
        <v>-0.38591199749100724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53">
        <f>結果表!L32</f>
        <v>96.713203807551182</v>
      </c>
      <c r="L34" s="527">
        <v>7</v>
      </c>
      <c r="M34" s="262">
        <f t="shared" ref="M34" si="217">B34</f>
        <v>95.457165537066643</v>
      </c>
      <c r="N34" s="220">
        <f t="shared" ref="N34" si="218">J34</f>
        <v>96.713203807551182</v>
      </c>
    </row>
    <row r="35" spans="1:14">
      <c r="A35" s="2593">
        <v>44044</v>
      </c>
      <c r="B35" s="2645">
        <f>結果表!D33</f>
        <v>95.835070718337676</v>
      </c>
      <c r="C35" s="243">
        <f t="shared" ref="C35" si="219">B35-B34</f>
        <v>0.37790518127103212</v>
      </c>
      <c r="D35" s="243">
        <f t="shared" ref="D35" si="220">ROUND((B35-B23)/B23*100,2)</f>
        <v>-4.91</v>
      </c>
      <c r="E35" s="542">
        <f t="shared" ref="E35" si="221">AVERAGE(B33:B35)</f>
        <v>95.575131757187364</v>
      </c>
      <c r="F35" s="359">
        <f t="shared" ref="F35" si="222">E35-E34</f>
        <v>1.0717565929070361E-3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53">
        <f>結果表!L33</f>
        <v>96.579670341734513</v>
      </c>
      <c r="L35" s="529">
        <v>8</v>
      </c>
      <c r="M35" s="262">
        <f t="shared" ref="M35" si="226">B35</f>
        <v>95.835070718337676</v>
      </c>
      <c r="N35" s="220">
        <f t="shared" ref="N35" si="227">J35</f>
        <v>96.579670341734513</v>
      </c>
    </row>
    <row r="36" spans="1:14">
      <c r="A36" s="2593">
        <v>44075</v>
      </c>
      <c r="B36" s="2645">
        <f>結果表!D34</f>
        <v>96.474643689946092</v>
      </c>
      <c r="C36" s="243">
        <f t="shared" ref="C36" si="228">B36-B35</f>
        <v>0.6395729716084162</v>
      </c>
      <c r="D36" s="243">
        <f t="shared" ref="D36" si="229">ROUND((B36-B24)/B24*100,2)</f>
        <v>-4.12</v>
      </c>
      <c r="E36" s="542">
        <f t="shared" ref="E36" si="230">AVERAGE(B34:B36)</f>
        <v>95.922293315116804</v>
      </c>
      <c r="F36" s="359">
        <f t="shared" ref="F36" si="231">E36-E35</f>
        <v>0.34716155792943937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53">
        <f>結果表!L34</f>
        <v>96.622009665422866</v>
      </c>
      <c r="L36" s="529">
        <v>9</v>
      </c>
      <c r="M36" s="262">
        <f t="shared" ref="M36" si="235">B36</f>
        <v>96.474643689946092</v>
      </c>
      <c r="N36" s="220">
        <f t="shared" ref="N36" si="236">J36</f>
        <v>96.622009665422866</v>
      </c>
    </row>
    <row r="37" spans="1:14">
      <c r="A37" s="2593">
        <v>44105</v>
      </c>
      <c r="B37" s="2645">
        <f>結果表!D35</f>
        <v>97.201115588803731</v>
      </c>
      <c r="C37" s="243">
        <f t="shared" ref="C37" si="237">B37-B36</f>
        <v>0.72647189885763908</v>
      </c>
      <c r="D37" s="243">
        <f t="shared" ref="D37" si="238">ROUND((B37-B25)/B25*100,2)</f>
        <v>-3.14</v>
      </c>
      <c r="E37" s="542">
        <f t="shared" ref="E37" si="239">AVERAGE(B35:B37)</f>
        <v>96.503609999029166</v>
      </c>
      <c r="F37" s="359">
        <f t="shared" ref="F37" si="240">E37-E36</f>
        <v>0.58131668391236246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53">
        <f>結果表!L35</f>
        <v>96.797809126005276</v>
      </c>
      <c r="L37" s="529">
        <v>10</v>
      </c>
      <c r="M37" s="262">
        <f t="shared" ref="M37" si="244">B37</f>
        <v>97.201115588803731</v>
      </c>
      <c r="N37" s="220">
        <f t="shared" ref="N37" si="245">J37</f>
        <v>96.797809126005276</v>
      </c>
    </row>
    <row r="38" spans="1:14">
      <c r="A38" s="2593">
        <v>44136</v>
      </c>
      <c r="B38" s="2645">
        <f>結果表!D36</f>
        <v>97.934114164366136</v>
      </c>
      <c r="C38" s="243">
        <f t="shared" ref="C38" si="246">B38-B37</f>
        <v>0.73299857556240511</v>
      </c>
      <c r="D38" s="243">
        <f t="shared" ref="D38" si="247">ROUND((B38-B26)/B26*100,2)</f>
        <v>-2.09</v>
      </c>
      <c r="E38" s="542">
        <f t="shared" ref="E38" si="248">AVERAGE(B36:B38)</f>
        <v>97.203291147705315</v>
      </c>
      <c r="F38" s="359">
        <f t="shared" ref="F38" si="249">E38-E37</f>
        <v>0.69968114867614872</v>
      </c>
      <c r="G38" s="361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53">
        <f>結果表!L36</f>
        <v>97.05559407484148</v>
      </c>
      <c r="L38" s="528">
        <v>11</v>
      </c>
      <c r="M38" s="262">
        <f t="shared" ref="M38" si="253">B38</f>
        <v>97.934114164366136</v>
      </c>
      <c r="N38" s="220">
        <f t="shared" ref="N38" si="254">J38</f>
        <v>97.05559407484148</v>
      </c>
    </row>
    <row r="39" spans="1:14">
      <c r="A39" s="2593">
        <v>44166</v>
      </c>
      <c r="B39" s="2646">
        <f>結果表!D37</f>
        <v>98.64704327257418</v>
      </c>
      <c r="C39" s="243">
        <f t="shared" ref="C39" si="255">B39-B38</f>
        <v>0.71292910820804423</v>
      </c>
      <c r="D39" s="243">
        <f t="shared" ref="D39" si="256">ROUND((B39-B27)/B27*100,2)</f>
        <v>-1</v>
      </c>
      <c r="E39" s="542">
        <f t="shared" ref="E39" si="257">AVERAGE(B37:B39)</f>
        <v>97.927424341914687</v>
      </c>
      <c r="F39" s="359">
        <f t="shared" ref="F39" si="258">E39-E38</f>
        <v>0.72413319420937228</v>
      </c>
      <c r="G39" s="361">
        <f t="shared" ref="G39" si="259">IF(F39&lt;0,-1,1)</f>
        <v>1</v>
      </c>
      <c r="H39" s="361">
        <f t="shared" ref="H39" si="260">SUM(G37:G39)</f>
        <v>3</v>
      </c>
      <c r="I39" s="2549" t="str">
        <f t="shared" ref="I39" si="261">IF(H39=-3,"悪化 ",IF(H39=3,"改善 "," ---"))</f>
        <v xml:space="preserve">改善 </v>
      </c>
      <c r="J39" s="2553">
        <f>結果表!L37</f>
        <v>97.359434900050488</v>
      </c>
      <c r="L39" s="532">
        <v>12</v>
      </c>
      <c r="M39" s="494">
        <f t="shared" ref="M39" si="262">B39</f>
        <v>98.64704327257418</v>
      </c>
      <c r="N39" s="225">
        <f t="shared" ref="N39" si="263">J39</f>
        <v>97.359434900050488</v>
      </c>
    </row>
    <row r="40" spans="1:14">
      <c r="A40" s="2647">
        <v>44197</v>
      </c>
      <c r="B40" s="342">
        <f>結果表!D38</f>
        <v>99.258164889758987</v>
      </c>
      <c r="C40" s="245">
        <f t="shared" ref="C40" si="264">B40-B39</f>
        <v>0.61112161718480706</v>
      </c>
      <c r="D40" s="245">
        <f t="shared" ref="D40" si="265">ROUND((B40-B28)/B28*100,2)</f>
        <v>0.11</v>
      </c>
      <c r="E40" s="740">
        <f t="shared" ref="E40" si="266">AVERAGE(B38:B40)</f>
        <v>98.613107442233101</v>
      </c>
      <c r="F40" s="2567">
        <f t="shared" ref="F40" si="267">E40-E39</f>
        <v>0.68568310031841406</v>
      </c>
      <c r="G40" s="554">
        <f t="shared" ref="G40" si="268">IF(F40&lt;0,-1,1)</f>
        <v>1</v>
      </c>
      <c r="H40" s="554">
        <f t="shared" ref="H40" si="269">SUM(G38:G40)</f>
        <v>3</v>
      </c>
      <c r="I40" s="2548" t="str">
        <f t="shared" ref="I40" si="270">IF(H40=-3,"悪化 ",IF(H40=3,"改善 "," ---"))</f>
        <v xml:space="preserve">改善 </v>
      </c>
      <c r="J40" s="2552">
        <f>結果表!L38</f>
        <v>97.681208720137079</v>
      </c>
      <c r="L40" s="530" t="s">
        <v>815</v>
      </c>
      <c r="M40" s="262">
        <f t="shared" ref="M40" si="271">B40</f>
        <v>99.258164889758987</v>
      </c>
      <c r="N40" s="220">
        <f t="shared" ref="N40" si="272">J40</f>
        <v>97.681208720137079</v>
      </c>
    </row>
    <row r="41" spans="1:14">
      <c r="A41" s="2595">
        <v>44228</v>
      </c>
      <c r="B41" s="342">
        <f>結果表!D39</f>
        <v>99.758184205598866</v>
      </c>
      <c r="C41" s="243">
        <f t="shared" ref="C41" si="273">B41-B40</f>
        <v>0.50001931583987869</v>
      </c>
      <c r="D41" s="243">
        <f t="shared" ref="D41" si="274">ROUND((B41-B29)/B29*100,2)</f>
        <v>1.3</v>
      </c>
      <c r="E41" s="359">
        <f t="shared" ref="E41" si="275">AVERAGE(B39:B41)</f>
        <v>99.221130789310678</v>
      </c>
      <c r="F41" s="359">
        <f t="shared" ref="F41" si="276">E41-E40</f>
        <v>0.60802334707757666</v>
      </c>
      <c r="G41" s="361">
        <f t="shared" ref="G41" si="277">IF(F41&lt;0,-1,1)</f>
        <v>1</v>
      </c>
      <c r="H41" s="361">
        <f t="shared" ref="H41" si="278">SUM(G39:G41)</f>
        <v>3</v>
      </c>
      <c r="I41" s="2549" t="str">
        <f t="shared" ref="I41" si="279">IF(H41=-3,"悪化 ",IF(H41=3,"改善 "," ---"))</f>
        <v xml:space="preserve">改善 </v>
      </c>
      <c r="J41" s="2553">
        <f>結果表!L39</f>
        <v>97.995344650100279</v>
      </c>
      <c r="L41" s="527">
        <v>2</v>
      </c>
      <c r="M41" s="262">
        <f t="shared" ref="M41" si="280">B41</f>
        <v>99.758184205598866</v>
      </c>
      <c r="N41" s="220">
        <f t="shared" ref="N41" si="281">J41</f>
        <v>97.995344650100279</v>
      </c>
    </row>
    <row r="42" spans="1:14">
      <c r="A42" s="2595">
        <v>44256</v>
      </c>
      <c r="B42" s="342">
        <f>結果表!D40</f>
        <v>100.16998036412062</v>
      </c>
      <c r="C42" s="243">
        <f t="shared" ref="C42" si="282">B42-B41</f>
        <v>0.41179615852175289</v>
      </c>
      <c r="D42" s="243">
        <f t="shared" ref="D42" si="283">ROUND((B42-B30)/B30*100,2)</f>
        <v>2.66</v>
      </c>
      <c r="E42" s="359">
        <f t="shared" ref="E42" si="284">AVERAGE(B40:B42)</f>
        <v>99.728776486492805</v>
      </c>
      <c r="F42" s="359">
        <f t="shared" ref="F42" si="285">E42-E41</f>
        <v>0.50764569718212726</v>
      </c>
      <c r="G42" s="361">
        <f t="shared" ref="G42" si="286">IF(F42&lt;0,-1,1)</f>
        <v>1</v>
      </c>
      <c r="H42" s="361">
        <f t="shared" ref="H42" si="287">SUM(G40:G42)</f>
        <v>3</v>
      </c>
      <c r="I42" s="2549" t="str">
        <f t="shared" ref="I42" si="288">IF(H42=-3,"悪化 ",IF(H42=3,"改善 "," ---"))</f>
        <v xml:space="preserve">改善 </v>
      </c>
      <c r="J42" s="2553">
        <f>結果表!L40</f>
        <v>98.288172366047363</v>
      </c>
      <c r="L42" s="527">
        <v>3</v>
      </c>
      <c r="M42" s="262">
        <f t="shared" ref="M42" si="289">B42</f>
        <v>100.16998036412062</v>
      </c>
      <c r="N42" s="220">
        <f t="shared" ref="N42" si="290">J42</f>
        <v>98.288172366047363</v>
      </c>
    </row>
    <row r="43" spans="1:14">
      <c r="A43" s="2595">
        <v>44287</v>
      </c>
      <c r="B43" s="342">
        <f>結果表!D41</f>
        <v>100.48561970144668</v>
      </c>
      <c r="C43" s="243">
        <f t="shared" ref="C43" si="291">B43-B42</f>
        <v>0.31563933732606131</v>
      </c>
      <c r="D43" s="243">
        <f t="shared" ref="D43" si="292">ROUND((B43-B31)/B31*100,2)</f>
        <v>4.01</v>
      </c>
      <c r="E43" s="359">
        <f t="shared" ref="E43" si="293">AVERAGE(B41:B43)</f>
        <v>100.13792809038871</v>
      </c>
      <c r="F43" s="359">
        <f t="shared" ref="F43" si="294">E43-E42</f>
        <v>0.4091516038959071</v>
      </c>
      <c r="G43" s="361">
        <f t="shared" ref="G43" si="295">IF(F43&lt;0,-1,1)</f>
        <v>1</v>
      </c>
      <c r="H43" s="361">
        <f t="shared" ref="H43" si="296">SUM(G41:G43)</f>
        <v>3</v>
      </c>
      <c r="I43" s="2549" t="str">
        <f t="shared" ref="I43" si="297">IF(H43=-3,"悪化 ",IF(H43=3,"改善 "," ---"))</f>
        <v xml:space="preserve">改善 </v>
      </c>
      <c r="J43" s="2553">
        <f>結果表!L41</f>
        <v>98.552674793760474</v>
      </c>
      <c r="L43" s="527">
        <v>4</v>
      </c>
      <c r="M43" s="262">
        <f t="shared" ref="M43" si="298">B43</f>
        <v>100.48561970144668</v>
      </c>
      <c r="N43" s="220">
        <f t="shared" ref="N43" si="299">J43</f>
        <v>98.552674793760474</v>
      </c>
    </row>
    <row r="44" spans="1:14">
      <c r="A44" s="2595">
        <v>44317</v>
      </c>
      <c r="B44" s="342">
        <f>結果表!D42</f>
        <v>100.66747345411831</v>
      </c>
      <c r="C44" s="243">
        <f t="shared" ref="C44" si="300">B44-B43</f>
        <v>0.1818537526716284</v>
      </c>
      <c r="D44" s="243">
        <f t="shared" ref="D44" si="301">ROUND((B44-B32)/B32*100,2)</f>
        <v>5.05</v>
      </c>
      <c r="E44" s="359">
        <f t="shared" ref="E44" si="302">AVERAGE(B42:B44)</f>
        <v>100.44102450656186</v>
      </c>
      <c r="F44" s="359">
        <f t="shared" ref="F44" si="303">E44-E43</f>
        <v>0.30309641617314753</v>
      </c>
      <c r="G44" s="361">
        <f t="shared" ref="G44" si="304">IF(F44&lt;0,-1,1)</f>
        <v>1</v>
      </c>
      <c r="H44" s="361">
        <f t="shared" ref="H44" si="305">SUM(G42:G44)</f>
        <v>3</v>
      </c>
      <c r="I44" s="2549" t="str">
        <f t="shared" ref="I44" si="306">IF(H44=-3,"悪化 ",IF(H44=3,"改善 "," ---"))</f>
        <v xml:space="preserve">改善 </v>
      </c>
      <c r="J44" s="2553">
        <f>結果表!L42</f>
        <v>98.755345436430318</v>
      </c>
      <c r="L44" s="527">
        <v>5</v>
      </c>
      <c r="M44" s="262">
        <f t="shared" ref="M44" si="307">B44</f>
        <v>100.66747345411831</v>
      </c>
      <c r="N44" s="220">
        <f t="shared" ref="N44" si="308">J44</f>
        <v>98.755345436430318</v>
      </c>
    </row>
    <row r="45" spans="1:14">
      <c r="A45" s="2595">
        <v>44348</v>
      </c>
      <c r="B45" s="342">
        <f>結果表!D43</f>
        <v>100.68637475724587</v>
      </c>
      <c r="C45" s="243">
        <f t="shared" ref="C45" si="309">B45-B44</f>
        <v>1.8901303127563551E-2</v>
      </c>
      <c r="D45" s="243">
        <f t="shared" ref="D45" si="310">ROUND((B45-B33)/B33*100,2)</f>
        <v>5.5</v>
      </c>
      <c r="E45" s="359">
        <f t="shared" ref="E45" si="311">AVERAGE(B43:B45)</f>
        <v>100.61315597093694</v>
      </c>
      <c r="F45" s="359">
        <f t="shared" ref="F45" si="312">E45-E44</f>
        <v>0.17213146437508442</v>
      </c>
      <c r="G45" s="361">
        <f t="shared" ref="G45" si="313">IF(F45&lt;0,-1,1)</f>
        <v>1</v>
      </c>
      <c r="H45" s="361">
        <f t="shared" ref="H45" si="314">SUM(G43:G45)</f>
        <v>3</v>
      </c>
      <c r="I45" s="2549" t="str">
        <f t="shared" ref="I45" si="315">IF(H45=-3,"悪化 ",IF(H45=3,"改善 "," ---"))</f>
        <v xml:space="preserve">改善 </v>
      </c>
      <c r="J45" s="2553">
        <f>結果表!L43</f>
        <v>98.882729283990983</v>
      </c>
      <c r="L45" s="527">
        <v>6</v>
      </c>
      <c r="M45" s="262">
        <f t="shared" ref="M45" si="316">B45</f>
        <v>100.68637475724587</v>
      </c>
      <c r="N45" s="220">
        <f t="shared" ref="N45" si="317">J45</f>
        <v>98.882729283990983</v>
      </c>
    </row>
    <row r="46" spans="1:14">
      <c r="A46" s="2595">
        <v>44378</v>
      </c>
      <c r="B46" s="342">
        <f>結果表!D44</f>
        <v>100.55270433588088</v>
      </c>
      <c r="C46" s="243">
        <f t="shared" ref="C46" si="318">B46-B45</f>
        <v>-0.13367042136499663</v>
      </c>
      <c r="D46" s="243">
        <f t="shared" ref="D46" si="319">ROUND((B46-B34)/B34*100,2)</f>
        <v>5.34</v>
      </c>
      <c r="E46" s="359">
        <f t="shared" ref="E46" si="320">AVERAGE(B44:B46)</f>
        <v>100.63551751574835</v>
      </c>
      <c r="F46" s="359">
        <f t="shared" ref="F46" si="321">E46-E45</f>
        <v>2.2361544811403178E-2</v>
      </c>
      <c r="G46" s="361">
        <f t="shared" ref="G46" si="322">IF(F46&lt;0,-1,1)</f>
        <v>1</v>
      </c>
      <c r="H46" s="361">
        <f t="shared" ref="H46" si="323">SUM(G44:G46)</f>
        <v>3</v>
      </c>
      <c r="I46" s="2549" t="str">
        <f t="shared" ref="I46" si="324">IF(H46=-3,"悪化 ",IF(H46=3,"改善 "," ---"))</f>
        <v xml:space="preserve">改善 </v>
      </c>
      <c r="J46" s="2553">
        <f>結果表!L44</f>
        <v>98.933960873970236</v>
      </c>
      <c r="L46" s="527">
        <v>7</v>
      </c>
      <c r="M46" s="262">
        <f t="shared" ref="M46" si="325">B46</f>
        <v>100.55270433588088</v>
      </c>
      <c r="N46" s="220">
        <f t="shared" ref="N46" si="326">J46</f>
        <v>98.933960873970236</v>
      </c>
    </row>
    <row r="47" spans="1:14">
      <c r="A47" s="2595">
        <v>44409</v>
      </c>
      <c r="B47" s="342">
        <f>結果表!D45</f>
        <v>100.35178391679597</v>
      </c>
      <c r="C47" s="243">
        <f t="shared" ref="C47" si="327">B47-B46</f>
        <v>-0.20092041908490899</v>
      </c>
      <c r="D47" s="243">
        <f t="shared" ref="D47" si="328">ROUND((B47-B35)/B35*100,2)</f>
        <v>4.71</v>
      </c>
      <c r="E47" s="359">
        <f t="shared" ref="E47" si="329">AVERAGE(B45:B47)</f>
        <v>100.53028766997424</v>
      </c>
      <c r="F47" s="359">
        <f t="shared" ref="F47" si="330">E47-E46</f>
        <v>-0.10522984577410455</v>
      </c>
      <c r="G47" s="361">
        <f t="shared" ref="G47" si="331">IF(F47&lt;0,-1,1)</f>
        <v>-1</v>
      </c>
      <c r="H47" s="361">
        <f t="shared" ref="H47" si="332">SUM(G45:G47)</f>
        <v>1</v>
      </c>
      <c r="I47" s="2549" t="str">
        <f t="shared" ref="I47" si="333">IF(H47=-3,"悪化 ",IF(H47=3,"改善 "," ---"))</f>
        <v xml:space="preserve"> ---</v>
      </c>
      <c r="J47" s="2553">
        <f>結果表!L45</f>
        <v>98.934755607903853</v>
      </c>
      <c r="L47" s="529">
        <v>8</v>
      </c>
      <c r="M47" s="262">
        <f t="shared" ref="M47" si="334">B47</f>
        <v>100.35178391679597</v>
      </c>
      <c r="N47" s="220">
        <f t="shared" ref="N47" si="335">J47</f>
        <v>98.934755607903853</v>
      </c>
    </row>
    <row r="48" spans="1:14">
      <c r="A48" s="2595">
        <v>44440</v>
      </c>
      <c r="B48" s="342">
        <f>結果表!D46</f>
        <v>100.1882352372338</v>
      </c>
      <c r="C48" s="243">
        <f t="shared" ref="C48" si="336">B48-B47</f>
        <v>-0.16354867956216879</v>
      </c>
      <c r="D48" s="243">
        <f t="shared" ref="D48" si="337">ROUND((B48-B36)/B36*100,2)</f>
        <v>3.85</v>
      </c>
      <c r="E48" s="359">
        <f t="shared" ref="E48" si="338">AVERAGE(B46:B48)</f>
        <v>100.36424116330356</v>
      </c>
      <c r="F48" s="359">
        <f t="shared" ref="F48" si="339">E48-E47</f>
        <v>-0.16604650667068199</v>
      </c>
      <c r="G48" s="361">
        <f t="shared" ref="G48" si="340">IF(F48&lt;0,-1,1)</f>
        <v>-1</v>
      </c>
      <c r="H48" s="361">
        <f t="shared" ref="H48" si="341">SUM(G46:G48)</f>
        <v>-1</v>
      </c>
      <c r="I48" s="2549" t="str">
        <f t="shared" ref="I48" si="342">IF(H48=-3,"悪化 ",IF(H48=3,"改善 "," ---"))</f>
        <v xml:space="preserve"> ---</v>
      </c>
      <c r="J48" s="2553">
        <f>結果表!L46</f>
        <v>98.931770992267104</v>
      </c>
      <c r="L48" s="529">
        <v>9</v>
      </c>
      <c r="M48" s="262">
        <f t="shared" ref="M48" si="343">B48</f>
        <v>100.1882352372338</v>
      </c>
      <c r="N48" s="220">
        <f t="shared" ref="N48" si="344">J48</f>
        <v>98.931770992267104</v>
      </c>
    </row>
    <row r="49" spans="1:14">
      <c r="A49" s="2595">
        <v>44470</v>
      </c>
      <c r="B49" s="342">
        <f>結果表!D47</f>
        <v>100.13273205101952</v>
      </c>
      <c r="C49" s="243">
        <f t="shared" ref="C49" si="345">B49-B48</f>
        <v>-5.5503186214281186E-2</v>
      </c>
      <c r="D49" s="243">
        <f t="shared" ref="D49" si="346">ROUND((B49-B37)/B37*100,2)</f>
        <v>3.02</v>
      </c>
      <c r="E49" s="359">
        <f t="shared" ref="E49" si="347">AVERAGE(B47:B49)</f>
        <v>100.22425040168309</v>
      </c>
      <c r="F49" s="359">
        <f t="shared" ref="F49" si="348">E49-E48</f>
        <v>-0.1399907616204672</v>
      </c>
      <c r="G49" s="361">
        <f t="shared" ref="G49" si="349">IF(F49&lt;0,-1,1)</f>
        <v>-1</v>
      </c>
      <c r="H49" s="361">
        <f t="shared" ref="H49" si="350">SUM(G47:G49)</f>
        <v>-3</v>
      </c>
      <c r="I49" s="2549" t="str">
        <f t="shared" ref="I49" si="351">IF(H49=-3,"悪化 ",IF(H49=3,"改善 "," ---"))</f>
        <v xml:space="preserve">悪化 </v>
      </c>
      <c r="J49" s="2553">
        <f>結果表!L47</f>
        <v>98.960849388784666</v>
      </c>
      <c r="L49" s="529">
        <v>10</v>
      </c>
      <c r="M49" s="262">
        <f t="shared" ref="M49" si="352">B49</f>
        <v>100.13273205101952</v>
      </c>
      <c r="N49" s="220">
        <f t="shared" ref="N49" si="353">J49</f>
        <v>98.960849388784666</v>
      </c>
    </row>
    <row r="50" spans="1:14">
      <c r="A50" s="2595">
        <v>44501</v>
      </c>
      <c r="B50" s="342">
        <f>結果表!D48</f>
        <v>100.20197864159339</v>
      </c>
      <c r="C50" s="243">
        <f t="shared" ref="C50" si="354">B50-B49</f>
        <v>6.9246590573868616E-2</v>
      </c>
      <c r="D50" s="243">
        <f t="shared" ref="D50" si="355">ROUND((B50-B38)/B38*100,2)</f>
        <v>2.3199999999999998</v>
      </c>
      <c r="E50" s="359">
        <f t="shared" ref="E50" si="356">AVERAGE(B48:B50)</f>
        <v>100.17431530994889</v>
      </c>
      <c r="F50" s="359">
        <f t="shared" ref="F50" si="357">E50-E49</f>
        <v>-4.9935091734198522E-2</v>
      </c>
      <c r="G50" s="361">
        <f t="shared" ref="G50" si="358">IF(F50&lt;0,-1,1)</f>
        <v>-1</v>
      </c>
      <c r="H50" s="361">
        <f t="shared" ref="H50" si="359">SUM(G48:G50)</f>
        <v>-3</v>
      </c>
      <c r="I50" s="2549" t="str">
        <f t="shared" ref="I50" si="360">IF(H50=-3,"悪化 ",IF(H50=3,"改善 "," ---"))</f>
        <v xml:space="preserve">悪化 </v>
      </c>
      <c r="J50" s="2553">
        <f>結果表!L48</f>
        <v>99.043392227241398</v>
      </c>
      <c r="L50" s="528">
        <v>11</v>
      </c>
      <c r="M50" s="262">
        <f t="shared" ref="M50" si="361">B50</f>
        <v>100.20197864159339</v>
      </c>
      <c r="N50" s="220">
        <f t="shared" ref="N50" si="362">J50</f>
        <v>99.043392227241398</v>
      </c>
    </row>
    <row r="51" spans="1:14">
      <c r="A51" s="2648">
        <v>44531</v>
      </c>
      <c r="B51" s="342">
        <f>結果表!D49</f>
        <v>100.33573142585939</v>
      </c>
      <c r="C51" s="246">
        <f t="shared" ref="C51:C52" si="363">B51-B50</f>
        <v>0.13375278426600801</v>
      </c>
      <c r="D51" s="246">
        <f t="shared" ref="D51:D52" si="364">ROUND((B51-B39)/B39*100,2)</f>
        <v>1.71</v>
      </c>
      <c r="E51" s="544">
        <f t="shared" ref="E51:E52" si="365">AVERAGE(B49:B51)</f>
        <v>100.22348070615743</v>
      </c>
      <c r="F51" s="544">
        <f t="shared" ref="F51:F52" si="366">E51-E50</f>
        <v>4.9165396208536549E-2</v>
      </c>
      <c r="G51" s="545">
        <f t="shared" ref="G51:G52" si="367">IF(F51&lt;0,-1,1)</f>
        <v>1</v>
      </c>
      <c r="H51" s="545">
        <f t="shared" ref="H51:H52" si="368">SUM(G49:G51)</f>
        <v>-1</v>
      </c>
      <c r="I51" s="2551" t="str">
        <f t="shared" ref="I51:I52" si="369">IF(H51=-3,"悪化 ",IF(H51=3,"改善 "," ---"))</f>
        <v xml:space="preserve"> ---</v>
      </c>
      <c r="J51" s="2554">
        <f>結果表!L49</f>
        <v>99.179920710010464</v>
      </c>
      <c r="L51" s="532">
        <v>12</v>
      </c>
      <c r="M51" s="494">
        <f t="shared" ref="M51:M52" si="370">B51</f>
        <v>100.33573142585939</v>
      </c>
      <c r="N51" s="225">
        <f t="shared" ref="N51:N52" si="371">J51</f>
        <v>99.179920710010464</v>
      </c>
    </row>
    <row r="52" spans="1:14">
      <c r="A52" s="2593">
        <v>44562</v>
      </c>
      <c r="B52" s="2644">
        <f>結果表!D50</f>
        <v>100.53112084265575</v>
      </c>
      <c r="C52" s="243">
        <f t="shared" si="363"/>
        <v>0.19538941679635968</v>
      </c>
      <c r="D52" s="243">
        <f t="shared" si="364"/>
        <v>1.28</v>
      </c>
      <c r="E52" s="542">
        <f t="shared" si="365"/>
        <v>100.35627697003618</v>
      </c>
      <c r="F52" s="359">
        <f t="shared" si="366"/>
        <v>0.13279626387874544</v>
      </c>
      <c r="G52" s="360">
        <f t="shared" si="367"/>
        <v>1</v>
      </c>
      <c r="H52" s="361">
        <f t="shared" si="368"/>
        <v>1</v>
      </c>
      <c r="I52" s="362" t="str">
        <f t="shared" si="369"/>
        <v xml:space="preserve"> ---</v>
      </c>
      <c r="J52" s="2553">
        <f>結果表!L50</f>
        <v>99.373539654826075</v>
      </c>
      <c r="L52" s="530" t="s">
        <v>857</v>
      </c>
      <c r="M52" s="262">
        <f t="shared" si="370"/>
        <v>100.53112084265575</v>
      </c>
      <c r="N52" s="220">
        <f t="shared" si="371"/>
        <v>99.373539654826075</v>
      </c>
    </row>
    <row r="53" spans="1:14">
      <c r="A53" s="2593">
        <v>44593</v>
      </c>
      <c r="B53" s="2645">
        <f>結果表!D51</f>
        <v>100.73472747555128</v>
      </c>
      <c r="C53" s="243">
        <f t="shared" ref="C53" si="372">B53-B52</f>
        <v>0.20360663289552861</v>
      </c>
      <c r="D53" s="243">
        <f t="shared" ref="D53" si="373">ROUND((B53-B41)/B41*100,2)</f>
        <v>0.98</v>
      </c>
      <c r="E53" s="542">
        <f t="shared" ref="E53" si="374">AVERAGE(B51:B53)</f>
        <v>100.53385991468882</v>
      </c>
      <c r="F53" s="359">
        <f t="shared" ref="F53" si="375">E53-E52</f>
        <v>0.17758294465264157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53">
        <f>結果表!L51</f>
        <v>99.605195646483352</v>
      </c>
      <c r="L53" s="527">
        <v>2</v>
      </c>
      <c r="M53" s="262">
        <f t="shared" ref="M53" si="379">B53</f>
        <v>100.73472747555128</v>
      </c>
      <c r="N53" s="220">
        <f t="shared" ref="N53" si="380">J53</f>
        <v>99.605195646483352</v>
      </c>
    </row>
    <row r="54" spans="1:14">
      <c r="A54" s="2593">
        <v>44621</v>
      </c>
      <c r="B54" s="2645">
        <f>結果表!D52</f>
        <v>100.93354216275885</v>
      </c>
      <c r="C54" s="243">
        <f t="shared" ref="C54" si="381">B54-B53</f>
        <v>0.19881468720757312</v>
      </c>
      <c r="D54" s="243">
        <f t="shared" ref="D54" si="382">ROUND((B54-B42)/B42*100,2)</f>
        <v>0.76</v>
      </c>
      <c r="E54" s="542">
        <f t="shared" ref="E54" si="383">AVERAGE(B52:B54)</f>
        <v>100.73313016032195</v>
      </c>
      <c r="F54" s="359">
        <f t="shared" ref="F54" si="384">E54-E53</f>
        <v>0.19927024563313012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53">
        <f>結果表!L52</f>
        <v>99.851770170656152</v>
      </c>
      <c r="L54" s="527">
        <v>3</v>
      </c>
      <c r="M54" s="262">
        <f t="shared" ref="M54" si="388">B54</f>
        <v>100.93354216275885</v>
      </c>
      <c r="N54" s="220">
        <f t="shared" ref="N54" si="389">J54</f>
        <v>99.851770170656152</v>
      </c>
    </row>
    <row r="55" spans="1:14">
      <c r="A55" s="2593">
        <v>44652</v>
      </c>
      <c r="B55" s="2645">
        <f>結果表!D53</f>
        <v>101.05631774286319</v>
      </c>
      <c r="C55" s="243">
        <f t="shared" ref="C55" si="390">B55-B54</f>
        <v>0.12277558010433154</v>
      </c>
      <c r="D55" s="243">
        <f t="shared" ref="D55" si="391">ROUND((B55-B43)/B43*100,2)</f>
        <v>0.56999999999999995</v>
      </c>
      <c r="E55" s="542">
        <f t="shared" ref="E55" si="392">AVERAGE(B53:B55)</f>
        <v>100.90819579372443</v>
      </c>
      <c r="F55" s="359">
        <f t="shared" ref="F55" si="393">E55-E54</f>
        <v>0.17506563340248249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53">
        <f>結果表!L53</f>
        <v>100.10106544916252</v>
      </c>
      <c r="L55" s="527">
        <v>4</v>
      </c>
      <c r="M55" s="262">
        <f t="shared" ref="M55" si="397">B55</f>
        <v>101.05631774286319</v>
      </c>
      <c r="N55" s="220">
        <f t="shared" ref="N55" si="398">J55</f>
        <v>100.10106544916252</v>
      </c>
    </row>
    <row r="56" spans="1:14">
      <c r="A56" s="2593">
        <v>44682</v>
      </c>
      <c r="B56" s="2645">
        <f>結果表!D54</f>
        <v>101.0977415933709</v>
      </c>
      <c r="C56" s="243">
        <f t="shared" ref="C56" si="399">B56-B55</f>
        <v>4.1423850507712245E-2</v>
      </c>
      <c r="D56" s="243">
        <f t="shared" ref="D56" si="400">ROUND((B56-B44)/B44*100,2)</f>
        <v>0.43</v>
      </c>
      <c r="E56" s="542">
        <f t="shared" ref="E56" si="401">AVERAGE(B54:B56)</f>
        <v>101.02920049966433</v>
      </c>
      <c r="F56" s="359">
        <f t="shared" ref="F56" si="402">E56-E55</f>
        <v>0.12100470593989598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53">
        <f>結果表!L54</f>
        <v>100.32181374689854</v>
      </c>
      <c r="L56" s="527">
        <v>5</v>
      </c>
      <c r="M56" s="262">
        <f t="shared" ref="M56" si="406">B56</f>
        <v>101.0977415933709</v>
      </c>
      <c r="N56" s="220">
        <f t="shared" ref="N56" si="407">J56</f>
        <v>100.32181374689854</v>
      </c>
    </row>
    <row r="57" spans="1:14">
      <c r="A57" s="2593">
        <v>44713</v>
      </c>
      <c r="B57" s="2645">
        <f>結果表!D55</f>
        <v>101.10061653568211</v>
      </c>
      <c r="C57" s="243">
        <f t="shared" ref="C57:C58" si="408">B57-B56</f>
        <v>2.8749423112088834E-3</v>
      </c>
      <c r="D57" s="243">
        <f t="shared" ref="D57:D58" si="409">ROUND((B57-B45)/B45*100,2)</f>
        <v>0.41</v>
      </c>
      <c r="E57" s="542">
        <f t="shared" ref="E57:E58" si="410">AVERAGE(B55:B57)</f>
        <v>101.08489195730539</v>
      </c>
      <c r="F57" s="359">
        <f t="shared" ref="F57:F58" si="411">E57-E56</f>
        <v>5.5691457641060538E-2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53">
        <f>結果表!L55</f>
        <v>100.55559594239008</v>
      </c>
      <c r="L57" s="527">
        <v>6</v>
      </c>
      <c r="M57" s="262">
        <f t="shared" ref="M57:M58" si="415">B57</f>
        <v>101.10061653568211</v>
      </c>
      <c r="N57" s="220">
        <f t="shared" ref="N57:N58" si="416">J57</f>
        <v>100.55559594239008</v>
      </c>
    </row>
    <row r="58" spans="1:14">
      <c r="A58" s="2593">
        <v>44743</v>
      </c>
      <c r="B58" s="2645">
        <f>結果表!D56</f>
        <v>101.06273750838872</v>
      </c>
      <c r="C58" s="243">
        <f t="shared" si="408"/>
        <v>-3.7879027293385548E-2</v>
      </c>
      <c r="D58" s="243">
        <f t="shared" si="409"/>
        <v>0.51</v>
      </c>
      <c r="E58" s="542">
        <f t="shared" si="410"/>
        <v>101.08703187914723</v>
      </c>
      <c r="F58" s="359">
        <f t="shared" si="411"/>
        <v>2.1399218418451937E-3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53">
        <f>結果表!L56</f>
        <v>100.78544322127759</v>
      </c>
      <c r="L58" s="527">
        <v>7</v>
      </c>
      <c r="M58" s="262">
        <f t="shared" si="415"/>
        <v>101.06273750838872</v>
      </c>
      <c r="N58" s="220">
        <f t="shared" si="416"/>
        <v>100.78544322127759</v>
      </c>
    </row>
    <row r="59" spans="1:14">
      <c r="A59" s="2593">
        <v>44774</v>
      </c>
      <c r="B59" s="2645">
        <f>結果表!D57</f>
        <v>101.00510627097611</v>
      </c>
      <c r="C59" s="243">
        <f t="shared" ref="C59" si="417">B59-B58</f>
        <v>-5.7631237412607561E-2</v>
      </c>
      <c r="D59" s="243">
        <f t="shared" ref="D59" si="418">ROUND((B59-B47)/B47*100,2)</f>
        <v>0.65</v>
      </c>
      <c r="E59" s="542">
        <f t="shared" ref="E59" si="419">AVERAGE(B57:B59)</f>
        <v>101.05615343834899</v>
      </c>
      <c r="F59" s="359">
        <f t="shared" ref="F59" si="420">E59-E58</f>
        <v>-3.0878440798247198E-2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53">
        <f>結果表!L57</f>
        <v>100.98586738718475</v>
      </c>
      <c r="L59" s="529">
        <v>8</v>
      </c>
      <c r="M59" s="262">
        <f t="shared" ref="M59" si="424">B59</f>
        <v>101.00510627097611</v>
      </c>
      <c r="N59" s="220">
        <f t="shared" ref="N59" si="425">J59</f>
        <v>100.98586738718475</v>
      </c>
    </row>
    <row r="60" spans="1:14">
      <c r="A60" s="2593">
        <v>44805</v>
      </c>
      <c r="B60" s="2645">
        <f>結果表!D58</f>
        <v>100.89525930429555</v>
      </c>
      <c r="C60" s="243">
        <f t="shared" ref="C60" si="426">B60-B59</f>
        <v>-0.10984696668056415</v>
      </c>
      <c r="D60" s="243">
        <f t="shared" ref="D60" si="427">ROUND((B60-B48)/B48*100,2)</f>
        <v>0.71</v>
      </c>
      <c r="E60" s="542">
        <f t="shared" ref="E60" si="428">AVERAGE(B58:B60)</f>
        <v>100.98770102788679</v>
      </c>
      <c r="F60" s="359">
        <f t="shared" ref="F60" si="429">E60-E59</f>
        <v>-6.8452410462199964E-2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53">
        <f>結果表!L58</f>
        <v>101.13380691049751</v>
      </c>
      <c r="L60" s="529">
        <v>9</v>
      </c>
      <c r="M60" s="262">
        <f t="shared" ref="M60" si="433">B60</f>
        <v>100.89525930429555</v>
      </c>
      <c r="N60" s="220">
        <f t="shared" ref="N60" si="434">J60</f>
        <v>101.13380691049751</v>
      </c>
    </row>
    <row r="61" spans="1:14">
      <c r="A61" s="2593">
        <v>44835</v>
      </c>
      <c r="B61" s="2645">
        <f>結果表!D59</f>
        <v>100.75666817879303</v>
      </c>
      <c r="C61" s="243">
        <f t="shared" ref="C61" si="435">B61-B60</f>
        <v>-0.13859112550251496</v>
      </c>
      <c r="D61" s="243">
        <f t="shared" ref="D61" si="436">ROUND((B61-B49)/B49*100,2)</f>
        <v>0.62</v>
      </c>
      <c r="E61" s="542">
        <f t="shared" ref="E61" si="437">AVERAGE(B59:B61)</f>
        <v>100.88567791802159</v>
      </c>
      <c r="F61" s="359">
        <f t="shared" ref="F61" si="438">E61-E60</f>
        <v>-0.10202310986520047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53">
        <f>結果表!L59</f>
        <v>101.22184912994925</v>
      </c>
      <c r="L61" s="529">
        <v>10</v>
      </c>
      <c r="M61" s="262">
        <f t="shared" ref="M61" si="442">B61</f>
        <v>100.75666817879303</v>
      </c>
      <c r="N61" s="220">
        <f t="shared" ref="N61" si="443">J61</f>
        <v>101.22184912994925</v>
      </c>
    </row>
    <row r="62" spans="1:14">
      <c r="A62" s="2593">
        <v>44866</v>
      </c>
      <c r="B62" s="2645">
        <f>結果表!D60</f>
        <v>100.57104779640412</v>
      </c>
      <c r="C62" s="243">
        <f t="shared" ref="C62" si="444">B62-B61</f>
        <v>-0.18562038238891887</v>
      </c>
      <c r="D62" s="243">
        <f t="shared" ref="D62" si="445">ROUND((B62-B50)/B50*100,2)</f>
        <v>0.37</v>
      </c>
      <c r="E62" s="542">
        <f t="shared" ref="E62" si="446">AVERAGE(B60:B62)</f>
        <v>100.74099175983089</v>
      </c>
      <c r="F62" s="359">
        <f t="shared" ref="F62" si="447">E62-E61</f>
        <v>-0.14468615819069441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53">
        <f>結果表!L60</f>
        <v>101.24912344302953</v>
      </c>
      <c r="L62" s="528">
        <v>11</v>
      </c>
      <c r="M62" s="262">
        <f t="shared" ref="M62" si="451">B62</f>
        <v>100.57104779640412</v>
      </c>
      <c r="N62" s="220">
        <f t="shared" ref="N62" si="452">J62</f>
        <v>101.24912344302953</v>
      </c>
    </row>
    <row r="63" spans="1:14">
      <c r="A63" s="2593">
        <v>44896</v>
      </c>
      <c r="B63" s="2646">
        <f>結果表!D61</f>
        <v>100.36829011061815</v>
      </c>
      <c r="C63" s="243">
        <f t="shared" ref="C63:C64" si="453">B63-B62</f>
        <v>-0.20275768578596853</v>
      </c>
      <c r="D63" s="243">
        <f t="shared" ref="D63:D64" si="454">ROUND((B63-B51)/B51*100,2)</f>
        <v>0.03</v>
      </c>
      <c r="E63" s="542">
        <f t="shared" ref="E63:E64" si="455">AVERAGE(B61:B63)</f>
        <v>100.56533536193842</v>
      </c>
      <c r="F63" s="359">
        <f t="shared" ref="F63:F64" si="456">E63-E62</f>
        <v>-0.17565639789246745</v>
      </c>
      <c r="G63" s="360">
        <f t="shared" ref="G63:G64" si="457">IF(F63&lt;0,-1,1)</f>
        <v>-1</v>
      </c>
      <c r="H63" s="361">
        <f t="shared" ref="H63:H64" si="458">SUM(G61:G63)</f>
        <v>-3</v>
      </c>
      <c r="I63" s="362" t="str">
        <f t="shared" ref="I63:I64" si="459">IF(H63=-3,"悪化 ",IF(H63=3,"改善 "," ---"))</f>
        <v xml:space="preserve">悪化 </v>
      </c>
      <c r="J63" s="2553">
        <f>結果表!L61</f>
        <v>101.23353443657902</v>
      </c>
      <c r="L63" s="532">
        <v>12</v>
      </c>
      <c r="M63" s="494">
        <f t="shared" ref="M63:M64" si="460">B63</f>
        <v>100.36829011061815</v>
      </c>
      <c r="N63" s="225">
        <f t="shared" ref="N63:N64" si="461">J63</f>
        <v>101.23353443657902</v>
      </c>
    </row>
    <row r="64" spans="1:14">
      <c r="A64" s="2647">
        <v>44927</v>
      </c>
      <c r="B64" s="342">
        <f>結果表!D62</f>
        <v>100.19864832466141</v>
      </c>
      <c r="C64" s="245">
        <f t="shared" si="453"/>
        <v>-0.16964178595674184</v>
      </c>
      <c r="D64" s="547">
        <f t="shared" si="454"/>
        <v>-0.33</v>
      </c>
      <c r="E64" s="553">
        <f t="shared" si="455"/>
        <v>100.37932874389456</v>
      </c>
      <c r="F64" s="548">
        <f t="shared" si="456"/>
        <v>-0.1860066180438622</v>
      </c>
      <c r="G64" s="554">
        <f t="shared" si="457"/>
        <v>-1</v>
      </c>
      <c r="H64" s="549">
        <f t="shared" si="458"/>
        <v>-3</v>
      </c>
      <c r="I64" s="2548" t="str">
        <f t="shared" si="459"/>
        <v xml:space="preserve">悪化 </v>
      </c>
      <c r="J64" s="2552">
        <f>結果表!L62</f>
        <v>101.19644104553707</v>
      </c>
      <c r="L64" s="530" t="s">
        <v>1211</v>
      </c>
      <c r="M64" s="531">
        <f t="shared" si="460"/>
        <v>100.19864832466141</v>
      </c>
      <c r="N64" s="369">
        <f t="shared" si="461"/>
        <v>101.19644104553707</v>
      </c>
    </row>
    <row r="65" spans="1:14">
      <c r="A65" s="2595">
        <v>44958</v>
      </c>
      <c r="B65" s="342">
        <f>結果表!D63</f>
        <v>100.08426234384386</v>
      </c>
      <c r="C65" s="243">
        <f t="shared" ref="C65" si="462">B65-B64</f>
        <v>-0.11438598081754492</v>
      </c>
      <c r="D65" s="52">
        <f t="shared" ref="D65" si="463">ROUND((B65-B53)/B53*100,2)</f>
        <v>-0.65</v>
      </c>
      <c r="E65" s="359">
        <f t="shared" ref="E65" si="464">AVERAGE(B63:B65)</f>
        <v>100.21706692637447</v>
      </c>
      <c r="F65" s="542">
        <f t="shared" ref="F65" si="465">E65-E64</f>
        <v>-0.16226181752008983</v>
      </c>
      <c r="G65" s="361">
        <f t="shared" ref="G65" si="466">IF(F65&lt;0,-1,1)</f>
        <v>-1</v>
      </c>
      <c r="H65" s="360">
        <f t="shared" ref="H65" si="467">SUM(G63:G65)</f>
        <v>-3</v>
      </c>
      <c r="I65" s="2549" t="str">
        <f t="shared" ref="I65" si="468">IF(H65=-3,"悪化 ",IF(H65=3,"改善 "," ---"))</f>
        <v xml:space="preserve">悪化 </v>
      </c>
      <c r="J65" s="2553">
        <f>結果表!L63</f>
        <v>101.1649781155192</v>
      </c>
      <c r="L65" s="527">
        <v>2</v>
      </c>
      <c r="M65" s="262">
        <f t="shared" ref="M65" si="469">B65</f>
        <v>100.08426234384386</v>
      </c>
      <c r="N65" s="220">
        <f t="shared" ref="N65" si="470">J65</f>
        <v>101.1649781155192</v>
      </c>
    </row>
    <row r="66" spans="1:14">
      <c r="A66" s="2595">
        <v>44986</v>
      </c>
      <c r="B66" s="342">
        <f>結果表!D64</f>
        <v>100.0110231821818</v>
      </c>
      <c r="C66" s="243">
        <f t="shared" ref="C66" si="471">B66-B65</f>
        <v>-7.3239161662058905E-2</v>
      </c>
      <c r="D66" s="52">
        <f t="shared" ref="D66" si="472">ROUND((B66-B54)/B54*100,2)</f>
        <v>-0.91</v>
      </c>
      <c r="E66" s="359">
        <f t="shared" ref="E66" si="473">AVERAGE(B64:B66)</f>
        <v>100.09797795022904</v>
      </c>
      <c r="F66" s="542">
        <f t="shared" ref="F66" si="474">E66-E65</f>
        <v>-0.11908897614543434</v>
      </c>
      <c r="G66" s="361">
        <f t="shared" ref="G66" si="475">IF(F66&lt;0,-1,1)</f>
        <v>-1</v>
      </c>
      <c r="H66" s="360">
        <f t="shared" ref="H66" si="476">SUM(G64:G66)</f>
        <v>-3</v>
      </c>
      <c r="I66" s="2549" t="str">
        <f t="shared" ref="I66" si="477">IF(H66=-3,"悪化 ",IF(H66=3,"改善 "," ---"))</f>
        <v xml:space="preserve">悪化 </v>
      </c>
      <c r="J66" s="2553">
        <f>結果表!L64</f>
        <v>101.12906983040951</v>
      </c>
      <c r="L66" s="527">
        <v>3</v>
      </c>
      <c r="M66" s="262">
        <f t="shared" ref="M66" si="478">B66</f>
        <v>100.0110231821818</v>
      </c>
      <c r="N66" s="220">
        <f t="shared" ref="N66" si="479">J66</f>
        <v>101.12906983040951</v>
      </c>
    </row>
    <row r="67" spans="1:14">
      <c r="A67" s="2595">
        <v>45017</v>
      </c>
      <c r="B67" s="342">
        <f>結果表!D65</f>
        <v>99.970373451185992</v>
      </c>
      <c r="C67" s="243">
        <f t="shared" ref="C67" si="480">B67-B66</f>
        <v>-4.0649730995809819E-2</v>
      </c>
      <c r="D67" s="52">
        <f t="shared" ref="D67" si="481">ROUND((B67-B55)/B55*100,2)</f>
        <v>-1.07</v>
      </c>
      <c r="E67" s="359">
        <f t="shared" ref="E67" si="482">AVERAGE(B65:B67)</f>
        <v>100.02188632573723</v>
      </c>
      <c r="F67" s="542">
        <f t="shared" ref="F67" si="483">E67-E66</f>
        <v>-7.6091624491809284E-2</v>
      </c>
      <c r="G67" s="361">
        <f t="shared" ref="G67" si="484">IF(F67&lt;0,-1,1)</f>
        <v>-1</v>
      </c>
      <c r="H67" s="360">
        <f t="shared" ref="H67" si="485">SUM(G65:G67)</f>
        <v>-3</v>
      </c>
      <c r="I67" s="2549" t="str">
        <f t="shared" ref="I67" si="486">IF(H67=-3,"悪化 ",IF(H67=3,"改善 "," ---"))</f>
        <v xml:space="preserve">悪化 </v>
      </c>
      <c r="J67" s="2553">
        <f>結果表!L65</f>
        <v>101.0888782708498</v>
      </c>
      <c r="L67" s="527">
        <v>4</v>
      </c>
      <c r="M67" s="262">
        <f t="shared" ref="M67" si="487">B67</f>
        <v>99.970373451185992</v>
      </c>
      <c r="N67" s="220">
        <f t="shared" ref="N67" si="488">J67</f>
        <v>101.0888782708498</v>
      </c>
    </row>
    <row r="68" spans="1:14">
      <c r="A68" s="2595">
        <v>45047</v>
      </c>
      <c r="B68" s="342">
        <f>結果表!D66</f>
        <v>99.895882361488447</v>
      </c>
      <c r="C68" s="243">
        <f t="shared" ref="C68" si="489">B68-B67</f>
        <v>-7.4491089697545476E-2</v>
      </c>
      <c r="D68" s="52">
        <f t="shared" ref="D68" si="490">ROUND((B68-B56)/B56*100,2)</f>
        <v>-1.19</v>
      </c>
      <c r="E68" s="359">
        <f t="shared" ref="E68" si="491">AVERAGE(B66:B68)</f>
        <v>99.959092998285428</v>
      </c>
      <c r="F68" s="542">
        <f t="shared" ref="F68" si="492">E68-E67</f>
        <v>-6.2793327451799996E-2</v>
      </c>
      <c r="G68" s="361">
        <f t="shared" ref="G68" si="493">IF(F68&lt;0,-1,1)</f>
        <v>-1</v>
      </c>
      <c r="H68" s="360">
        <f t="shared" ref="H68" si="494">SUM(G66:G68)</f>
        <v>-3</v>
      </c>
      <c r="I68" s="2549" t="str">
        <f t="shared" ref="I68" si="495">IF(H68=-3,"悪化 ",IF(H68=3,"改善 "," ---"))</f>
        <v xml:space="preserve">悪化 </v>
      </c>
      <c r="J68" s="2553">
        <f>結果表!L66</f>
        <v>101.02638869141654</v>
      </c>
      <c r="L68" s="527">
        <v>5</v>
      </c>
      <c r="M68" s="262">
        <f t="shared" ref="M68" si="496">B68</f>
        <v>99.895882361488447</v>
      </c>
      <c r="N68" s="220">
        <f t="shared" ref="N68" si="497">J68</f>
        <v>101.02638869141654</v>
      </c>
    </row>
    <row r="69" spans="1:14">
      <c r="A69" s="2595">
        <v>45078</v>
      </c>
      <c r="B69" s="342">
        <f>結果表!D67</f>
        <v>99.836312292998201</v>
      </c>
      <c r="C69" s="243">
        <f t="shared" ref="C69" si="498">B69-B68</f>
        <v>-5.9570068490245376E-2</v>
      </c>
      <c r="D69" s="52">
        <f t="shared" ref="D69" si="499">ROUND((B69-B57)/B57*100,2)</f>
        <v>-1.25</v>
      </c>
      <c r="E69" s="359">
        <f t="shared" ref="E69" si="500">AVERAGE(B67:B69)</f>
        <v>99.900856035224209</v>
      </c>
      <c r="F69" s="542">
        <f t="shared" ref="F69" si="501">E69-E68</f>
        <v>-5.8236963061219171E-2</v>
      </c>
      <c r="G69" s="361">
        <f t="shared" ref="G69" si="502">IF(F69&lt;0,-1,1)</f>
        <v>-1</v>
      </c>
      <c r="H69" s="360">
        <f t="shared" ref="H69" si="503">SUM(G67:G69)</f>
        <v>-3</v>
      </c>
      <c r="I69" s="2549" t="str">
        <f t="shared" ref="I69" si="504">IF(H69=-3,"悪化 ",IF(H69=3,"改善 "," ---"))</f>
        <v xml:space="preserve">悪化 </v>
      </c>
      <c r="J69" s="2553">
        <f>結果表!L67</f>
        <v>100.94043952147857</v>
      </c>
      <c r="L69" s="527">
        <v>6</v>
      </c>
      <c r="M69" s="262">
        <f t="shared" ref="M69" si="505">B69</f>
        <v>99.836312292998201</v>
      </c>
      <c r="N69" s="220">
        <f t="shared" ref="N69" si="506">J69</f>
        <v>100.94043952147857</v>
      </c>
    </row>
    <row r="70" spans="1:14">
      <c r="A70" s="2595">
        <v>45108</v>
      </c>
      <c r="B70" s="342">
        <f>結果表!D68</f>
        <v>99.822845011501798</v>
      </c>
      <c r="C70" s="243">
        <f t="shared" ref="C70" si="507">B70-B69</f>
        <v>-1.3467281496403416E-2</v>
      </c>
      <c r="D70" s="52">
        <f t="shared" ref="D70" si="508">ROUND((B70-B58)/B58*100,2)</f>
        <v>-1.23</v>
      </c>
      <c r="E70" s="359">
        <f t="shared" ref="E70" si="509">AVERAGE(B68:B70)</f>
        <v>99.851679888662815</v>
      </c>
      <c r="F70" s="542">
        <f t="shared" ref="F70" si="510">E70-E69</f>
        <v>-4.9176146561393352E-2</v>
      </c>
      <c r="G70" s="361">
        <f t="shared" ref="G70" si="511">IF(F70&lt;0,-1,1)</f>
        <v>-1</v>
      </c>
      <c r="H70" s="360">
        <f t="shared" ref="H70" si="512">SUM(G68:G70)</f>
        <v>-3</v>
      </c>
      <c r="I70" s="2549" t="str">
        <f t="shared" ref="I70" si="513">IF(H70=-3,"悪化 ",IF(H70=3,"改善 "," ---"))</f>
        <v xml:space="preserve">悪化 </v>
      </c>
      <c r="J70" s="2553">
        <f>結果表!L68</f>
        <v>100.83022961476823</v>
      </c>
      <c r="L70" s="527">
        <v>7</v>
      </c>
      <c r="M70" s="262">
        <f t="shared" ref="M70" si="514">B70</f>
        <v>99.822845011501798</v>
      </c>
      <c r="N70" s="220">
        <f t="shared" ref="N70" si="515">J70</f>
        <v>100.83022961476823</v>
      </c>
    </row>
    <row r="71" spans="1:14">
      <c r="A71" s="2595">
        <v>45139</v>
      </c>
      <c r="B71" s="342">
        <f>結果表!D69</f>
        <v>99.795655741625282</v>
      </c>
      <c r="C71" s="243">
        <f t="shared" ref="C71" si="516">B71-B70</f>
        <v>-2.7189269876515709E-2</v>
      </c>
      <c r="D71" s="52">
        <f t="shared" ref="D71" si="517">ROUND((B71-B59)/B59*100,2)</f>
        <v>-1.2</v>
      </c>
      <c r="E71" s="359">
        <f t="shared" ref="E71" si="518">AVERAGE(B69:B71)</f>
        <v>99.818271015375103</v>
      </c>
      <c r="F71" s="542">
        <f t="shared" ref="F71" si="519">E71-E70</f>
        <v>-3.3408873287712026E-2</v>
      </c>
      <c r="G71" s="361">
        <f t="shared" ref="G71" si="520">IF(F71&lt;0,-1,1)</f>
        <v>-1</v>
      </c>
      <c r="H71" s="360">
        <f t="shared" ref="H71" si="521">SUM(G69:G71)</f>
        <v>-3</v>
      </c>
      <c r="I71" s="2549" t="str">
        <f t="shared" ref="I71" si="522">IF(H71=-3,"悪化 ",IF(H71=3,"改善 "," ---"))</f>
        <v xml:space="preserve">悪化 </v>
      </c>
      <c r="J71" s="2553">
        <f>結果表!L69</f>
        <v>100.70600213172551</v>
      </c>
      <c r="L71" s="529">
        <v>8</v>
      </c>
      <c r="M71" s="262">
        <f t="shared" ref="M71" si="523">B71</f>
        <v>99.795655741625282</v>
      </c>
      <c r="N71" s="220">
        <f t="shared" ref="N71" si="524">J71</f>
        <v>100.70600213172551</v>
      </c>
    </row>
    <row r="72" spans="1:14">
      <c r="A72" s="2595">
        <v>45170</v>
      </c>
      <c r="B72" s="342">
        <f>結果表!D70</f>
        <v>99.717784160693199</v>
      </c>
      <c r="C72" s="243">
        <f t="shared" ref="C72" si="525">B72-B71</f>
        <v>-7.7871580932082907E-2</v>
      </c>
      <c r="D72" s="52">
        <f t="shared" ref="D72" si="526">ROUND((B72-B60)/B60*100,2)</f>
        <v>-1.17</v>
      </c>
      <c r="E72" s="359">
        <f t="shared" ref="E72" si="527">AVERAGE(B70:B72)</f>
        <v>99.778761637940093</v>
      </c>
      <c r="F72" s="542">
        <f t="shared" ref="F72" si="528">E72-E71</f>
        <v>-3.9509377435010151E-2</v>
      </c>
      <c r="G72" s="361">
        <f t="shared" ref="G72" si="529">IF(F72&lt;0,-1,1)</f>
        <v>-1</v>
      </c>
      <c r="H72" s="360">
        <f t="shared" ref="H72" si="530">SUM(G70:G72)</f>
        <v>-3</v>
      </c>
      <c r="I72" s="2549" t="str">
        <f t="shared" ref="I72" si="531">IF(H72=-3,"悪化 ",IF(H72=3,"改善 "," ---"))</f>
        <v xml:space="preserve">悪化 </v>
      </c>
      <c r="J72" s="2553">
        <f>結果表!L70</f>
        <v>100.56566159224069</v>
      </c>
      <c r="L72" s="529">
        <v>9</v>
      </c>
      <c r="M72" s="262">
        <f t="shared" ref="M72" si="532">B72</f>
        <v>99.717784160693199</v>
      </c>
      <c r="N72" s="220">
        <f t="shared" ref="N72" si="533">J72</f>
        <v>100.56566159224069</v>
      </c>
    </row>
    <row r="73" spans="1:14">
      <c r="A73" s="2595">
        <v>45200</v>
      </c>
      <c r="B73" s="342">
        <f>結果表!D71</f>
        <v>99.549146851430862</v>
      </c>
      <c r="C73" s="243">
        <f t="shared" ref="C73" si="534">B73-B72</f>
        <v>-0.168637309262337</v>
      </c>
      <c r="D73" s="52">
        <f t="shared" ref="D73" si="535">ROUND((B73-B61)/B61*100,2)</f>
        <v>-1.2</v>
      </c>
      <c r="E73" s="359">
        <f t="shared" ref="E73" si="536">AVERAGE(B71:B73)</f>
        <v>99.687528917916438</v>
      </c>
      <c r="F73" s="542">
        <f t="shared" ref="F73" si="537">E73-E72</f>
        <v>-9.1232720023654679E-2</v>
      </c>
      <c r="G73" s="361">
        <f t="shared" ref="G73" si="538">IF(F73&lt;0,-1,1)</f>
        <v>-1</v>
      </c>
      <c r="H73" s="360">
        <f t="shared" ref="H73" si="539">SUM(G71:G73)</f>
        <v>-3</v>
      </c>
      <c r="I73" s="2549" t="str">
        <f t="shared" ref="I73" si="540">IF(H73=-3,"悪化 ",IF(H73=3,"改善 "," ---"))</f>
        <v xml:space="preserve">悪化 </v>
      </c>
      <c r="J73" s="2553">
        <f>結果表!L71</f>
        <v>100.41479041823541</v>
      </c>
      <c r="L73" s="529">
        <v>10</v>
      </c>
      <c r="M73" s="262">
        <f t="shared" ref="M73" si="541">B73</f>
        <v>99.549146851430862</v>
      </c>
      <c r="N73" s="220">
        <f t="shared" ref="N73" si="542">J73</f>
        <v>100.41479041823541</v>
      </c>
    </row>
    <row r="74" spans="1:14">
      <c r="A74" s="2595">
        <v>45231</v>
      </c>
      <c r="B74" s="342">
        <f>結果表!D72</f>
        <v>99.265374416787594</v>
      </c>
      <c r="C74" s="243">
        <f t="shared" ref="C74" si="543">B74-B73</f>
        <v>-0.28377243464326796</v>
      </c>
      <c r="D74" s="52">
        <f t="shared" ref="D74" si="544">ROUND((B74-B62)/B62*100,2)</f>
        <v>-1.3</v>
      </c>
      <c r="E74" s="359">
        <f t="shared" ref="E74" si="545">AVERAGE(B72:B74)</f>
        <v>99.510768476303895</v>
      </c>
      <c r="F74" s="542">
        <f t="shared" ref="F74" si="546">E74-E73</f>
        <v>-0.17676044161254367</v>
      </c>
      <c r="G74" s="361">
        <f t="shared" ref="G74" si="547">IF(F74&lt;0,-1,1)</f>
        <v>-1</v>
      </c>
      <c r="H74" s="360">
        <f t="shared" ref="H74" si="548">SUM(G72:G74)</f>
        <v>-3</v>
      </c>
      <c r="I74" s="2549" t="str">
        <f t="shared" ref="I74" si="549">IF(H74=-3,"悪化 ",IF(H74=3,"改善 "," ---"))</f>
        <v xml:space="preserve">悪化 </v>
      </c>
      <c r="J74" s="2553">
        <f>結果表!L72</f>
        <v>100.25083127255328</v>
      </c>
      <c r="L74" s="528">
        <v>11</v>
      </c>
      <c r="M74" s="262">
        <f t="shared" ref="M74" si="550">B74</f>
        <v>99.265374416787594</v>
      </c>
      <c r="N74" s="220">
        <f t="shared" ref="N74" si="551">J74</f>
        <v>100.25083127255328</v>
      </c>
    </row>
    <row r="75" spans="1:14">
      <c r="A75" s="2648">
        <v>45261</v>
      </c>
      <c r="B75" s="342">
        <f>結果表!D73</f>
        <v>98.933448275267537</v>
      </c>
      <c r="C75" s="246">
        <f t="shared" ref="C75:C76" si="552">B75-B74</f>
        <v>-0.33192614152005717</v>
      </c>
      <c r="D75" s="550">
        <f t="shared" ref="D75:D76" si="553">ROUND((B75-B63)/B63*100,2)</f>
        <v>-1.43</v>
      </c>
      <c r="E75" s="544">
        <f t="shared" ref="E75:E76" si="554">AVERAGE(B73:B75)</f>
        <v>99.249323181162012</v>
      </c>
      <c r="F75" s="551">
        <f t="shared" ref="F75:F76" si="555">E75-E74</f>
        <v>-0.26144529514188264</v>
      </c>
      <c r="G75" s="545">
        <f t="shared" ref="G75:G76" si="556">IF(F75&lt;0,-1,1)</f>
        <v>-1</v>
      </c>
      <c r="H75" s="552">
        <f t="shared" ref="H75:H76" si="557">SUM(G73:G75)</f>
        <v>-3</v>
      </c>
      <c r="I75" s="2551" t="str">
        <f t="shared" ref="I75:I76" si="558">IF(H75=-3,"悪化 ",IF(H75=3,"改善 "," ---"))</f>
        <v xml:space="preserve">悪化 </v>
      </c>
      <c r="J75" s="2554">
        <f>結果表!L73</f>
        <v>100.08526682524712</v>
      </c>
      <c r="L75" s="532">
        <v>12</v>
      </c>
      <c r="M75" s="494">
        <f t="shared" ref="M75:M76" si="559">B75</f>
        <v>98.933448275267537</v>
      </c>
      <c r="N75" s="225">
        <f t="shared" ref="N75:N76" si="560">J75</f>
        <v>100.08526682524712</v>
      </c>
    </row>
    <row r="76" spans="1:14">
      <c r="A76" s="2647">
        <v>45292</v>
      </c>
      <c r="B76" s="2644">
        <f>結果表!D74</f>
        <v>98.650122230491462</v>
      </c>
      <c r="C76" s="245">
        <f t="shared" si="552"/>
        <v>-0.28332604477607504</v>
      </c>
      <c r="D76" s="547">
        <f t="shared" si="553"/>
        <v>-1.55</v>
      </c>
      <c r="E76" s="553">
        <f t="shared" si="554"/>
        <v>98.949648307515531</v>
      </c>
      <c r="F76" s="548">
        <f t="shared" si="555"/>
        <v>-0.29967487364648093</v>
      </c>
      <c r="G76" s="554">
        <f t="shared" si="556"/>
        <v>-1</v>
      </c>
      <c r="H76" s="549">
        <f t="shared" si="557"/>
        <v>-3</v>
      </c>
      <c r="I76" s="2548" t="str">
        <f t="shared" si="558"/>
        <v xml:space="preserve">悪化 </v>
      </c>
      <c r="J76" s="2553">
        <f>結果表!L74</f>
        <v>99.950715919090882</v>
      </c>
      <c r="L76" s="530" t="s">
        <v>1255</v>
      </c>
      <c r="M76" s="262">
        <f t="shared" si="559"/>
        <v>98.650122230491462</v>
      </c>
      <c r="N76" s="220">
        <f t="shared" si="560"/>
        <v>99.950715919090882</v>
      </c>
    </row>
    <row r="77" spans="1:14">
      <c r="A77" s="2595">
        <v>45323</v>
      </c>
      <c r="B77" s="2645">
        <f>結果表!D75</f>
        <v>98.592987085732574</v>
      </c>
      <c r="C77" s="243">
        <f t="shared" ref="C77" si="561">B77-B76</f>
        <v>-5.7135144758888146E-2</v>
      </c>
      <c r="D77" s="52">
        <f t="shared" ref="D77" si="562">ROUND((B77-B65)/B65*100,2)</f>
        <v>-1.49</v>
      </c>
      <c r="E77" s="359">
        <f t="shared" ref="E77" si="563">AVERAGE(B75:B77)</f>
        <v>98.725519197163862</v>
      </c>
      <c r="F77" s="542">
        <f t="shared" ref="F77" si="564">E77-E76</f>
        <v>-0.22412911035166871</v>
      </c>
      <c r="G77" s="361">
        <f t="shared" ref="G77" si="565">IF(F77&lt;0,-1,1)</f>
        <v>-1</v>
      </c>
      <c r="H77" s="360">
        <f t="shared" ref="H77" si="566">SUM(G75:G77)</f>
        <v>-3</v>
      </c>
      <c r="I77" s="2549" t="str">
        <f t="shared" ref="I77" si="567">IF(H77=-3,"悪化 ",IF(H77=3,"改善 "," ---"))</f>
        <v xml:space="preserve">悪化 </v>
      </c>
      <c r="J77" s="2553">
        <f>結果表!L75</f>
        <v>99.892898482554273</v>
      </c>
      <c r="L77" s="527">
        <v>2</v>
      </c>
      <c r="M77" s="262">
        <f t="shared" ref="M77" si="568">B77</f>
        <v>98.592987085732574</v>
      </c>
      <c r="N77" s="220">
        <f t="shared" ref="N77" si="569">J77</f>
        <v>99.892898482554273</v>
      </c>
    </row>
    <row r="78" spans="1:14">
      <c r="A78" s="2595">
        <v>45352</v>
      </c>
      <c r="B78" s="2645">
        <f>結果表!D76</f>
        <v>98.790457834325338</v>
      </c>
      <c r="C78" s="243">
        <f t="shared" ref="C78" si="570">B78-B77</f>
        <v>0.19747074859276381</v>
      </c>
      <c r="D78" s="52">
        <f t="shared" ref="D78" si="571">ROUND((B78-B66)/B66*100,2)</f>
        <v>-1.22</v>
      </c>
      <c r="E78" s="359">
        <f t="shared" ref="E78" si="572">AVERAGE(B76:B78)</f>
        <v>98.677855716849805</v>
      </c>
      <c r="F78" s="542">
        <f t="shared" ref="F78" si="573">E78-E77</f>
        <v>-4.7663480314056983E-2</v>
      </c>
      <c r="G78" s="361">
        <f t="shared" ref="G78" si="574">IF(F78&lt;0,-1,1)</f>
        <v>-1</v>
      </c>
      <c r="H78" s="360">
        <f t="shared" ref="H78" si="575">SUM(G76:G78)</f>
        <v>-3</v>
      </c>
      <c r="I78" s="2549" t="str">
        <f t="shared" ref="I78" si="576">IF(H78=-3,"悪化 ",IF(H78=3,"改善 "," ---"))</f>
        <v xml:space="preserve">悪化 </v>
      </c>
      <c r="J78" s="2553">
        <f>結果表!L76</f>
        <v>99.897889942522653</v>
      </c>
      <c r="L78" s="527">
        <v>3</v>
      </c>
      <c r="M78" s="262">
        <f t="shared" ref="M78" si="577">B78</f>
        <v>98.790457834325338</v>
      </c>
      <c r="N78" s="220">
        <f t="shared" ref="N78" si="578">J78</f>
        <v>99.897889942522653</v>
      </c>
    </row>
    <row r="79" spans="1:14">
      <c r="A79" s="2595">
        <v>45383</v>
      </c>
      <c r="B79" s="2645">
        <f>結果表!D77</f>
        <v>99.217367562810693</v>
      </c>
      <c r="C79" s="243">
        <f t="shared" ref="C79" si="579">B79-B78</f>
        <v>0.4269097284853558</v>
      </c>
      <c r="D79" s="52">
        <f t="shared" ref="D79" si="580">ROUND((B79-B67)/B67*100,2)</f>
        <v>-0.75</v>
      </c>
      <c r="E79" s="359">
        <f t="shared" ref="E79" si="581">AVERAGE(B77:B79)</f>
        <v>98.86693749428953</v>
      </c>
      <c r="F79" s="542">
        <f t="shared" ref="F79" si="582">E79-E78</f>
        <v>0.18908177743972487</v>
      </c>
      <c r="G79" s="361">
        <f t="shared" ref="G79" si="583">IF(F79&lt;0,-1,1)</f>
        <v>1</v>
      </c>
      <c r="H79" s="360">
        <f t="shared" ref="H79" si="584">SUM(G77:G79)</f>
        <v>-1</v>
      </c>
      <c r="I79" s="2549" t="str">
        <f t="shared" ref="I79" si="585">IF(H79=-3,"悪化 ",IF(H79=3,"改善 "," ---"))</f>
        <v xml:space="preserve"> ---</v>
      </c>
      <c r="J79" s="2553">
        <f>結果表!L77</f>
        <v>99.933547527107194</v>
      </c>
      <c r="L79" s="527">
        <v>4</v>
      </c>
      <c r="M79" s="262">
        <f t="shared" ref="M79" si="586">B79</f>
        <v>99.217367562810693</v>
      </c>
      <c r="N79" s="220">
        <f t="shared" ref="N79" si="587">J79</f>
        <v>99.933547527107194</v>
      </c>
    </row>
    <row r="80" spans="1:14">
      <c r="A80" s="2595">
        <v>45413</v>
      </c>
      <c r="B80" s="2645">
        <f>結果表!D78</f>
        <v>99.704686325521934</v>
      </c>
      <c r="C80" s="243">
        <f t="shared" ref="C80" si="588">B80-B79</f>
        <v>0.48731876271124008</v>
      </c>
      <c r="D80" s="52">
        <f t="shared" ref="D80" si="589">ROUND((B80-B68)/B68*100,2)</f>
        <v>-0.19</v>
      </c>
      <c r="E80" s="359">
        <f t="shared" ref="E80" si="590">AVERAGE(B78:B80)</f>
        <v>99.23750390755265</v>
      </c>
      <c r="F80" s="542">
        <f t="shared" ref="F80" si="591">E80-E79</f>
        <v>0.3705664132631199</v>
      </c>
      <c r="G80" s="361">
        <f t="shared" ref="G80" si="592">IF(F80&lt;0,-1,1)</f>
        <v>1</v>
      </c>
      <c r="H80" s="360">
        <f t="shared" ref="H80" si="593">SUM(G78:G80)</f>
        <v>1</v>
      </c>
      <c r="I80" s="2549" t="str">
        <f t="shared" ref="I80" si="594">IF(H80=-3,"悪化 ",IF(H80=3,"改善 "," ---"))</f>
        <v xml:space="preserve"> ---</v>
      </c>
      <c r="J80" s="2553">
        <f>結果表!L78</f>
        <v>99.974007482417377</v>
      </c>
      <c r="L80" s="527">
        <v>5</v>
      </c>
      <c r="M80" s="262">
        <f t="shared" ref="M80" si="595">B80</f>
        <v>99.704686325521934</v>
      </c>
      <c r="N80" s="220">
        <f t="shared" ref="N80" si="596">J80</f>
        <v>99.974007482417377</v>
      </c>
    </row>
    <row r="81" spans="1:14">
      <c r="A81" s="2595">
        <v>45444</v>
      </c>
      <c r="B81" s="2645">
        <f>結果表!D79</f>
        <v>100.10502008341908</v>
      </c>
      <c r="C81" s="243">
        <f t="shared" ref="C81" si="597">B81-B80</f>
        <v>0.40033375789714398</v>
      </c>
      <c r="D81" s="52">
        <f t="shared" ref="D81" si="598">ROUND((B81-B69)/B69*100,2)</f>
        <v>0.27</v>
      </c>
      <c r="E81" s="359">
        <f t="shared" ref="E81" si="599">AVERAGE(B79:B81)</f>
        <v>99.675691323917249</v>
      </c>
      <c r="F81" s="542">
        <f t="shared" ref="F81" si="600">E81-E80</f>
        <v>0.4381874163645989</v>
      </c>
      <c r="G81" s="361">
        <f t="shared" ref="G81" si="601">IF(F81&lt;0,-1,1)</f>
        <v>1</v>
      </c>
      <c r="H81" s="360">
        <f t="shared" ref="H81" si="602">SUM(G79:G81)</f>
        <v>3</v>
      </c>
      <c r="I81" s="2549" t="str">
        <f t="shared" ref="I81" si="603">IF(H81=-3,"悪化 ",IF(H81=3,"改善 "," ---"))</f>
        <v xml:space="preserve">改善 </v>
      </c>
      <c r="J81" s="2553">
        <f>結果表!L79</f>
        <v>100.01018718323814</v>
      </c>
      <c r="L81" s="527">
        <v>6</v>
      </c>
      <c r="M81" s="262">
        <f t="shared" ref="M81" si="604">B81</f>
        <v>100.10502008341908</v>
      </c>
      <c r="N81" s="220">
        <f t="shared" ref="N81" si="605">J81</f>
        <v>100.01018718323814</v>
      </c>
    </row>
    <row r="82" spans="1:14">
      <c r="A82" s="2595">
        <v>45474</v>
      </c>
      <c r="B82" s="2645">
        <f>結果表!D80</f>
        <v>100.44307895915451</v>
      </c>
      <c r="C82" s="243">
        <f t="shared" ref="C82" si="606">B82-B81</f>
        <v>0.33805887573542748</v>
      </c>
      <c r="D82" s="52">
        <f t="shared" ref="D82" si="607">ROUND((B82-B70)/B70*100,2)</f>
        <v>0.62</v>
      </c>
      <c r="E82" s="359">
        <f t="shared" ref="E82" si="608">AVERAGE(B80:B82)</f>
        <v>100.08426178936516</v>
      </c>
      <c r="F82" s="542">
        <f t="shared" ref="F82" si="609">E82-E81</f>
        <v>0.40857046544790876</v>
      </c>
      <c r="G82" s="361">
        <f t="shared" ref="G82" si="610">IF(F82&lt;0,-1,1)</f>
        <v>1</v>
      </c>
      <c r="H82" s="360">
        <f t="shared" ref="H82" si="611">SUM(G80:G82)</f>
        <v>3</v>
      </c>
      <c r="I82" s="2549" t="str">
        <f t="shared" ref="I82" si="612">IF(H82=-3,"悪化 ",IF(H82=3,"改善 "," ---"))</f>
        <v xml:space="preserve">改善 </v>
      </c>
      <c r="J82" s="2553">
        <f>結果表!L80</f>
        <v>100.04586480590231</v>
      </c>
      <c r="L82" s="527">
        <v>7</v>
      </c>
      <c r="M82" s="262">
        <f t="shared" ref="M82" si="613">B82</f>
        <v>100.44307895915451</v>
      </c>
      <c r="N82" s="220">
        <f t="shared" ref="N82" si="614">J82</f>
        <v>100.04586480590231</v>
      </c>
    </row>
    <row r="83" spans="1:14">
      <c r="A83" s="2595">
        <v>45505</v>
      </c>
      <c r="B83" s="2645">
        <f>結果表!D81</f>
        <v>100.63036909298479</v>
      </c>
      <c r="C83" s="243">
        <f t="shared" ref="C83" si="615">B83-B82</f>
        <v>0.18729013383028814</v>
      </c>
      <c r="D83" s="52">
        <f t="shared" ref="D83" si="616">ROUND((B83-B71)/B71*100,2)</f>
        <v>0.84</v>
      </c>
      <c r="E83" s="359">
        <f t="shared" ref="E83" si="617">AVERAGE(B81:B83)</f>
        <v>100.39282271185279</v>
      </c>
      <c r="F83" s="542">
        <f t="shared" ref="F83" si="618">E83-E82</f>
        <v>0.30856092248762934</v>
      </c>
      <c r="G83" s="361">
        <f t="shared" ref="G83" si="619">IF(F83&lt;0,-1,1)</f>
        <v>1</v>
      </c>
      <c r="H83" s="360">
        <f t="shared" ref="H83" si="620">SUM(G81:G83)</f>
        <v>3</v>
      </c>
      <c r="I83" s="2549" t="str">
        <f t="shared" ref="I83" si="621">IF(H83=-3,"悪化 ",IF(H83=3,"改善 "," ---"))</f>
        <v xml:space="preserve">改善 </v>
      </c>
      <c r="J83" s="2553">
        <f>結果表!L81</f>
        <v>100.08384901316592</v>
      </c>
      <c r="L83" s="529">
        <v>8</v>
      </c>
      <c r="M83" s="262">
        <f t="shared" ref="M83" si="622">B83</f>
        <v>100.63036909298479</v>
      </c>
      <c r="N83" s="220">
        <f t="shared" ref="N83" si="623">J83</f>
        <v>100.08384901316592</v>
      </c>
    </row>
    <row r="84" spans="1:14">
      <c r="A84" s="2595">
        <v>45536</v>
      </c>
      <c r="B84" s="2645">
        <f>結果表!D82</f>
        <v>100.76570858626225</v>
      </c>
      <c r="C84" s="243">
        <f t="shared" ref="C84" si="624">B84-B83</f>
        <v>0.13533949327745631</v>
      </c>
      <c r="D84" s="52">
        <f t="shared" ref="D84" si="625">ROUND((B84-B72)/B72*100,2)</f>
        <v>1.05</v>
      </c>
      <c r="E84" s="359">
        <f t="shared" ref="E84" si="626">AVERAGE(B82:B84)</f>
        <v>100.61305221280053</v>
      </c>
      <c r="F84" s="542">
        <f t="shared" ref="F84" si="627">E84-E83</f>
        <v>0.22022950094773819</v>
      </c>
      <c r="G84" s="361">
        <f t="shared" ref="G84" si="628">IF(F84&lt;0,-1,1)</f>
        <v>1</v>
      </c>
      <c r="H84" s="360">
        <f t="shared" ref="H84" si="629">SUM(G82:G84)</f>
        <v>3</v>
      </c>
      <c r="I84" s="2549" t="str">
        <f t="shared" ref="I84" si="630">IF(H84=-3,"悪化 ",IF(H84=3,"改善 "," ---"))</f>
        <v xml:space="preserve">改善 </v>
      </c>
      <c r="J84" s="2553">
        <f>結果表!L82</f>
        <v>100.14312143906407</v>
      </c>
      <c r="L84" s="529">
        <v>9</v>
      </c>
      <c r="M84" s="262">
        <f t="shared" ref="M84" si="631">B84</f>
        <v>100.76570858626225</v>
      </c>
      <c r="N84" s="220">
        <f t="shared" ref="N84" si="632">J84</f>
        <v>100.14312143906407</v>
      </c>
    </row>
    <row r="85" spans="1:14">
      <c r="A85" s="2595">
        <v>45566</v>
      </c>
      <c r="B85" s="2645">
        <f>結果表!D83</f>
        <v>100.83861247122172</v>
      </c>
      <c r="C85" s="243">
        <f t="shared" ref="C85" si="633">B85-B84</f>
        <v>7.2903884959472975E-2</v>
      </c>
      <c r="D85" s="52">
        <f t="shared" ref="D85" si="634">ROUND((B85-B73)/B73*100,2)</f>
        <v>1.3</v>
      </c>
      <c r="E85" s="359">
        <f t="shared" ref="E85" si="635">AVERAGE(B83:B85)</f>
        <v>100.74489671682291</v>
      </c>
      <c r="F85" s="542">
        <f t="shared" ref="F85" si="636">E85-E84</f>
        <v>0.13184450402238213</v>
      </c>
      <c r="G85" s="361">
        <f t="shared" ref="G85" si="637">IF(F85&lt;0,-1,1)</f>
        <v>1</v>
      </c>
      <c r="H85" s="360">
        <f t="shared" ref="H85" si="638">SUM(G83:G85)</f>
        <v>3</v>
      </c>
      <c r="I85" s="2549" t="str">
        <f t="shared" ref="I85" si="639">IF(H85=-3,"悪化 ",IF(H85=3,"改善 "," ---"))</f>
        <v xml:space="preserve">改善 </v>
      </c>
      <c r="J85" s="2553">
        <f>結果表!L83</f>
        <v>100.19787680969145</v>
      </c>
      <c r="L85" s="529">
        <v>10</v>
      </c>
      <c r="M85" s="262">
        <f t="shared" ref="M85" si="640">B85</f>
        <v>100.83861247122172</v>
      </c>
      <c r="N85" s="220">
        <f t="shared" ref="N85" si="641">J85</f>
        <v>100.19787680969145</v>
      </c>
    </row>
    <row r="86" spans="1:14">
      <c r="A86" s="2595">
        <v>45597</v>
      </c>
      <c r="B86" s="2645">
        <f>結果表!D84</f>
        <v>100.82031814669429</v>
      </c>
      <c r="C86" s="243">
        <f t="shared" ref="C86" si="642">B86-B85</f>
        <v>-1.8294324527431627E-2</v>
      </c>
      <c r="D86" s="52">
        <f t="shared" ref="D86" si="643">ROUND((B86-B74)/B74*100,2)</f>
        <v>1.57</v>
      </c>
      <c r="E86" s="359">
        <f t="shared" ref="E86" si="644">AVERAGE(B84:B86)</f>
        <v>100.8082130680594</v>
      </c>
      <c r="F86" s="542">
        <f t="shared" ref="F86" si="645">E86-E85</f>
        <v>6.3316351236494484E-2</v>
      </c>
      <c r="G86" s="361">
        <f t="shared" ref="G86" si="646">IF(F86&lt;0,-1,1)</f>
        <v>1</v>
      </c>
      <c r="H86" s="360">
        <f t="shared" ref="H86" si="647">SUM(G84:G86)</f>
        <v>3</v>
      </c>
      <c r="I86" s="2549" t="str">
        <f t="shared" ref="I86" si="648">IF(H86=-3,"悪化 ",IF(H86=3,"改善 "," ---"))</f>
        <v xml:space="preserve">改善 </v>
      </c>
      <c r="J86" s="2553">
        <f>結果表!L84</f>
        <v>100.2275904924976</v>
      </c>
      <c r="L86" s="528">
        <v>11</v>
      </c>
      <c r="M86" s="262">
        <f t="shared" ref="M86" si="649">B86</f>
        <v>100.82031814669429</v>
      </c>
      <c r="N86" s="220">
        <f t="shared" ref="N86" si="650">J86</f>
        <v>100.2275904924976</v>
      </c>
    </row>
    <row r="87" spans="1:14">
      <c r="A87" s="2648">
        <v>45627</v>
      </c>
      <c r="B87" s="2645">
        <f>結果表!D85</f>
        <v>100.75522489578292</v>
      </c>
      <c r="C87" s="243">
        <f t="shared" ref="C87" si="651">B87-B86</f>
        <v>-6.5093250911374412E-2</v>
      </c>
      <c r="D87" s="52">
        <f t="shared" ref="D87" si="652">ROUND((B87-B75)/B75*100,2)</f>
        <v>1.84</v>
      </c>
      <c r="E87" s="359">
        <f t="shared" ref="E87" si="653">AVERAGE(B85:B87)</f>
        <v>100.80471850456631</v>
      </c>
      <c r="F87" s="542">
        <f t="shared" ref="F87" si="654">E87-E86</f>
        <v>-3.4945634930920733E-3</v>
      </c>
      <c r="G87" s="361">
        <f t="shared" ref="G87" si="655">IF(F87&lt;0,-1,1)</f>
        <v>-1</v>
      </c>
      <c r="H87" s="360">
        <f t="shared" ref="H87" si="656">SUM(G85:G87)</f>
        <v>1</v>
      </c>
      <c r="I87" s="2549" t="str">
        <f t="shared" ref="I87" si="657">IF(H87=-3,"悪化 ",IF(H87=3,"改善 "," ---"))</f>
        <v xml:space="preserve"> ---</v>
      </c>
      <c r="J87" s="2553">
        <f>結果表!L85</f>
        <v>100.23382489873147</v>
      </c>
      <c r="L87" s="532">
        <v>12</v>
      </c>
      <c r="M87" s="494">
        <f t="shared" ref="M87" si="658">B87</f>
        <v>100.75522489578292</v>
      </c>
      <c r="N87" s="225">
        <f t="shared" ref="N87" si="659">J87</f>
        <v>100.23382489873147</v>
      </c>
    </row>
    <row r="88" spans="1:14">
      <c r="A88" s="2235">
        <v>45658</v>
      </c>
      <c r="B88" s="2552">
        <f>結果表!D86</f>
        <v>100.65655954982586</v>
      </c>
      <c r="C88" s="547">
        <f t="shared" ref="C88" si="660">B88-B87</f>
        <v>-9.8665345957059003E-2</v>
      </c>
      <c r="D88" s="245">
        <f t="shared" ref="D88" si="661">ROUND((B88-B76)/B76*100,2)</f>
        <v>2.0299999999999998</v>
      </c>
      <c r="E88" s="548">
        <f t="shared" ref="E88" si="662">AVERAGE(B86:B88)</f>
        <v>100.74403419743435</v>
      </c>
      <c r="F88" s="553">
        <f t="shared" ref="F88" si="663">E88-E87</f>
        <v>-6.0684307131964488E-2</v>
      </c>
      <c r="G88" s="549">
        <f t="shared" ref="G88" si="664">IF(F88&lt;0,-1,1)</f>
        <v>-1</v>
      </c>
      <c r="H88" s="554">
        <f t="shared" ref="H88" si="665">SUM(G86:G88)</f>
        <v>-1</v>
      </c>
      <c r="I88" s="2550" t="str">
        <f t="shared" ref="I88" si="666">IF(H88=-3,"悪化 ",IF(H88=3,"改善 "," ---"))</f>
        <v xml:space="preserve"> ---</v>
      </c>
      <c r="J88" s="2552">
        <f>結果表!L86</f>
        <v>100.22742106295253</v>
      </c>
      <c r="L88" s="530" t="s">
        <v>1464</v>
      </c>
      <c r="M88" s="262">
        <f t="shared" ref="M88" si="667">B88</f>
        <v>100.65655954982586</v>
      </c>
      <c r="N88" s="220">
        <f t="shared" ref="N88" si="668">J88</f>
        <v>100.22742106295253</v>
      </c>
    </row>
    <row r="89" spans="1:14">
      <c r="A89" s="2236">
        <v>45689</v>
      </c>
      <c r="B89" s="2553">
        <f>結果表!D87</f>
        <v>100.54161490839626</v>
      </c>
      <c r="C89" s="52">
        <f t="shared" ref="C89" si="669">B89-B88</f>
        <v>-0.11494464142960226</v>
      </c>
      <c r="D89" s="243">
        <f t="shared" ref="D89" si="670">ROUND((B89-B77)/B77*100,2)</f>
        <v>1.98</v>
      </c>
      <c r="E89" s="542">
        <f t="shared" ref="E89" si="671">AVERAGE(B87:B89)</f>
        <v>100.65113311800167</v>
      </c>
      <c r="F89" s="359">
        <f t="shared" ref="F89" si="672">E89-E88</f>
        <v>-9.2901079432678557E-2</v>
      </c>
      <c r="G89" s="360">
        <f t="shared" ref="G89" si="673">IF(F89&lt;0,-1,1)</f>
        <v>-1</v>
      </c>
      <c r="H89" s="361">
        <f t="shared" ref="H89" si="674">SUM(G87:G89)</f>
        <v>-3</v>
      </c>
      <c r="I89" s="362" t="str">
        <f t="shared" ref="I89" si="675">IF(H89=-3,"悪化 ",IF(H89=3,"改善 "," ---"))</f>
        <v xml:space="preserve">悪化 </v>
      </c>
      <c r="J89" s="2553">
        <f>結果表!L87</f>
        <v>100.23279805530038</v>
      </c>
      <c r="L89" s="527">
        <v>2</v>
      </c>
      <c r="M89" s="262">
        <f t="shared" ref="M89" si="676">B89</f>
        <v>100.54161490839626</v>
      </c>
      <c r="N89" s="220">
        <f t="shared" ref="N89" si="677">J89</f>
        <v>100.23279805530038</v>
      </c>
    </row>
    <row r="90" spans="1:14">
      <c r="A90" s="2236">
        <v>45717</v>
      </c>
      <c r="B90" s="2553">
        <f>結果表!D88</f>
        <v>100.48127216656917</v>
      </c>
      <c r="C90" s="52">
        <f t="shared" ref="C90" si="678">B90-B89</f>
        <v>-6.0342741827085433E-2</v>
      </c>
      <c r="D90" s="243">
        <f t="shared" ref="D90" si="679">ROUND((B90-B78)/B78*100,2)</f>
        <v>1.71</v>
      </c>
      <c r="E90" s="542">
        <f t="shared" ref="E90" si="680">AVERAGE(B88:B90)</f>
        <v>100.5598155415971</v>
      </c>
      <c r="F90" s="359">
        <f t="shared" ref="F90" si="681">E90-E89</f>
        <v>-9.1317576404563283E-2</v>
      </c>
      <c r="G90" s="360">
        <f t="shared" ref="G90" si="682">IF(F90&lt;0,-1,1)</f>
        <v>-1</v>
      </c>
      <c r="H90" s="361">
        <f t="shared" ref="H90" si="683">SUM(G88:G90)</f>
        <v>-3</v>
      </c>
      <c r="I90" s="362" t="str">
        <f t="shared" ref="I90" si="684">IF(H90=-3,"悪化 ",IF(H90=3,"改善 "," ---"))</f>
        <v xml:space="preserve">悪化 </v>
      </c>
      <c r="J90" s="2553">
        <f>結果表!L88</f>
        <v>100.25335551228487</v>
      </c>
      <c r="L90" s="527">
        <v>3</v>
      </c>
      <c r="M90" s="262">
        <f t="shared" ref="M90" si="685">B90</f>
        <v>100.48127216656917</v>
      </c>
      <c r="N90" s="220">
        <f t="shared" ref="N90" si="686">J90</f>
        <v>100.25335551228487</v>
      </c>
    </row>
    <row r="91" spans="1:14">
      <c r="A91" s="2236">
        <v>45748</v>
      </c>
      <c r="B91" s="2553">
        <f>結果表!D89</f>
        <v>100.57694914966586</v>
      </c>
      <c r="C91" s="52">
        <f t="shared" ref="C91" si="687">B91-B90</f>
        <v>9.5676983096694812E-2</v>
      </c>
      <c r="D91" s="243">
        <f t="shared" ref="D91" si="688">ROUND((B91-B79)/B79*100,2)</f>
        <v>1.37</v>
      </c>
      <c r="E91" s="542">
        <f t="shared" ref="E91" si="689">AVERAGE(B89:B91)</f>
        <v>100.53327874154377</v>
      </c>
      <c r="F91" s="359">
        <f t="shared" ref="F91" si="690">E91-E90</f>
        <v>-2.6536800053335696E-2</v>
      </c>
      <c r="G91" s="360">
        <f t="shared" ref="G91" si="691">IF(F91&lt;0,-1,1)</f>
        <v>-1</v>
      </c>
      <c r="H91" s="361">
        <f t="shared" ref="H91" si="692">SUM(G89:G91)</f>
        <v>-3</v>
      </c>
      <c r="I91" s="362" t="str">
        <f t="shared" ref="I91" si="693">IF(H91=-3,"悪化 ",IF(H91=3,"改善 "," ---"))</f>
        <v xml:space="preserve">悪化 </v>
      </c>
      <c r="J91" s="2553">
        <f>結果表!L89</f>
        <v>100.3011953763517</v>
      </c>
      <c r="L91" s="527">
        <v>4</v>
      </c>
      <c r="M91" s="262">
        <f t="shared" ref="M91" si="694">B91</f>
        <v>100.57694914966586</v>
      </c>
      <c r="N91" s="220">
        <f t="shared" ref="N91" si="695">J91</f>
        <v>100.3011953763517</v>
      </c>
    </row>
    <row r="92" spans="1:14">
      <c r="A92" s="2236">
        <v>45778</v>
      </c>
      <c r="B92" s="2553">
        <f>結果表!D90</f>
        <v>100.76540812888167</v>
      </c>
      <c r="C92" s="52">
        <f t="shared" ref="C92" si="696">B92-B91</f>
        <v>0.18845897921580956</v>
      </c>
      <c r="D92" s="243">
        <f t="shared" ref="D92" si="697">ROUND((B92-B80)/B80*100,2)</f>
        <v>1.06</v>
      </c>
      <c r="E92" s="542">
        <f t="shared" ref="E92" si="698">AVERAGE(B90:B92)</f>
        <v>100.60787648170556</v>
      </c>
      <c r="F92" s="359">
        <f t="shared" ref="F92" si="699">E92-E91</f>
        <v>7.4597740161792103E-2</v>
      </c>
      <c r="G92" s="360">
        <f t="shared" ref="G92" si="700">IF(F92&lt;0,-1,1)</f>
        <v>1</v>
      </c>
      <c r="H92" s="361">
        <f t="shared" ref="H92" si="701">SUM(G90:G92)</f>
        <v>-1</v>
      </c>
      <c r="I92" s="362" t="str">
        <f t="shared" ref="I92" si="702">IF(H92=-3,"悪化 ",IF(H92=3,"改善 "," ---"))</f>
        <v xml:space="preserve"> ---</v>
      </c>
      <c r="J92" s="2553">
        <f>結果表!L90</f>
        <v>100.36884324779491</v>
      </c>
      <c r="L92" s="527">
        <v>5</v>
      </c>
      <c r="M92" s="262">
        <f t="shared" ref="M92" si="703">B92</f>
        <v>100.76540812888167</v>
      </c>
      <c r="N92" s="220">
        <f t="shared" ref="N92" si="704">J92</f>
        <v>100.36884324779491</v>
      </c>
    </row>
    <row r="93" spans="1:14">
      <c r="A93" s="2236">
        <v>45809</v>
      </c>
      <c r="B93" s="2553">
        <f>結果表!D91</f>
        <v>100.93440975995938</v>
      </c>
      <c r="C93" s="52">
        <f t="shared" ref="C93" si="705">B93-B92</f>
        <v>0.16900163107770538</v>
      </c>
      <c r="D93" s="243">
        <f t="shared" ref="D93" si="706">ROUND((B93-B81)/B81*100,2)</f>
        <v>0.83</v>
      </c>
      <c r="E93" s="542">
        <f t="shared" ref="E93" si="707">AVERAGE(B91:B93)</f>
        <v>100.75892234616897</v>
      </c>
      <c r="F93" s="359">
        <f t="shared" ref="F93" si="708">E93-E92</f>
        <v>0.15104586446341273</v>
      </c>
      <c r="G93" s="360">
        <f t="shared" ref="G93" si="709">IF(F93&lt;0,-1,1)</f>
        <v>1</v>
      </c>
      <c r="H93" s="361">
        <f t="shared" ref="H93" si="710">SUM(G91:G93)</f>
        <v>1</v>
      </c>
      <c r="I93" s="362" t="str">
        <f t="shared" ref="I93" si="711">IF(H93=-3,"悪化 ",IF(H93=3,"改善 "," ---"))</f>
        <v xml:space="preserve"> ---</v>
      </c>
      <c r="J93" s="2553">
        <f>結果表!L91</f>
        <v>100.4428969129244</v>
      </c>
      <c r="L93" s="527">
        <v>6</v>
      </c>
      <c r="M93" s="262">
        <f t="shared" ref="M93" si="712">B93</f>
        <v>100.93440975995938</v>
      </c>
      <c r="N93" s="220">
        <f t="shared" ref="N93" si="713">J93</f>
        <v>100.4428969129244</v>
      </c>
    </row>
    <row r="94" spans="1:14">
      <c r="A94" s="2236">
        <v>45839</v>
      </c>
      <c r="B94" s="2553"/>
      <c r="C94" s="52"/>
      <c r="D94" s="243"/>
      <c r="E94" s="542"/>
      <c r="F94" s="359"/>
      <c r="G94" s="360"/>
      <c r="H94" s="361"/>
      <c r="I94" s="362"/>
      <c r="J94" s="2553"/>
      <c r="L94" s="527">
        <v>7</v>
      </c>
      <c r="M94" s="262"/>
      <c r="N94" s="220"/>
    </row>
    <row r="95" spans="1:14">
      <c r="A95" s="2236">
        <v>45870</v>
      </c>
      <c r="B95" s="2553"/>
      <c r="C95" s="52"/>
      <c r="D95" s="243"/>
      <c r="E95" s="542"/>
      <c r="F95" s="359"/>
      <c r="G95" s="360"/>
      <c r="H95" s="361"/>
      <c r="I95" s="362"/>
      <c r="J95" s="2553"/>
      <c r="L95" s="529">
        <v>8</v>
      </c>
      <c r="M95" s="262"/>
      <c r="N95" s="220"/>
    </row>
    <row r="96" spans="1:14">
      <c r="A96" s="2236">
        <v>45901</v>
      </c>
      <c r="B96" s="2553"/>
      <c r="C96" s="52"/>
      <c r="D96" s="243"/>
      <c r="E96" s="542"/>
      <c r="F96" s="359"/>
      <c r="G96" s="360"/>
      <c r="H96" s="361"/>
      <c r="I96" s="362"/>
      <c r="J96" s="2553"/>
      <c r="L96" s="529">
        <v>9</v>
      </c>
      <c r="M96" s="262"/>
      <c r="N96" s="220"/>
    </row>
    <row r="97" spans="1:14">
      <c r="A97" s="2236">
        <v>45931</v>
      </c>
      <c r="B97" s="2553"/>
      <c r="C97" s="52"/>
      <c r="D97" s="243"/>
      <c r="E97" s="542"/>
      <c r="F97" s="359"/>
      <c r="G97" s="360"/>
      <c r="H97" s="361"/>
      <c r="I97" s="362"/>
      <c r="J97" s="2553"/>
      <c r="L97" s="529">
        <v>10</v>
      </c>
      <c r="M97" s="262"/>
      <c r="N97" s="220"/>
    </row>
    <row r="98" spans="1:14">
      <c r="A98" s="2236">
        <v>45962</v>
      </c>
      <c r="B98" s="2553"/>
      <c r="C98" s="52"/>
      <c r="D98" s="243"/>
      <c r="E98" s="542"/>
      <c r="F98" s="359"/>
      <c r="G98" s="360"/>
      <c r="H98" s="361"/>
      <c r="I98" s="362"/>
      <c r="J98" s="2553"/>
      <c r="L98" s="528">
        <v>11</v>
      </c>
      <c r="M98" s="262"/>
      <c r="N98" s="220"/>
    </row>
    <row r="99" spans="1:14">
      <c r="A99" s="2555">
        <v>45992</v>
      </c>
      <c r="B99" s="2554"/>
      <c r="C99" s="550"/>
      <c r="D99" s="246"/>
      <c r="E99" s="551"/>
      <c r="F99" s="544"/>
      <c r="G99" s="552"/>
      <c r="H99" s="545"/>
      <c r="I99" s="439"/>
      <c r="J99" s="2554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N95" sqref="N95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6">
      <c r="A1" s="303" t="s">
        <v>1447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6">
      <c r="A2" s="2560" t="s">
        <v>472</v>
      </c>
      <c r="B2" s="2558" t="s">
        <v>495</v>
      </c>
      <c r="C2" s="2557"/>
      <c r="D2" s="2557"/>
      <c r="E2" s="2558"/>
      <c r="F2" s="2558"/>
      <c r="G2" s="2558"/>
      <c r="H2" s="2558"/>
      <c r="I2" s="2558"/>
      <c r="J2" s="2560" t="s">
        <v>496</v>
      </c>
    </row>
    <row r="3" spans="1:16" ht="26">
      <c r="A3" s="2565"/>
      <c r="B3" s="2566"/>
      <c r="C3" s="2562" t="s">
        <v>265</v>
      </c>
      <c r="D3" s="2561" t="s">
        <v>267</v>
      </c>
      <c r="E3" s="2563" t="s">
        <v>487</v>
      </c>
      <c r="F3" s="2564" t="s">
        <v>492</v>
      </c>
      <c r="G3" s="2728" t="s">
        <v>65</v>
      </c>
      <c r="H3" s="2839"/>
      <c r="I3" s="2839"/>
      <c r="J3" s="2565"/>
      <c r="L3" s="526" t="s">
        <v>352</v>
      </c>
      <c r="M3" s="526" t="s">
        <v>701</v>
      </c>
      <c r="N3" s="526" t="s">
        <v>702</v>
      </c>
      <c r="P3" s="1039" t="s">
        <v>834</v>
      </c>
    </row>
    <row r="4" spans="1:16">
      <c r="A4" s="2235">
        <v>43101</v>
      </c>
      <c r="B4" s="2552">
        <f>結果表!E2</f>
        <v>99.484471016669133</v>
      </c>
      <c r="C4" s="735"/>
      <c r="D4" s="547"/>
      <c r="E4" s="553">
        <f>AVERAGE(B4:B4)</f>
        <v>99.484471016669133</v>
      </c>
      <c r="F4" s="548"/>
      <c r="G4" s="554"/>
      <c r="H4" s="549"/>
      <c r="I4" s="2548"/>
      <c r="J4" s="2552">
        <f>結果表!M2</f>
        <v>99.620835709774752</v>
      </c>
      <c r="L4" s="527" t="s">
        <v>713</v>
      </c>
      <c r="M4" s="262">
        <f t="shared" ref="M4:M7" si="0">B4</f>
        <v>99.484471016669133</v>
      </c>
      <c r="N4" s="220">
        <f t="shared" ref="N4:N7" si="1">J4</f>
        <v>99.620835709774752</v>
      </c>
    </row>
    <row r="5" spans="1:16">
      <c r="A5" s="2236">
        <v>43132</v>
      </c>
      <c r="B5" s="2553">
        <f>結果表!E3</f>
        <v>99.871853749979792</v>
      </c>
      <c r="C5" s="699">
        <f t="shared" ref="C5" si="2">B5-B4</f>
        <v>0.38738273331065898</v>
      </c>
      <c r="D5" s="52"/>
      <c r="E5" s="359">
        <f>AVERAGE(B4:B5)</f>
        <v>99.678162383324462</v>
      </c>
      <c r="F5" s="542">
        <f t="shared" ref="F5" si="3">E5-E4</f>
        <v>0.19369136665532949</v>
      </c>
      <c r="G5" s="361">
        <f t="shared" ref="G5" si="4">IF(F5&lt;0,-1,1)</f>
        <v>1</v>
      </c>
      <c r="H5" s="360"/>
      <c r="I5" s="2549"/>
      <c r="J5" s="2553">
        <f>結果表!M3</f>
        <v>99.871279052465383</v>
      </c>
      <c r="L5" s="527">
        <v>2</v>
      </c>
      <c r="M5" s="262">
        <f t="shared" si="0"/>
        <v>99.871853749979792</v>
      </c>
      <c r="N5" s="220">
        <f t="shared" si="1"/>
        <v>99.871279052465383</v>
      </c>
    </row>
    <row r="6" spans="1:16">
      <c r="A6" s="2236">
        <v>43160</v>
      </c>
      <c r="B6" s="2553">
        <f>結果表!E4</f>
        <v>100.22402892445253</v>
      </c>
      <c r="C6" s="699">
        <f t="shared" ref="C6" si="5">B6-B5</f>
        <v>0.35217517447273394</v>
      </c>
      <c r="D6" s="52"/>
      <c r="E6" s="359">
        <f t="shared" ref="E6" si="6">AVERAGE(B4:B6)</f>
        <v>99.860117897033817</v>
      </c>
      <c r="F6" s="542">
        <f t="shared" ref="F6" si="7">E6-E5</f>
        <v>0.18195551370935448</v>
      </c>
      <c r="G6" s="361">
        <f t="shared" ref="G6" si="8">IF(F6&lt;0,-1,1)</f>
        <v>1</v>
      </c>
      <c r="H6" s="360"/>
      <c r="I6" s="2549"/>
      <c r="J6" s="2553">
        <f>結果表!M4</f>
        <v>100.0874250292496</v>
      </c>
      <c r="L6" s="527">
        <v>3</v>
      </c>
      <c r="M6" s="262">
        <f t="shared" si="0"/>
        <v>100.22402892445253</v>
      </c>
      <c r="N6" s="220">
        <f t="shared" si="1"/>
        <v>100.0874250292496</v>
      </c>
    </row>
    <row r="7" spans="1:16">
      <c r="A7" s="2236">
        <v>43191</v>
      </c>
      <c r="B7" s="2553">
        <f>結果表!E5</f>
        <v>100.51617381470633</v>
      </c>
      <c r="C7" s="699">
        <f t="shared" ref="C7" si="9">B7-B6</f>
        <v>0.29214489025380885</v>
      </c>
      <c r="D7" s="52"/>
      <c r="E7" s="359">
        <f t="shared" ref="E7" si="10">AVERAGE(B5:B7)</f>
        <v>100.20401882971288</v>
      </c>
      <c r="F7" s="542">
        <f t="shared" ref="F7" si="11">E7-E6</f>
        <v>0.34390093267906252</v>
      </c>
      <c r="G7" s="361">
        <f t="shared" ref="G7" si="12">IF(F7&lt;0,-1,1)</f>
        <v>1</v>
      </c>
      <c r="H7" s="360">
        <f t="shared" ref="H7" si="13">SUM(G5:G7)</f>
        <v>3</v>
      </c>
      <c r="I7" s="2549" t="str">
        <f t="shared" ref="I7" si="14">IF(H7=-3,"悪化 ",IF(H7=3,"改善 "," ---"))</f>
        <v xml:space="preserve">改善 </v>
      </c>
      <c r="J7" s="2553">
        <f>結果表!M5</f>
        <v>100.20973129283426</v>
      </c>
      <c r="L7" s="527">
        <v>4</v>
      </c>
      <c r="M7" s="262">
        <f t="shared" si="0"/>
        <v>100.51617381470633</v>
      </c>
      <c r="N7" s="220">
        <f t="shared" si="1"/>
        <v>100.20973129283426</v>
      </c>
    </row>
    <row r="8" spans="1:16">
      <c r="A8" s="2236">
        <v>43221</v>
      </c>
      <c r="B8" s="2553">
        <f>結果表!E6</f>
        <v>100.780822870888</v>
      </c>
      <c r="C8" s="699">
        <f t="shared" ref="C8" si="15">B8-B7</f>
        <v>0.26464905618166767</v>
      </c>
      <c r="D8" s="52"/>
      <c r="E8" s="359">
        <f t="shared" ref="E8" si="16">AVERAGE(B6:B8)</f>
        <v>100.50700853668229</v>
      </c>
      <c r="F8" s="542">
        <f t="shared" ref="F8" si="17">E8-E7</f>
        <v>0.30298970696941296</v>
      </c>
      <c r="G8" s="361">
        <f t="shared" ref="G8" si="18">IF(F8&lt;0,-1,1)</f>
        <v>1</v>
      </c>
      <c r="H8" s="360">
        <f t="shared" ref="H8" si="19">SUM(G6:G8)</f>
        <v>3</v>
      </c>
      <c r="I8" s="2549" t="str">
        <f t="shared" ref="I8" si="20">IF(H8=-3,"悪化 ",IF(H8=3,"改善 "," ---"))</f>
        <v xml:space="preserve">改善 </v>
      </c>
      <c r="J8" s="2553">
        <f>結果表!M6</f>
        <v>100.29754079483597</v>
      </c>
      <c r="L8" s="527">
        <v>5</v>
      </c>
      <c r="M8" s="262">
        <f t="shared" ref="M8:M16" si="21">B8</f>
        <v>100.780822870888</v>
      </c>
      <c r="N8" s="220">
        <f t="shared" ref="N8:N16" si="22">J8</f>
        <v>100.29754079483597</v>
      </c>
    </row>
    <row r="9" spans="1:16">
      <c r="A9" s="2236">
        <v>43252</v>
      </c>
      <c r="B9" s="2553">
        <f>結果表!E7</f>
        <v>100.98393271582354</v>
      </c>
      <c r="C9" s="699">
        <f t="shared" ref="C9" si="23">B9-B8</f>
        <v>0.20310984493553974</v>
      </c>
      <c r="D9" s="52"/>
      <c r="E9" s="359">
        <f t="shared" ref="E9" si="24">AVERAGE(B7:B9)</f>
        <v>100.76030980047263</v>
      </c>
      <c r="F9" s="542">
        <f t="shared" ref="F9" si="25">E9-E8</f>
        <v>0.25330126379033402</v>
      </c>
      <c r="G9" s="361">
        <f t="shared" ref="G9" si="26">IF(F9&lt;0,-1,1)</f>
        <v>1</v>
      </c>
      <c r="H9" s="360">
        <f t="shared" ref="H9" si="27">SUM(G7:G9)</f>
        <v>3</v>
      </c>
      <c r="I9" s="2549" t="str">
        <f t="shared" ref="I9" si="28">IF(H9=-3,"悪化 ",IF(H9=3,"改善 "," ---"))</f>
        <v xml:space="preserve">改善 </v>
      </c>
      <c r="J9" s="2553">
        <f>結果表!M7</f>
        <v>100.39475866847215</v>
      </c>
      <c r="L9" s="527">
        <v>6</v>
      </c>
      <c r="M9" s="262">
        <f t="shared" si="21"/>
        <v>100.98393271582354</v>
      </c>
      <c r="N9" s="220">
        <f t="shared" si="22"/>
        <v>100.39475866847215</v>
      </c>
    </row>
    <row r="10" spans="1:16">
      <c r="A10" s="2236">
        <v>43282</v>
      </c>
      <c r="B10" s="2553">
        <f>結果表!E8</f>
        <v>101.19064188000237</v>
      </c>
      <c r="C10" s="699">
        <f t="shared" ref="C10" si="29">B10-B9</f>
        <v>0.20670916417883234</v>
      </c>
      <c r="D10" s="52"/>
      <c r="E10" s="359">
        <f t="shared" ref="E10" si="30">AVERAGE(B8:B10)</f>
        <v>100.98513248890464</v>
      </c>
      <c r="F10" s="542">
        <f t="shared" ref="F10" si="31">E10-E9</f>
        <v>0.22482268843201325</v>
      </c>
      <c r="G10" s="361">
        <f t="shared" ref="G10" si="32">IF(F10&lt;0,-1,1)</f>
        <v>1</v>
      </c>
      <c r="H10" s="360">
        <f t="shared" ref="H10" si="33">SUM(G8:G10)</f>
        <v>3</v>
      </c>
      <c r="I10" s="2549" t="str">
        <f t="shared" ref="I10" si="34">IF(H10=-3,"悪化 ",IF(H10=3,"改善 "," ---"))</f>
        <v xml:space="preserve">改善 </v>
      </c>
      <c r="J10" s="2553">
        <f>結果表!M8</f>
        <v>100.51829030955318</v>
      </c>
      <c r="L10" s="527">
        <v>7</v>
      </c>
      <c r="M10" s="262">
        <f t="shared" si="21"/>
        <v>101.19064188000237</v>
      </c>
      <c r="N10" s="220">
        <f t="shared" si="22"/>
        <v>100.51829030955318</v>
      </c>
    </row>
    <row r="11" spans="1:16">
      <c r="A11" s="2236">
        <v>43313</v>
      </c>
      <c r="B11" s="2553">
        <f>結果表!E9</f>
        <v>101.39645777826472</v>
      </c>
      <c r="C11" s="699">
        <f t="shared" ref="C11" si="35">B11-B10</f>
        <v>0.20581589826234392</v>
      </c>
      <c r="D11" s="52"/>
      <c r="E11" s="359">
        <f t="shared" ref="E11" si="36">AVERAGE(B9:B11)</f>
        <v>101.19034412469688</v>
      </c>
      <c r="F11" s="542">
        <f t="shared" ref="F11" si="37">E11-E10</f>
        <v>0.20521163579223867</v>
      </c>
      <c r="G11" s="361">
        <f t="shared" ref="G11" si="38">IF(F11&lt;0,-1,1)</f>
        <v>1</v>
      </c>
      <c r="H11" s="360">
        <f t="shared" ref="H11" si="39">SUM(G9:G11)</f>
        <v>3</v>
      </c>
      <c r="I11" s="2549" t="str">
        <f t="shared" ref="I11" si="40">IF(H11=-3,"悪化 ",IF(H11=3,"改善 "," ---"))</f>
        <v xml:space="preserve">改善 </v>
      </c>
      <c r="J11" s="2553">
        <f>結果表!M9</f>
        <v>100.65777262643964</v>
      </c>
      <c r="L11" s="529">
        <v>8</v>
      </c>
      <c r="M11" s="262">
        <f t="shared" si="21"/>
        <v>101.39645777826472</v>
      </c>
      <c r="N11" s="220">
        <f t="shared" si="22"/>
        <v>100.65777262643964</v>
      </c>
    </row>
    <row r="12" spans="1:16">
      <c r="A12" s="2236">
        <v>43344</v>
      </c>
      <c r="B12" s="2553">
        <f>結果表!E10</f>
        <v>101.56532997399553</v>
      </c>
      <c r="C12" s="699">
        <f t="shared" ref="C12" si="41">B12-B11</f>
        <v>0.16887219573081325</v>
      </c>
      <c r="D12" s="52"/>
      <c r="E12" s="359">
        <f t="shared" ref="E12" si="42">AVERAGE(B10:B12)</f>
        <v>101.3841432107542</v>
      </c>
      <c r="F12" s="542">
        <f t="shared" ref="F12" si="43">E12-E11</f>
        <v>0.1937990860573251</v>
      </c>
      <c r="G12" s="361">
        <f t="shared" ref="G12" si="44">IF(F12&lt;0,-1,1)</f>
        <v>1</v>
      </c>
      <c r="H12" s="360">
        <f t="shared" ref="H12" si="45">SUM(G10:G12)</f>
        <v>3</v>
      </c>
      <c r="I12" s="2549" t="str">
        <f t="shared" ref="I12" si="46">IF(H12=-3,"悪化 ",IF(H12=3,"改善 "," ---"))</f>
        <v xml:space="preserve">改善 </v>
      </c>
      <c r="J12" s="2553">
        <f>結果表!M10</f>
        <v>100.80455007927421</v>
      </c>
      <c r="L12" s="529">
        <v>9</v>
      </c>
      <c r="M12" s="262">
        <f t="shared" si="21"/>
        <v>101.56532997399553</v>
      </c>
      <c r="N12" s="220">
        <f t="shared" si="22"/>
        <v>100.80455007927421</v>
      </c>
    </row>
    <row r="13" spans="1:16">
      <c r="A13" s="2236">
        <v>43374</v>
      </c>
      <c r="B13" s="2553">
        <f>結果表!E11</f>
        <v>101.69079423755932</v>
      </c>
      <c r="C13" s="699">
        <f t="shared" ref="C13" si="47">B13-B12</f>
        <v>0.12546426356378504</v>
      </c>
      <c r="D13" s="52"/>
      <c r="E13" s="359">
        <f t="shared" ref="E13" si="48">AVERAGE(B11:B13)</f>
        <v>101.55086066327318</v>
      </c>
      <c r="F13" s="542">
        <f t="shared" ref="F13" si="49">E13-E12</f>
        <v>0.16671745251898074</v>
      </c>
      <c r="G13" s="361">
        <f t="shared" ref="G13" si="50">IF(F13&lt;0,-1,1)</f>
        <v>1</v>
      </c>
      <c r="H13" s="360">
        <f t="shared" ref="H13" si="51">SUM(G11:G13)</f>
        <v>3</v>
      </c>
      <c r="I13" s="2549" t="str">
        <f t="shared" ref="I13" si="52">IF(H13=-3,"悪化 ",IF(H13=3,"改善 "," ---"))</f>
        <v xml:space="preserve">改善 </v>
      </c>
      <c r="J13" s="2553">
        <f>結果表!M11</f>
        <v>100.94560206679104</v>
      </c>
      <c r="L13" s="529">
        <v>10</v>
      </c>
      <c r="M13" s="262">
        <f t="shared" si="21"/>
        <v>101.69079423755932</v>
      </c>
      <c r="N13" s="220">
        <f t="shared" si="22"/>
        <v>100.94560206679104</v>
      </c>
    </row>
    <row r="14" spans="1:16">
      <c r="A14" s="2236">
        <v>43405</v>
      </c>
      <c r="B14" s="2553">
        <f>結果表!E12</f>
        <v>101.66235657392197</v>
      </c>
      <c r="C14" s="699">
        <f t="shared" ref="C14" si="53">B14-B13</f>
        <v>-2.843766363734801E-2</v>
      </c>
      <c r="D14" s="52"/>
      <c r="E14" s="359">
        <f t="shared" ref="E14" si="54">AVERAGE(B12:B14)</f>
        <v>101.63949359515892</v>
      </c>
      <c r="F14" s="542">
        <f t="shared" ref="F14" si="55">E14-E13</f>
        <v>8.8632931885740618E-2</v>
      </c>
      <c r="G14" s="361">
        <f t="shared" ref="G14" si="56">IF(F14&lt;0,-1,1)</f>
        <v>1</v>
      </c>
      <c r="H14" s="360">
        <f t="shared" ref="H14" si="57">SUM(G12:G14)</f>
        <v>3</v>
      </c>
      <c r="I14" s="2549" t="str">
        <f t="shared" ref="I14" si="58">IF(H14=-3,"悪化 ",IF(H14=3,"改善 "," ---"))</f>
        <v xml:space="preserve">改善 </v>
      </c>
      <c r="J14" s="2553">
        <f>結果表!M12</f>
        <v>101.07077440248098</v>
      </c>
      <c r="L14" s="528">
        <v>11</v>
      </c>
      <c r="M14" s="262">
        <f t="shared" si="21"/>
        <v>101.66235657392197</v>
      </c>
      <c r="N14" s="220">
        <f t="shared" si="22"/>
        <v>101.07077440248098</v>
      </c>
    </row>
    <row r="15" spans="1:16">
      <c r="A15" s="2555">
        <v>43435</v>
      </c>
      <c r="B15" s="2553">
        <f>結果表!E13</f>
        <v>101.48753733031816</v>
      </c>
      <c r="C15" s="930">
        <f t="shared" ref="C15:C16" si="59">B15-B14</f>
        <v>-0.17481924360380674</v>
      </c>
      <c r="D15" s="550"/>
      <c r="E15" s="544">
        <f t="shared" ref="E15:E16" si="60">AVERAGE(B13:B15)</f>
        <v>101.61356271393315</v>
      </c>
      <c r="F15" s="551">
        <f t="shared" ref="F15:F16" si="61">E15-E14</f>
        <v>-2.5930881225775693E-2</v>
      </c>
      <c r="G15" s="545">
        <f t="shared" ref="G15:G16" si="62">IF(F15&lt;0,-1,1)</f>
        <v>-1</v>
      </c>
      <c r="H15" s="552">
        <f t="shared" ref="H15:H16" si="63">SUM(G13:G15)</f>
        <v>1</v>
      </c>
      <c r="I15" s="2551" t="str">
        <f t="shared" ref="I15:I16" si="64">IF(H15=-3,"悪化 ",IF(H15=3,"改善 "," ---"))</f>
        <v xml:space="preserve"> ---</v>
      </c>
      <c r="J15" s="2553">
        <f>結果表!M13</f>
        <v>101.19634624284784</v>
      </c>
      <c r="L15" s="527">
        <v>12</v>
      </c>
      <c r="M15" s="262">
        <f t="shared" si="21"/>
        <v>101.48753733031816</v>
      </c>
      <c r="N15" s="220">
        <f t="shared" si="22"/>
        <v>101.19634624284784</v>
      </c>
    </row>
    <row r="16" spans="1:16">
      <c r="A16" s="2236">
        <v>43466</v>
      </c>
      <c r="B16" s="2552">
        <f>結果表!E14</f>
        <v>101.22941197039455</v>
      </c>
      <c r="C16" s="699">
        <f t="shared" si="59"/>
        <v>-0.25812535992361063</v>
      </c>
      <c r="D16" s="243">
        <f t="shared" ref="D16" si="65">ROUND((B16-B4)/B4*100,2)</f>
        <v>1.75</v>
      </c>
      <c r="E16" s="542">
        <f t="shared" si="60"/>
        <v>101.45976862487822</v>
      </c>
      <c r="F16" s="359">
        <f t="shared" si="61"/>
        <v>-0.15379408905492653</v>
      </c>
      <c r="G16" s="360">
        <f t="shared" si="62"/>
        <v>-1</v>
      </c>
      <c r="H16" s="361">
        <f t="shared" si="63"/>
        <v>-1</v>
      </c>
      <c r="I16" s="362" t="str">
        <f t="shared" si="64"/>
        <v xml:space="preserve"> ---</v>
      </c>
      <c r="J16" s="2552">
        <f>結果表!M14</f>
        <v>101.31710693926631</v>
      </c>
      <c r="L16" s="530" t="s">
        <v>758</v>
      </c>
      <c r="M16" s="531">
        <f t="shared" si="21"/>
        <v>101.22941197039455</v>
      </c>
      <c r="N16" s="369">
        <f t="shared" si="22"/>
        <v>101.31710693926631</v>
      </c>
    </row>
    <row r="17" spans="1:14">
      <c r="A17" s="2236">
        <v>43497</v>
      </c>
      <c r="B17" s="2553">
        <f>結果表!E15</f>
        <v>100.92422667772959</v>
      </c>
      <c r="C17" s="699">
        <f t="shared" ref="C17" si="66">B17-B16</f>
        <v>-0.30518529266495875</v>
      </c>
      <c r="D17" s="243">
        <f t="shared" ref="D17" si="67">ROUND((B17-B5)/B5*100,2)</f>
        <v>1.05</v>
      </c>
      <c r="E17" s="542">
        <f t="shared" ref="E17" si="68">AVERAGE(B15:B17)</f>
        <v>101.21372532614744</v>
      </c>
      <c r="F17" s="359">
        <f t="shared" ref="F17" si="69">E17-E16</f>
        <v>-0.24604329873078257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53">
        <f>結果表!M15</f>
        <v>101.40255927675494</v>
      </c>
      <c r="L17" s="527">
        <v>2</v>
      </c>
      <c r="M17" s="262">
        <f t="shared" ref="M17" si="73">B17</f>
        <v>100.92422667772959</v>
      </c>
      <c r="N17" s="220">
        <f t="shared" ref="N17" si="74">J17</f>
        <v>101.40255927675494</v>
      </c>
    </row>
    <row r="18" spans="1:14">
      <c r="A18" s="2236">
        <v>43525</v>
      </c>
      <c r="B18" s="2553">
        <f>結果表!E16</f>
        <v>100.62769808095037</v>
      </c>
      <c r="C18" s="699">
        <f t="shared" ref="C18" si="75">B18-B17</f>
        <v>-0.2965285967792255</v>
      </c>
      <c r="D18" s="243">
        <f t="shared" ref="D18" si="76">ROUND((B18-B6)/B6*100,2)</f>
        <v>0.4</v>
      </c>
      <c r="E18" s="542">
        <f t="shared" ref="E18" si="77">AVERAGE(B16:B18)</f>
        <v>100.92711224302484</v>
      </c>
      <c r="F18" s="359">
        <f t="shared" ref="F18" si="78">E18-E17</f>
        <v>-0.28661308312260303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53">
        <f>結果表!M16</f>
        <v>101.46121949780189</v>
      </c>
      <c r="L18" s="527">
        <v>3</v>
      </c>
      <c r="M18" s="262">
        <f t="shared" ref="M18" si="82">B18</f>
        <v>100.62769808095037</v>
      </c>
      <c r="N18" s="220">
        <f t="shared" ref="N18" si="83">J18</f>
        <v>101.46121949780189</v>
      </c>
    </row>
    <row r="19" spans="1:14">
      <c r="A19" s="2236">
        <v>43556</v>
      </c>
      <c r="B19" s="2553">
        <f>結果表!E17</f>
        <v>100.42696620362834</v>
      </c>
      <c r="C19" s="699">
        <f t="shared" ref="C19" si="84">B19-B18</f>
        <v>-0.20073187732202769</v>
      </c>
      <c r="D19" s="243">
        <f t="shared" ref="D19" si="85">ROUND((B19-B7)/B7*100,2)</f>
        <v>-0.09</v>
      </c>
      <c r="E19" s="542">
        <f t="shared" ref="E19" si="86">AVERAGE(B17:B19)</f>
        <v>100.65963032076944</v>
      </c>
      <c r="F19" s="359">
        <f t="shared" ref="F19" si="87">E19-E18</f>
        <v>-0.26748192225539924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53">
        <f>結果表!M17</f>
        <v>101.49564766981079</v>
      </c>
      <c r="L19" s="527">
        <v>4</v>
      </c>
      <c r="M19" s="262">
        <f t="shared" ref="M19" si="91">B19</f>
        <v>100.42696620362834</v>
      </c>
      <c r="N19" s="220">
        <f t="shared" ref="N19" si="92">J19</f>
        <v>101.49564766981079</v>
      </c>
    </row>
    <row r="20" spans="1:14">
      <c r="A20" s="2236">
        <v>43586</v>
      </c>
      <c r="B20" s="2553">
        <f>結果表!E18</f>
        <v>100.28077558569153</v>
      </c>
      <c r="C20" s="699">
        <f t="shared" ref="C20" si="93">B20-B19</f>
        <v>-0.14619061793680999</v>
      </c>
      <c r="D20" s="243">
        <f t="shared" ref="D20" si="94">ROUND((B20-B8)/B8*100,2)</f>
        <v>-0.5</v>
      </c>
      <c r="E20" s="542">
        <f t="shared" ref="E20" si="95">AVERAGE(B18:B20)</f>
        <v>100.44514662342341</v>
      </c>
      <c r="F20" s="359">
        <f t="shared" ref="F20" si="96">E20-E19</f>
        <v>-0.21448369734602579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53">
        <f>結果表!M18</f>
        <v>101.54661706633563</v>
      </c>
      <c r="L20" s="527">
        <v>5</v>
      </c>
      <c r="M20" s="262">
        <f t="shared" ref="M20" si="100">B20</f>
        <v>100.28077558569153</v>
      </c>
      <c r="N20" s="220">
        <f t="shared" ref="N20" si="101">J20</f>
        <v>101.54661706633563</v>
      </c>
    </row>
    <row r="21" spans="1:14">
      <c r="A21" s="2236">
        <v>43617</v>
      </c>
      <c r="B21" s="2553">
        <f>結果表!E19</f>
        <v>100.18967736270818</v>
      </c>
      <c r="C21" s="699">
        <f t="shared" ref="C21" si="102">B21-B20</f>
        <v>-9.109822298334791E-2</v>
      </c>
      <c r="D21" s="243">
        <f t="shared" ref="D21" si="103">ROUND((B21-B9)/B9*100,2)</f>
        <v>-0.79</v>
      </c>
      <c r="E21" s="542">
        <f t="shared" ref="E21" si="104">AVERAGE(B19:B21)</f>
        <v>100.2991397173427</v>
      </c>
      <c r="F21" s="359">
        <f t="shared" ref="F21" si="105">E21-E20</f>
        <v>-0.14600690608071432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553">
        <f>結果表!M19</f>
        <v>101.63656966956131</v>
      </c>
      <c r="L21" s="527">
        <v>6</v>
      </c>
      <c r="M21" s="262">
        <f t="shared" ref="M21" si="109">B21</f>
        <v>100.18967736270818</v>
      </c>
      <c r="N21" s="220">
        <f t="shared" ref="N21" si="110">J21</f>
        <v>101.63656966956131</v>
      </c>
    </row>
    <row r="22" spans="1:14">
      <c r="A22" s="2236">
        <v>43647</v>
      </c>
      <c r="B22" s="2553">
        <f>結果表!E20</f>
        <v>100.12046975814803</v>
      </c>
      <c r="C22" s="699">
        <f t="shared" ref="C22" si="111">B22-B21</f>
        <v>-6.9207604560148184E-2</v>
      </c>
      <c r="D22" s="243">
        <f t="shared" ref="D22" si="112">ROUND((B22-B10)/B10*100,2)</f>
        <v>-1.06</v>
      </c>
      <c r="E22" s="542">
        <f t="shared" ref="E22" si="113">AVERAGE(B20:B22)</f>
        <v>100.19697423551592</v>
      </c>
      <c r="F22" s="359">
        <f t="shared" ref="F22" si="114">E22-E21</f>
        <v>-0.10216548182677343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553">
        <f>結果表!M20</f>
        <v>101.71739980238834</v>
      </c>
      <c r="L22" s="527">
        <v>7</v>
      </c>
      <c r="M22" s="262">
        <f t="shared" ref="M22" si="118">B22</f>
        <v>100.12046975814803</v>
      </c>
      <c r="N22" s="220">
        <f t="shared" ref="N22" si="119">J22</f>
        <v>101.71739980238834</v>
      </c>
    </row>
    <row r="23" spans="1:14">
      <c r="A23" s="2236">
        <v>43678</v>
      </c>
      <c r="B23" s="2553">
        <f>結果表!E21</f>
        <v>100.02388018566862</v>
      </c>
      <c r="C23" s="699">
        <f t="shared" ref="C23" si="120">B23-B22</f>
        <v>-9.6589572479416574E-2</v>
      </c>
      <c r="D23" s="243">
        <f t="shared" ref="D23" si="121">ROUND((B23-B11)/B11*100,2)</f>
        <v>-1.35</v>
      </c>
      <c r="E23" s="542">
        <f t="shared" ref="E23" si="122">AVERAGE(B21:B23)</f>
        <v>100.11134243550828</v>
      </c>
      <c r="F23" s="359">
        <f t="shared" ref="F23" si="123">E23-E22</f>
        <v>-8.563180000764703E-2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553">
        <f>結果表!M21</f>
        <v>101.70967742074453</v>
      </c>
      <c r="L23" s="529">
        <v>8</v>
      </c>
      <c r="M23" s="262">
        <f t="shared" ref="M23" si="127">B23</f>
        <v>100.02388018566862</v>
      </c>
      <c r="N23" s="220">
        <f t="shared" ref="N23" si="128">J23</f>
        <v>101.70967742074453</v>
      </c>
    </row>
    <row r="24" spans="1:14">
      <c r="A24" s="2236">
        <v>43709</v>
      </c>
      <c r="B24" s="2553">
        <f>結果表!E22</f>
        <v>99.90861861084403</v>
      </c>
      <c r="C24" s="699">
        <f t="shared" ref="C24" si="129">B24-B23</f>
        <v>-0.11526157482458643</v>
      </c>
      <c r="D24" s="243">
        <f t="shared" ref="D24" si="130">ROUND((B24-B12)/B12*100,2)</f>
        <v>-1.63</v>
      </c>
      <c r="E24" s="542">
        <f t="shared" ref="E24" si="131">AVERAGE(B22:B24)</f>
        <v>100.01765618488689</v>
      </c>
      <c r="F24" s="359">
        <f t="shared" ref="F24" si="132">E24-E23</f>
        <v>-9.3686250621388467E-2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53">
        <f>結果表!M22</f>
        <v>101.55997217638662</v>
      </c>
      <c r="L24" s="529">
        <v>9</v>
      </c>
      <c r="M24" s="262">
        <f t="shared" ref="M24" si="136">B24</f>
        <v>99.90861861084403</v>
      </c>
      <c r="N24" s="220">
        <f t="shared" ref="N24" si="137">J24</f>
        <v>101.55997217638662</v>
      </c>
    </row>
    <row r="25" spans="1:14">
      <c r="A25" s="2236">
        <v>43739</v>
      </c>
      <c r="B25" s="2553">
        <f>結果表!E23</f>
        <v>99.659026310115209</v>
      </c>
      <c r="C25" s="699">
        <f t="shared" ref="C25" si="138">B25-B24</f>
        <v>-0.24959230072882121</v>
      </c>
      <c r="D25" s="243">
        <f t="shared" ref="D25" si="139">ROUND((B25-B13)/B13*100,2)</f>
        <v>-2</v>
      </c>
      <c r="E25" s="542">
        <f t="shared" ref="E25" si="140">AVERAGE(B23:B25)</f>
        <v>99.863841702209285</v>
      </c>
      <c r="F25" s="359">
        <f t="shared" ref="F25" si="141">E25-E24</f>
        <v>-0.15381448267760334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3">
        <f>結果表!M23</f>
        <v>101.22157200855979</v>
      </c>
      <c r="L25" s="529">
        <v>10</v>
      </c>
      <c r="M25" s="262">
        <f t="shared" ref="M25" si="145">B25</f>
        <v>99.659026310115209</v>
      </c>
      <c r="N25" s="220">
        <f t="shared" ref="N25" si="146">J25</f>
        <v>101.22157200855979</v>
      </c>
    </row>
    <row r="26" spans="1:14">
      <c r="A26" s="2236">
        <v>43770</v>
      </c>
      <c r="B26" s="2553">
        <f>結果表!E24</f>
        <v>99.319835332905612</v>
      </c>
      <c r="C26" s="699">
        <f t="shared" ref="C26" si="147">B26-B25</f>
        <v>-0.33919097720959712</v>
      </c>
      <c r="D26" s="243">
        <f t="shared" ref="D26" si="148">ROUND((B26-B14)/B14*100,2)</f>
        <v>-2.2999999999999998</v>
      </c>
      <c r="E26" s="542">
        <f t="shared" ref="E26" si="149">AVERAGE(B24:B26)</f>
        <v>99.629160084621617</v>
      </c>
      <c r="F26" s="359">
        <f t="shared" ref="F26" si="150">E26-E25</f>
        <v>-0.23468161758766826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3">
        <f>結果表!M24</f>
        <v>100.77853940153163</v>
      </c>
      <c r="L26" s="528">
        <v>11</v>
      </c>
      <c r="M26" s="262">
        <f t="shared" ref="M26" si="154">B26</f>
        <v>99.319835332905612</v>
      </c>
      <c r="N26" s="220">
        <f t="shared" ref="N26" si="155">J26</f>
        <v>100.77853940153163</v>
      </c>
    </row>
    <row r="27" spans="1:14">
      <c r="A27" s="2236">
        <v>43800</v>
      </c>
      <c r="B27" s="2554">
        <f>結果表!E25</f>
        <v>98.92975224053356</v>
      </c>
      <c r="C27" s="699">
        <f t="shared" ref="C27:C28" si="156">B27-B26</f>
        <v>-0.39008309237205196</v>
      </c>
      <c r="D27" s="243">
        <f t="shared" ref="D27:D28" si="157">ROUND((B27-B15)/B15*100,2)</f>
        <v>-2.52</v>
      </c>
      <c r="E27" s="542">
        <f t="shared" ref="E27:E28" si="158">AVERAGE(B25:B27)</f>
        <v>99.302871294518127</v>
      </c>
      <c r="F27" s="359">
        <f t="shared" ref="F27:F28" si="159">E27-E26</f>
        <v>-0.3262887901034901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54">
        <f>結果表!M25</f>
        <v>100.27540560024762</v>
      </c>
      <c r="L27" s="527">
        <v>12</v>
      </c>
      <c r="M27" s="262">
        <f t="shared" ref="M27:M28" si="163">B27</f>
        <v>98.92975224053356</v>
      </c>
      <c r="N27" s="220">
        <f t="shared" ref="N27:N28" si="164">J27</f>
        <v>100.27540560024762</v>
      </c>
    </row>
    <row r="28" spans="1:14">
      <c r="A28" s="2235">
        <v>43831</v>
      </c>
      <c r="B28" s="2553">
        <f>結果表!E26</f>
        <v>98.464065600957127</v>
      </c>
      <c r="C28" s="735">
        <f t="shared" si="156"/>
        <v>-0.46568663957643253</v>
      </c>
      <c r="D28" s="245">
        <f t="shared" si="157"/>
        <v>-2.73</v>
      </c>
      <c r="E28" s="548">
        <f t="shared" si="158"/>
        <v>98.9045510581321</v>
      </c>
      <c r="F28" s="553">
        <f t="shared" si="159"/>
        <v>-0.3983202363860272</v>
      </c>
      <c r="G28" s="549">
        <f t="shared" si="160"/>
        <v>-1</v>
      </c>
      <c r="H28" s="554">
        <f t="shared" si="161"/>
        <v>-3</v>
      </c>
      <c r="I28" s="2550" t="str">
        <f t="shared" si="162"/>
        <v xml:space="preserve">悪化 </v>
      </c>
      <c r="J28" s="2553">
        <f>結果表!M26</f>
        <v>99.693677611077518</v>
      </c>
      <c r="L28" s="530" t="s">
        <v>802</v>
      </c>
      <c r="M28" s="531">
        <f t="shared" si="163"/>
        <v>98.464065600957127</v>
      </c>
      <c r="N28" s="369">
        <f t="shared" si="164"/>
        <v>99.693677611077518</v>
      </c>
    </row>
    <row r="29" spans="1:14">
      <c r="A29" s="2236">
        <v>43862</v>
      </c>
      <c r="B29" s="2553">
        <f>結果表!E27</f>
        <v>97.908911780196007</v>
      </c>
      <c r="C29" s="699">
        <f t="shared" ref="C29" si="165">B29-B28</f>
        <v>-0.55515382076112019</v>
      </c>
      <c r="D29" s="243">
        <f t="shared" ref="D29" si="166">ROUND((B29-B17)/B17*100,2)</f>
        <v>-2.99</v>
      </c>
      <c r="E29" s="542">
        <f t="shared" ref="E29" si="167">AVERAGE(B27:B29)</f>
        <v>98.434243207228903</v>
      </c>
      <c r="F29" s="359">
        <f t="shared" ref="F29" si="168">E29-E28</f>
        <v>-0.47030785090319682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3">
        <f>結果表!M27</f>
        <v>99.031767360729077</v>
      </c>
      <c r="L29" s="527">
        <v>2</v>
      </c>
      <c r="M29" s="262">
        <f t="shared" ref="M29" si="172">B29</f>
        <v>97.908911780196007</v>
      </c>
      <c r="N29" s="220">
        <f t="shared" ref="N29" si="173">J29</f>
        <v>99.031767360729077</v>
      </c>
    </row>
    <row r="30" spans="1:14">
      <c r="A30" s="2236">
        <v>43891</v>
      </c>
      <c r="B30" s="2553">
        <f>結果表!E28</f>
        <v>97.263251795180494</v>
      </c>
      <c r="C30" s="699">
        <f t="shared" ref="C30" si="174">B30-B29</f>
        <v>-0.64565998501551292</v>
      </c>
      <c r="D30" s="243">
        <f t="shared" ref="D30" si="175">ROUND((B30-B18)/B18*100,2)</f>
        <v>-3.34</v>
      </c>
      <c r="E30" s="542">
        <f t="shared" ref="E30" si="176">AVERAGE(B28:B30)</f>
        <v>97.878743058777886</v>
      </c>
      <c r="F30" s="359">
        <f t="shared" ref="F30" si="177">E30-E29</f>
        <v>-0.55550014845101714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3">
        <f>結果表!M28</f>
        <v>98.280700526067278</v>
      </c>
      <c r="L30" s="527">
        <v>3</v>
      </c>
      <c r="M30" s="262">
        <f t="shared" ref="M30" si="181">B30</f>
        <v>97.263251795180494</v>
      </c>
      <c r="N30" s="220">
        <f t="shared" ref="N30" si="182">J30</f>
        <v>98.280700526067278</v>
      </c>
    </row>
    <row r="31" spans="1:14">
      <c r="A31" s="2236">
        <v>43922</v>
      </c>
      <c r="B31" s="2553">
        <f>結果表!E29</f>
        <v>96.635514139165636</v>
      </c>
      <c r="C31" s="699">
        <f t="shared" ref="C31" si="183">B31-B30</f>
        <v>-0.6277376560148582</v>
      </c>
      <c r="D31" s="243">
        <f t="shared" ref="D31" si="184">ROUND((B31-B19)/B19*100,2)</f>
        <v>-3.78</v>
      </c>
      <c r="E31" s="542">
        <f t="shared" ref="E31" si="185">AVERAGE(B29:B31)</f>
        <v>97.269225904847374</v>
      </c>
      <c r="F31" s="359">
        <f t="shared" ref="F31" si="186">E31-E30</f>
        <v>-0.60951715393051131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53">
        <f>結果表!M29</f>
        <v>97.535887065605877</v>
      </c>
      <c r="L31" s="527">
        <v>4</v>
      </c>
      <c r="M31" s="262">
        <f t="shared" ref="M31" si="190">B31</f>
        <v>96.635514139165636</v>
      </c>
      <c r="N31" s="220">
        <f t="shared" ref="N31" si="191">J31</f>
        <v>97.535887065605877</v>
      </c>
    </row>
    <row r="32" spans="1:14">
      <c r="A32" s="2236">
        <v>43952</v>
      </c>
      <c r="B32" s="2553">
        <f>結果表!E30</f>
        <v>96.223696515586312</v>
      </c>
      <c r="C32" s="699">
        <f t="shared" ref="C32" si="192">B32-B31</f>
        <v>-0.41181762357932428</v>
      </c>
      <c r="D32" s="243">
        <f t="shared" ref="D32" si="193">ROUND((B32-B20)/B20*100,2)</f>
        <v>-4.05</v>
      </c>
      <c r="E32" s="542">
        <f t="shared" ref="E32" si="194">AVERAGE(B30:B32)</f>
        <v>96.7074874833108</v>
      </c>
      <c r="F32" s="359">
        <f t="shared" ref="F32" si="195">E32-E31</f>
        <v>-0.56173842153657461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53">
        <f>結果表!M30</f>
        <v>96.892240883764359</v>
      </c>
      <c r="L32" s="527">
        <v>5</v>
      </c>
      <c r="M32" s="262">
        <f t="shared" ref="M32" si="199">B32</f>
        <v>96.223696515586312</v>
      </c>
      <c r="N32" s="220">
        <f t="shared" ref="N32" si="200">J32</f>
        <v>96.892240883764359</v>
      </c>
    </row>
    <row r="33" spans="1:14">
      <c r="A33" s="2236">
        <v>43983</v>
      </c>
      <c r="B33" s="2553">
        <f>結果表!E31</f>
        <v>96.136023306802684</v>
      </c>
      <c r="C33" s="699">
        <f t="shared" ref="C33" si="201">B33-B32</f>
        <v>-8.7673208783627388E-2</v>
      </c>
      <c r="D33" s="243">
        <f t="shared" ref="D33" si="202">ROUND((B33-B21)/B21*100,2)</f>
        <v>-4.05</v>
      </c>
      <c r="E33" s="542">
        <f t="shared" ref="E33" si="203">AVERAGE(B31:B33)</f>
        <v>96.331744653851544</v>
      </c>
      <c r="F33" s="359">
        <f t="shared" ref="F33" si="204">E33-E32</f>
        <v>-0.37574282945925574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53">
        <f>結果表!M31</f>
        <v>96.449680077654293</v>
      </c>
      <c r="L33" s="527">
        <v>6</v>
      </c>
      <c r="M33" s="262">
        <f t="shared" ref="M33" si="208">B33</f>
        <v>96.136023306802684</v>
      </c>
      <c r="N33" s="220">
        <f t="shared" ref="N33" si="209">J33</f>
        <v>96.449680077654293</v>
      </c>
    </row>
    <row r="34" spans="1:14">
      <c r="A34" s="2236">
        <v>44013</v>
      </c>
      <c r="B34" s="2553">
        <f>結果表!E32</f>
        <v>96.34182767141705</v>
      </c>
      <c r="C34" s="699">
        <f t="shared" ref="C34" si="210">B34-B33</f>
        <v>0.20580436461436591</v>
      </c>
      <c r="D34" s="243">
        <f t="shared" ref="D34" si="211">ROUND((B34-B22)/B22*100,2)</f>
        <v>-3.77</v>
      </c>
      <c r="E34" s="542">
        <f t="shared" ref="E34" si="212">AVERAGE(B32:B34)</f>
        <v>96.23384916460202</v>
      </c>
      <c r="F34" s="359">
        <f t="shared" ref="F34" si="213">E34-E33</f>
        <v>-9.7895489249523848E-2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53">
        <f>結果表!M32</f>
        <v>96.300878104201942</v>
      </c>
      <c r="L34" s="527">
        <v>7</v>
      </c>
      <c r="M34" s="262">
        <f t="shared" ref="M34" si="217">B34</f>
        <v>96.34182767141705</v>
      </c>
      <c r="N34" s="220">
        <f t="shared" ref="N34" si="218">J34</f>
        <v>96.300878104201942</v>
      </c>
    </row>
    <row r="35" spans="1:14">
      <c r="A35" s="2236">
        <v>44044</v>
      </c>
      <c r="B35" s="2553">
        <f>結果表!E33</f>
        <v>96.761865025560965</v>
      </c>
      <c r="C35" s="699">
        <f t="shared" ref="C35" si="219">B35-B34</f>
        <v>0.42003735414391485</v>
      </c>
      <c r="D35" s="243">
        <f t="shared" ref="D35" si="220">ROUND((B35-B23)/B23*100,2)</f>
        <v>-3.26</v>
      </c>
      <c r="E35" s="542">
        <f t="shared" ref="E35" si="221">AVERAGE(B33:B35)</f>
        <v>96.413238667926905</v>
      </c>
      <c r="F35" s="359">
        <f t="shared" ref="F35" si="222">E35-E34</f>
        <v>0.17938950332488446</v>
      </c>
      <c r="G35" s="360">
        <f t="shared" ref="G35" si="223">IF(F35&lt;0,-1,1)</f>
        <v>1</v>
      </c>
      <c r="H35" s="361">
        <f t="shared" ref="H35" si="224">SUM(G33:G35)</f>
        <v>-1</v>
      </c>
      <c r="I35" s="362" t="str">
        <f t="shared" ref="I35" si="225">IF(H35=-3,"悪化 ",IF(H35=3,"改善 "," ---"))</f>
        <v xml:space="preserve"> ---</v>
      </c>
      <c r="J35" s="2553">
        <f>結果表!M33</f>
        <v>96.43229592451334</v>
      </c>
      <c r="L35" s="529">
        <v>8</v>
      </c>
      <c r="M35" s="262">
        <f t="shared" ref="M35" si="226">B35</f>
        <v>96.761865025560965</v>
      </c>
      <c r="N35" s="220">
        <f t="shared" ref="N35" si="227">J35</f>
        <v>96.43229592451334</v>
      </c>
    </row>
    <row r="36" spans="1:14">
      <c r="A36" s="2236">
        <v>44075</v>
      </c>
      <c r="B36" s="2553">
        <f>結果表!E34</f>
        <v>97.376369238140924</v>
      </c>
      <c r="C36" s="699">
        <f t="shared" ref="C36" si="228">B36-B35</f>
        <v>0.61450421257995913</v>
      </c>
      <c r="D36" s="243">
        <f t="shared" ref="D36" si="229">ROUND((B36-B24)/B24*100,2)</f>
        <v>-2.5299999999999998</v>
      </c>
      <c r="E36" s="542">
        <f t="shared" ref="E36" si="230">AVERAGE(B34:B36)</f>
        <v>96.826687311706323</v>
      </c>
      <c r="F36" s="359">
        <f t="shared" ref="F36" si="231">E36-E35</f>
        <v>0.41344864377941803</v>
      </c>
      <c r="G36" s="360">
        <f t="shared" ref="G36" si="232">IF(F36&lt;0,-1,1)</f>
        <v>1</v>
      </c>
      <c r="H36" s="361">
        <f t="shared" ref="H36" si="233">SUM(G34:G36)</f>
        <v>1</v>
      </c>
      <c r="I36" s="362" t="str">
        <f t="shared" ref="I36" si="234">IF(H36=-3,"悪化 ",IF(H36=3,"改善 "," ---"))</f>
        <v xml:space="preserve"> ---</v>
      </c>
      <c r="J36" s="2553">
        <f>結果表!M34</f>
        <v>96.807418329286946</v>
      </c>
      <c r="L36" s="529">
        <v>9</v>
      </c>
      <c r="M36" s="262">
        <f t="shared" ref="M36" si="235">B36</f>
        <v>97.376369238140924</v>
      </c>
      <c r="N36" s="220">
        <f t="shared" ref="N36" si="236">J36</f>
        <v>96.807418329286946</v>
      </c>
    </row>
    <row r="37" spans="1:14">
      <c r="A37" s="2236">
        <v>44105</v>
      </c>
      <c r="B37" s="2553">
        <f>結果表!E35</f>
        <v>98.067820789125435</v>
      </c>
      <c r="C37" s="699">
        <f t="shared" ref="C37" si="237">B37-B36</f>
        <v>0.69145155098451028</v>
      </c>
      <c r="D37" s="243">
        <f t="shared" ref="D37" si="238">ROUND((B37-B25)/B25*100,2)</f>
        <v>-1.6</v>
      </c>
      <c r="E37" s="542">
        <f t="shared" ref="E37" si="239">AVERAGE(B35:B37)</f>
        <v>97.402018350942441</v>
      </c>
      <c r="F37" s="359">
        <f t="shared" ref="F37" si="240">E37-E36</f>
        <v>0.57533103923611861</v>
      </c>
      <c r="G37" s="360">
        <f t="shared" ref="G37" si="241">IF(F37&lt;0,-1,1)</f>
        <v>1</v>
      </c>
      <c r="H37" s="361">
        <f t="shared" ref="H37" si="242">SUM(G35:G37)</f>
        <v>3</v>
      </c>
      <c r="I37" s="362" t="str">
        <f t="shared" ref="I37" si="243">IF(H37=-3,"悪化 ",IF(H37=3,"改善 "," ---"))</f>
        <v xml:space="preserve">改善 </v>
      </c>
      <c r="J37" s="2553">
        <f>結果表!M35</f>
        <v>97.269046355930627</v>
      </c>
      <c r="L37" s="529">
        <v>10</v>
      </c>
      <c r="M37" s="262">
        <f t="shared" ref="M37" si="244">B37</f>
        <v>98.067820789125435</v>
      </c>
      <c r="N37" s="220">
        <f t="shared" ref="N37" si="245">J37</f>
        <v>97.269046355930627</v>
      </c>
    </row>
    <row r="38" spans="1:14">
      <c r="A38" s="2236">
        <v>44136</v>
      </c>
      <c r="B38" s="2553">
        <f>結果表!E36</f>
        <v>98.724178535634564</v>
      </c>
      <c r="C38" s="699">
        <f t="shared" ref="C38" si="246">B38-B37</f>
        <v>0.65635774650912992</v>
      </c>
      <c r="D38" s="243">
        <f t="shared" ref="D38" si="247">ROUND((B38-B26)/B26*100,2)</f>
        <v>-0.6</v>
      </c>
      <c r="E38" s="542">
        <f t="shared" ref="E38" si="248">AVERAGE(B36:B38)</f>
        <v>98.056122854300312</v>
      </c>
      <c r="F38" s="359">
        <f t="shared" ref="F38" si="249">E38-E37</f>
        <v>0.65410450335787118</v>
      </c>
      <c r="G38" s="360">
        <f t="shared" ref="G38" si="250">IF(F38&lt;0,-1,1)</f>
        <v>1</v>
      </c>
      <c r="H38" s="361">
        <f t="shared" ref="H38" si="251">SUM(G36:G38)</f>
        <v>3</v>
      </c>
      <c r="I38" s="362" t="str">
        <f t="shared" ref="I38" si="252">IF(H38=-3,"悪化 ",IF(H38=3,"改善 "," ---"))</f>
        <v xml:space="preserve">改善 </v>
      </c>
      <c r="J38" s="2553">
        <f>結果表!M36</f>
        <v>97.643607262118863</v>
      </c>
      <c r="L38" s="528">
        <v>11</v>
      </c>
      <c r="M38" s="262">
        <f t="shared" ref="M38" si="253">B38</f>
        <v>98.724178535634564</v>
      </c>
      <c r="N38" s="220">
        <f t="shared" ref="N38" si="254">J38</f>
        <v>97.643607262118863</v>
      </c>
    </row>
    <row r="39" spans="1:14">
      <c r="A39" s="2555">
        <v>44166</v>
      </c>
      <c r="B39" s="2553">
        <f>結果表!E37</f>
        <v>99.324518979262976</v>
      </c>
      <c r="C39" s="930">
        <f t="shared" ref="C39" si="255">B39-B38</f>
        <v>0.60034044362841144</v>
      </c>
      <c r="D39" s="246">
        <f t="shared" ref="D39" si="256">ROUND((B39-B27)/B27*100,2)</f>
        <v>0.4</v>
      </c>
      <c r="E39" s="551">
        <f t="shared" ref="E39" si="257">AVERAGE(B37:B39)</f>
        <v>98.705506101340987</v>
      </c>
      <c r="F39" s="544">
        <f t="shared" ref="F39" si="258">E39-E38</f>
        <v>0.64938324704067441</v>
      </c>
      <c r="G39" s="552">
        <f t="shared" ref="G39" si="259">IF(F39&lt;0,-1,1)</f>
        <v>1</v>
      </c>
      <c r="H39" s="545">
        <f t="shared" ref="H39" si="260">SUM(G37:G39)</f>
        <v>3</v>
      </c>
      <c r="I39" s="439" t="str">
        <f t="shared" ref="I39" si="261">IF(H39=-3,"悪化 ",IF(H39=3,"改善 "," ---"))</f>
        <v xml:space="preserve">改善 </v>
      </c>
      <c r="J39" s="2553">
        <f>結果表!M37</f>
        <v>97.960166238503561</v>
      </c>
      <c r="L39" s="532">
        <v>12</v>
      </c>
      <c r="M39" s="494">
        <f t="shared" ref="M39" si="262">B39</f>
        <v>99.324518979262976</v>
      </c>
      <c r="N39" s="225">
        <f t="shared" ref="N39" si="263">J39</f>
        <v>97.960166238503561</v>
      </c>
    </row>
    <row r="40" spans="1:14">
      <c r="A40" s="2236">
        <v>44197</v>
      </c>
      <c r="B40" s="2552">
        <f>結果表!E38</f>
        <v>99.855185738908006</v>
      </c>
      <c r="C40" s="699">
        <f t="shared" ref="C40" si="264">B40-B39</f>
        <v>0.53066675964502963</v>
      </c>
      <c r="D40" s="243">
        <f t="shared" ref="D40" si="265">ROUND((B40-B28)/B28*100,2)</f>
        <v>1.41</v>
      </c>
      <c r="E40" s="359">
        <f t="shared" ref="E40" si="266">AVERAGE(B38:B40)</f>
        <v>99.301294417935182</v>
      </c>
      <c r="F40" s="359">
        <f t="shared" ref="F40" si="267">E40-E39</f>
        <v>0.59578831659419507</v>
      </c>
      <c r="G40" s="361">
        <f t="shared" ref="G40" si="268">IF(F40&lt;0,-1,1)</f>
        <v>1</v>
      </c>
      <c r="H40" s="361">
        <f t="shared" ref="H40" si="269">SUM(G38:G40)</f>
        <v>3</v>
      </c>
      <c r="I40" s="2549" t="str">
        <f t="shared" ref="I40" si="270">IF(H40=-3,"悪化 ",IF(H40=3,"改善 "," ---"))</f>
        <v xml:space="preserve">改善 </v>
      </c>
      <c r="J40" s="2552">
        <f>結果表!M38</f>
        <v>98.266354763776874</v>
      </c>
      <c r="L40" s="530" t="s">
        <v>815</v>
      </c>
      <c r="M40" s="262">
        <f t="shared" ref="M40" si="271">B40</f>
        <v>99.855185738908006</v>
      </c>
      <c r="N40" s="220">
        <f t="shared" ref="N40" si="272">J40</f>
        <v>98.266354763776874</v>
      </c>
    </row>
    <row r="41" spans="1:14">
      <c r="A41" s="2236">
        <v>44228</v>
      </c>
      <c r="B41" s="2553">
        <f>結果表!E39</f>
        <v>100.26918076698362</v>
      </c>
      <c r="C41" s="699">
        <f t="shared" ref="C41" si="273">B41-B40</f>
        <v>0.41399502807561817</v>
      </c>
      <c r="D41" s="243">
        <f t="shared" ref="D41" si="274">ROUND((B41-B29)/B29*100,2)</f>
        <v>2.41</v>
      </c>
      <c r="E41" s="359">
        <f t="shared" ref="E41" si="275">AVERAGE(B39:B41)</f>
        <v>99.816295161718202</v>
      </c>
      <c r="F41" s="359">
        <f t="shared" ref="F41" si="276">E41-E40</f>
        <v>0.51500074378301974</v>
      </c>
      <c r="G41" s="361">
        <f t="shared" ref="G41" si="277">IF(F41&lt;0,-1,1)</f>
        <v>1</v>
      </c>
      <c r="H41" s="361">
        <f t="shared" ref="H41" si="278">SUM(G39:G41)</f>
        <v>3</v>
      </c>
      <c r="I41" s="2549" t="str">
        <f t="shared" ref="I41" si="279">IF(H41=-3,"悪化 ",IF(H41=3,"改善 "," ---"))</f>
        <v xml:space="preserve">改善 </v>
      </c>
      <c r="J41" s="2553">
        <f>結果表!M39</f>
        <v>98.56137121508894</v>
      </c>
      <c r="L41" s="527">
        <v>2</v>
      </c>
      <c r="M41" s="262">
        <f t="shared" ref="M41" si="280">B41</f>
        <v>100.26918076698362</v>
      </c>
      <c r="N41" s="220">
        <f t="shared" ref="N41" si="281">J41</f>
        <v>98.56137121508894</v>
      </c>
    </row>
    <row r="42" spans="1:14">
      <c r="A42" s="2236">
        <v>44256</v>
      </c>
      <c r="B42" s="2553">
        <f>結果表!E40</f>
        <v>100.57250629101917</v>
      </c>
      <c r="C42" s="699">
        <f t="shared" ref="C42" si="282">B42-B41</f>
        <v>0.30332552403554303</v>
      </c>
      <c r="D42" s="243">
        <f t="shared" ref="D42" si="283">ROUND((B42-B30)/B30*100,2)</f>
        <v>3.4</v>
      </c>
      <c r="E42" s="359">
        <f t="shared" ref="E42" si="284">AVERAGE(B40:B42)</f>
        <v>100.2322909323036</v>
      </c>
      <c r="F42" s="359">
        <f t="shared" ref="F42" si="285">E42-E41</f>
        <v>0.41599577058539694</v>
      </c>
      <c r="G42" s="361">
        <f t="shared" ref="G42" si="286">IF(F42&lt;0,-1,1)</f>
        <v>1</v>
      </c>
      <c r="H42" s="361">
        <f t="shared" ref="H42" si="287">SUM(G40:G42)</f>
        <v>3</v>
      </c>
      <c r="I42" s="2549" t="str">
        <f t="shared" ref="I42" si="288">IF(H42=-3,"悪化 ",IF(H42=3,"改善 "," ---"))</f>
        <v xml:space="preserve">改善 </v>
      </c>
      <c r="J42" s="2553">
        <f>結果表!M40</f>
        <v>98.847713790235204</v>
      </c>
      <c r="L42" s="527">
        <v>3</v>
      </c>
      <c r="M42" s="262">
        <f t="shared" ref="M42" si="289">B42</f>
        <v>100.57250629101917</v>
      </c>
      <c r="N42" s="220">
        <f t="shared" ref="N42" si="290">J42</f>
        <v>98.847713790235204</v>
      </c>
    </row>
    <row r="43" spans="1:14">
      <c r="A43" s="2236">
        <v>44287</v>
      </c>
      <c r="B43" s="2553">
        <f>結果表!E41</f>
        <v>100.77465034106243</v>
      </c>
      <c r="C43" s="699">
        <f t="shared" ref="C43" si="291">B43-B42</f>
        <v>0.20214405004325897</v>
      </c>
      <c r="D43" s="243">
        <f t="shared" ref="D43" si="292">ROUND((B43-B31)/B31*100,2)</f>
        <v>4.28</v>
      </c>
      <c r="E43" s="359">
        <f t="shared" ref="E43" si="293">AVERAGE(B41:B43)</f>
        <v>100.53877913302172</v>
      </c>
      <c r="F43" s="359">
        <f t="shared" ref="F43" si="294">E43-E42</f>
        <v>0.30648820071812111</v>
      </c>
      <c r="G43" s="361">
        <f t="shared" ref="G43" si="295">IF(F43&lt;0,-1,1)</f>
        <v>1</v>
      </c>
      <c r="H43" s="361">
        <f t="shared" ref="H43" si="296">SUM(G41:G43)</f>
        <v>3</v>
      </c>
      <c r="I43" s="2549" t="str">
        <f t="shared" ref="I43" si="297">IF(H43=-3,"悪化 ",IF(H43=3,"改善 "," ---"))</f>
        <v xml:space="preserve">改善 </v>
      </c>
      <c r="J43" s="2553">
        <f>結果表!M41</f>
        <v>99.141877875280244</v>
      </c>
      <c r="L43" s="527">
        <v>4</v>
      </c>
      <c r="M43" s="262">
        <f t="shared" ref="M43" si="298">B43</f>
        <v>100.77465034106243</v>
      </c>
      <c r="N43" s="220">
        <f t="shared" ref="N43" si="299">J43</f>
        <v>99.141877875280244</v>
      </c>
    </row>
    <row r="44" spans="1:14">
      <c r="A44" s="2236">
        <v>44317</v>
      </c>
      <c r="B44" s="2553">
        <f>結果表!E42</f>
        <v>100.82859212490611</v>
      </c>
      <c r="C44" s="699">
        <f t="shared" ref="C44" si="300">B44-B43</f>
        <v>5.3941783843683311E-2</v>
      </c>
      <c r="D44" s="243">
        <f t="shared" ref="D44" si="301">ROUND((B44-B32)/B32*100,2)</f>
        <v>4.79</v>
      </c>
      <c r="E44" s="359">
        <f t="shared" ref="E44" si="302">AVERAGE(B42:B44)</f>
        <v>100.72524958566255</v>
      </c>
      <c r="F44" s="359">
        <f t="shared" ref="F44" si="303">E44-E43</f>
        <v>0.18647045264083317</v>
      </c>
      <c r="G44" s="361">
        <f t="shared" ref="G44" si="304">IF(F44&lt;0,-1,1)</f>
        <v>1</v>
      </c>
      <c r="H44" s="361">
        <f t="shared" ref="H44" si="305">SUM(G42:G44)</f>
        <v>3</v>
      </c>
      <c r="I44" s="2549" t="str">
        <f t="shared" ref="I44" si="306">IF(H44=-3,"悪化 ",IF(H44=3,"改善 "," ---"))</f>
        <v xml:space="preserve">改善 </v>
      </c>
      <c r="J44" s="2553">
        <f>結果表!M42</f>
        <v>99.42313847284656</v>
      </c>
      <c r="L44" s="527">
        <v>5</v>
      </c>
      <c r="M44" s="262">
        <f t="shared" ref="M44" si="307">B44</f>
        <v>100.82859212490611</v>
      </c>
      <c r="N44" s="220">
        <f t="shared" ref="N44" si="308">J44</f>
        <v>99.42313847284656</v>
      </c>
    </row>
    <row r="45" spans="1:14">
      <c r="A45" s="2236">
        <v>44348</v>
      </c>
      <c r="B45" s="2553">
        <f>結果表!E43</f>
        <v>100.72789932819627</v>
      </c>
      <c r="C45" s="699">
        <f t="shared" ref="C45" si="309">B45-B44</f>
        <v>-0.10069279670983633</v>
      </c>
      <c r="D45" s="243">
        <f t="shared" ref="D45" si="310">ROUND((B45-B33)/B33*100,2)</f>
        <v>4.78</v>
      </c>
      <c r="E45" s="359">
        <f t="shared" ref="E45" si="311">AVERAGE(B43:B45)</f>
        <v>100.7770472647216</v>
      </c>
      <c r="F45" s="359">
        <f t="shared" ref="F45" si="312">E45-E44</f>
        <v>5.1797679059049528E-2</v>
      </c>
      <c r="G45" s="361">
        <f t="shared" ref="G45" si="313">IF(F45&lt;0,-1,1)</f>
        <v>1</v>
      </c>
      <c r="H45" s="361">
        <f t="shared" ref="H45" si="314">SUM(G43:G45)</f>
        <v>3</v>
      </c>
      <c r="I45" s="2549" t="str">
        <f t="shared" ref="I45" si="315">IF(H45=-3,"悪化 ",IF(H45=3,"改善 "," ---"))</f>
        <v xml:space="preserve">改善 </v>
      </c>
      <c r="J45" s="2553">
        <f>結果表!M43</f>
        <v>99.677882411007019</v>
      </c>
      <c r="L45" s="527">
        <v>6</v>
      </c>
      <c r="M45" s="262">
        <f t="shared" ref="M45" si="316">B45</f>
        <v>100.72789932819627</v>
      </c>
      <c r="N45" s="220">
        <f t="shared" ref="N45" si="317">J45</f>
        <v>99.677882411007019</v>
      </c>
    </row>
    <row r="46" spans="1:14">
      <c r="A46" s="2236">
        <v>44378</v>
      </c>
      <c r="B46" s="2553">
        <f>結果表!E44</f>
        <v>100.50011126217635</v>
      </c>
      <c r="C46" s="699">
        <f t="shared" ref="C46" si="318">B46-B45</f>
        <v>-0.22778806601992585</v>
      </c>
      <c r="D46" s="243">
        <f t="shared" ref="D46" si="319">ROUND((B46-B34)/B34*100,2)</f>
        <v>4.32</v>
      </c>
      <c r="E46" s="359">
        <f t="shared" ref="E46" si="320">AVERAGE(B44:B46)</f>
        <v>100.68553423842623</v>
      </c>
      <c r="F46" s="359">
        <f t="shared" ref="F46" si="321">E46-E45</f>
        <v>-9.1513026295373834E-2</v>
      </c>
      <c r="G46" s="361">
        <f t="shared" ref="G46" si="322">IF(F46&lt;0,-1,1)</f>
        <v>-1</v>
      </c>
      <c r="H46" s="361">
        <f t="shared" ref="H46" si="323">SUM(G44:G46)</f>
        <v>1</v>
      </c>
      <c r="I46" s="2549" t="str">
        <f t="shared" ref="I46" si="324">IF(H46=-3,"悪化 ",IF(H46=3,"改善 "," ---"))</f>
        <v xml:space="preserve"> ---</v>
      </c>
      <c r="J46" s="2553">
        <f>結果表!M44</f>
        <v>99.853716730884429</v>
      </c>
      <c r="L46" s="527">
        <v>7</v>
      </c>
      <c r="M46" s="262">
        <f t="shared" ref="M46" si="325">B46</f>
        <v>100.50011126217635</v>
      </c>
      <c r="N46" s="220">
        <f t="shared" ref="N46" si="326">J46</f>
        <v>99.853716730884429</v>
      </c>
    </row>
    <row r="47" spans="1:14">
      <c r="A47" s="2236">
        <v>44409</v>
      </c>
      <c r="B47" s="2553">
        <f>結果表!E45</f>
        <v>100.2390952229874</v>
      </c>
      <c r="C47" s="699">
        <f t="shared" ref="C47" si="327">B47-B46</f>
        <v>-0.26101603918894511</v>
      </c>
      <c r="D47" s="243">
        <f t="shared" ref="D47" si="328">ROUND((B47-B35)/B35*100,2)</f>
        <v>3.59</v>
      </c>
      <c r="E47" s="359">
        <f t="shared" ref="E47" si="329">AVERAGE(B45:B47)</f>
        <v>100.48903527112002</v>
      </c>
      <c r="F47" s="359">
        <f t="shared" ref="F47" si="330">E47-E46</f>
        <v>-0.19649896730621208</v>
      </c>
      <c r="G47" s="361">
        <f t="shared" ref="G47" si="331">IF(F47&lt;0,-1,1)</f>
        <v>-1</v>
      </c>
      <c r="H47" s="361">
        <f t="shared" ref="H47" si="332">SUM(G45:G47)</f>
        <v>-1</v>
      </c>
      <c r="I47" s="2549" t="str">
        <f t="shared" ref="I47" si="333">IF(H47=-3,"悪化 ",IF(H47=3,"改善 "," ---"))</f>
        <v xml:space="preserve"> ---</v>
      </c>
      <c r="J47" s="2553">
        <f>結果表!M45</f>
        <v>99.918766234613955</v>
      </c>
      <c r="L47" s="529">
        <v>8</v>
      </c>
      <c r="M47" s="262">
        <f t="shared" ref="M47" si="334">B47</f>
        <v>100.2390952229874</v>
      </c>
      <c r="N47" s="220">
        <f t="shared" ref="N47" si="335">J47</f>
        <v>99.918766234613955</v>
      </c>
    </row>
    <row r="48" spans="1:14">
      <c r="A48" s="2236">
        <v>44440</v>
      </c>
      <c r="B48" s="2553">
        <f>結果表!E46</f>
        <v>100.09993740367388</v>
      </c>
      <c r="C48" s="699">
        <f t="shared" ref="C48" si="336">B48-B47</f>
        <v>-0.13915781931352456</v>
      </c>
      <c r="D48" s="243">
        <f t="shared" ref="D48" si="337">ROUND((B48-B36)/B36*100,2)</f>
        <v>2.8</v>
      </c>
      <c r="E48" s="359">
        <f t="shared" ref="E48" si="338">AVERAGE(B46:B48)</f>
        <v>100.27971462961254</v>
      </c>
      <c r="F48" s="359">
        <f t="shared" ref="F48" si="339">E48-E47</f>
        <v>-0.20932064150747465</v>
      </c>
      <c r="G48" s="361">
        <f t="shared" ref="G48" si="340">IF(F48&lt;0,-1,1)</f>
        <v>-1</v>
      </c>
      <c r="H48" s="361">
        <f t="shared" ref="H48" si="341">SUM(G46:G48)</f>
        <v>-3</v>
      </c>
      <c r="I48" s="2549" t="str">
        <f t="shared" ref="I48" si="342">IF(H48=-3,"悪化 ",IF(H48=3,"改善 "," ---"))</f>
        <v xml:space="preserve">悪化 </v>
      </c>
      <c r="J48" s="2553">
        <f>結果表!M46</f>
        <v>99.994564215103438</v>
      </c>
      <c r="L48" s="529">
        <v>9</v>
      </c>
      <c r="M48" s="262">
        <f t="shared" ref="M48" si="343">B48</f>
        <v>100.09993740367388</v>
      </c>
      <c r="N48" s="220">
        <f t="shared" ref="N48" si="344">J48</f>
        <v>99.994564215103438</v>
      </c>
    </row>
    <row r="49" spans="1:14">
      <c r="A49" s="2236">
        <v>44470</v>
      </c>
      <c r="B49" s="2553">
        <f>結果表!E47</f>
        <v>100.18663004243886</v>
      </c>
      <c r="C49" s="699">
        <f t="shared" ref="C49" si="345">B49-B48</f>
        <v>8.6692638764986896E-2</v>
      </c>
      <c r="D49" s="243">
        <f t="shared" ref="D49" si="346">ROUND((B49-B37)/B37*100,2)</f>
        <v>2.16</v>
      </c>
      <c r="E49" s="359">
        <f t="shared" ref="E49" si="347">AVERAGE(B47:B49)</f>
        <v>100.17522088970004</v>
      </c>
      <c r="F49" s="359">
        <f t="shared" ref="F49" si="348">E49-E48</f>
        <v>-0.104493739912499</v>
      </c>
      <c r="G49" s="361">
        <f t="shared" ref="G49" si="349">IF(F49&lt;0,-1,1)</f>
        <v>-1</v>
      </c>
      <c r="H49" s="361">
        <f t="shared" ref="H49" si="350">SUM(G47:G49)</f>
        <v>-3</v>
      </c>
      <c r="I49" s="2549" t="str">
        <f t="shared" ref="I49" si="351">IF(H49=-3,"悪化 ",IF(H49=3,"改善 "," ---"))</f>
        <v xml:space="preserve">悪化 </v>
      </c>
      <c r="J49" s="2553">
        <f>結果表!M47</f>
        <v>100.15192759739385</v>
      </c>
      <c r="L49" s="529">
        <v>10</v>
      </c>
      <c r="M49" s="262">
        <f t="shared" ref="M49" si="352">B49</f>
        <v>100.18663004243886</v>
      </c>
      <c r="N49" s="220">
        <f t="shared" ref="N49" si="353">J49</f>
        <v>100.15192759739385</v>
      </c>
    </row>
    <row r="50" spans="1:14">
      <c r="A50" s="2236">
        <v>44501</v>
      </c>
      <c r="B50" s="2553">
        <f>結果表!E48</f>
        <v>100.4487127434535</v>
      </c>
      <c r="C50" s="699">
        <f t="shared" ref="C50" si="354">B50-B49</f>
        <v>0.26208270101463427</v>
      </c>
      <c r="D50" s="243">
        <f t="shared" ref="D50" si="355">ROUND((B50-B38)/B38*100,2)</f>
        <v>1.75</v>
      </c>
      <c r="E50" s="359">
        <f t="shared" ref="E50" si="356">AVERAGE(B48:B50)</f>
        <v>100.24509339652208</v>
      </c>
      <c r="F50" s="359">
        <f t="shared" ref="F50" si="357">E50-E49</f>
        <v>6.9872506822036939E-2</v>
      </c>
      <c r="G50" s="361">
        <f t="shared" ref="G50" si="358">IF(F50&lt;0,-1,1)</f>
        <v>1</v>
      </c>
      <c r="H50" s="361">
        <f t="shared" ref="H50" si="359">SUM(G48:G50)</f>
        <v>-1</v>
      </c>
      <c r="I50" s="2549" t="str">
        <f t="shared" ref="I50" si="360">IF(H50=-3,"悪化 ",IF(H50=3,"改善 "," ---"))</f>
        <v xml:space="preserve"> ---</v>
      </c>
      <c r="J50" s="2553">
        <f>結果表!M48</f>
        <v>100.37876378449533</v>
      </c>
      <c r="L50" s="528">
        <v>11</v>
      </c>
      <c r="M50" s="262">
        <f t="shared" ref="M50" si="361">B50</f>
        <v>100.4487127434535</v>
      </c>
      <c r="N50" s="220">
        <f t="shared" ref="N50" si="362">J50</f>
        <v>100.37876378449533</v>
      </c>
    </row>
    <row r="51" spans="1:14">
      <c r="A51" s="2236">
        <v>44531</v>
      </c>
      <c r="B51" s="2554">
        <f>結果表!E49</f>
        <v>100.82454597926954</v>
      </c>
      <c r="C51" s="699">
        <f t="shared" ref="C51:C52" si="363">B51-B50</f>
        <v>0.37583323581604589</v>
      </c>
      <c r="D51" s="243">
        <f t="shared" ref="D51:D52" si="364">ROUND((B51-B39)/B39*100,2)</f>
        <v>1.51</v>
      </c>
      <c r="E51" s="359">
        <f t="shared" ref="E51:E52" si="365">AVERAGE(B49:B51)</f>
        <v>100.4866295883873</v>
      </c>
      <c r="F51" s="359">
        <f t="shared" ref="F51:F52" si="366">E51-E50</f>
        <v>0.24153619186522235</v>
      </c>
      <c r="G51" s="361">
        <f t="shared" ref="G51:G52" si="367">IF(F51&lt;0,-1,1)</f>
        <v>1</v>
      </c>
      <c r="H51" s="361">
        <f t="shared" ref="H51:H52" si="368">SUM(G49:G51)</f>
        <v>1</v>
      </c>
      <c r="I51" s="2549" t="str">
        <f t="shared" ref="I51:I52" si="369">IF(H51=-3,"悪化 ",IF(H51=3,"改善 "," ---"))</f>
        <v xml:space="preserve"> ---</v>
      </c>
      <c r="J51" s="2554">
        <f>結果表!M49</f>
        <v>100.63095037059293</v>
      </c>
      <c r="L51" s="532">
        <v>12</v>
      </c>
      <c r="M51" s="494">
        <f t="shared" ref="M51:M52" si="370">B51</f>
        <v>100.82454597926954</v>
      </c>
      <c r="N51" s="225">
        <f t="shared" ref="N51:N52" si="371">J51</f>
        <v>100.63095037059293</v>
      </c>
    </row>
    <row r="52" spans="1:14">
      <c r="A52" s="2235">
        <v>44562</v>
      </c>
      <c r="B52" s="2553">
        <f>結果表!E50</f>
        <v>101.28941062547359</v>
      </c>
      <c r="C52" s="735">
        <f t="shared" si="363"/>
        <v>0.46486464620404888</v>
      </c>
      <c r="D52" s="245">
        <f t="shared" si="364"/>
        <v>1.44</v>
      </c>
      <c r="E52" s="548">
        <f t="shared" si="365"/>
        <v>100.85422311606554</v>
      </c>
      <c r="F52" s="553">
        <f t="shared" si="366"/>
        <v>0.36759352767823827</v>
      </c>
      <c r="G52" s="549">
        <f t="shared" si="367"/>
        <v>1</v>
      </c>
      <c r="H52" s="554">
        <f t="shared" si="368"/>
        <v>3</v>
      </c>
      <c r="I52" s="2550" t="str">
        <f t="shared" si="369"/>
        <v xml:space="preserve">改善 </v>
      </c>
      <c r="J52" s="2553">
        <f>結果表!M50</f>
        <v>100.86837828744919</v>
      </c>
      <c r="L52" s="530" t="s">
        <v>857</v>
      </c>
      <c r="M52" s="262">
        <f t="shared" si="370"/>
        <v>101.28941062547359</v>
      </c>
      <c r="N52" s="220">
        <f t="shared" si="371"/>
        <v>100.86837828744919</v>
      </c>
    </row>
    <row r="53" spans="1:14">
      <c r="A53" s="2236">
        <v>44593</v>
      </c>
      <c r="B53" s="2553">
        <f>結果表!E51</f>
        <v>101.75015717275438</v>
      </c>
      <c r="C53" s="699">
        <f t="shared" ref="C53" si="372">B53-B52</f>
        <v>0.46074654728079167</v>
      </c>
      <c r="D53" s="243">
        <f t="shared" ref="D53" si="373">ROUND((B53-B41)/B41*100,2)</f>
        <v>1.48</v>
      </c>
      <c r="E53" s="542">
        <f t="shared" ref="E53" si="374">AVERAGE(B51:B53)</f>
        <v>101.2880379258325</v>
      </c>
      <c r="F53" s="359">
        <f t="shared" ref="F53" si="375">E53-E52</f>
        <v>0.43381480976695741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53">
        <f>結果表!M51</f>
        <v>101.07010651870391</v>
      </c>
      <c r="L53" s="527">
        <v>2</v>
      </c>
      <c r="M53" s="262">
        <f t="shared" ref="M53" si="379">B53</f>
        <v>101.75015717275438</v>
      </c>
      <c r="N53" s="220">
        <f t="shared" ref="N53" si="380">J53</f>
        <v>101.07010651870391</v>
      </c>
    </row>
    <row r="54" spans="1:14">
      <c r="A54" s="2236">
        <v>44621</v>
      </c>
      <c r="B54" s="2553">
        <f>結果表!E52</f>
        <v>102.12979459575614</v>
      </c>
      <c r="C54" s="699">
        <f t="shared" ref="C54" si="381">B54-B53</f>
        <v>0.3796374230017534</v>
      </c>
      <c r="D54" s="243">
        <f t="shared" ref="D54" si="382">ROUND((B54-B42)/B42*100,2)</f>
        <v>1.55</v>
      </c>
      <c r="E54" s="542">
        <f t="shared" ref="E54" si="383">AVERAGE(B52:B54)</f>
        <v>101.7231207979947</v>
      </c>
      <c r="F54" s="359">
        <f t="shared" ref="F54" si="384">E54-E53</f>
        <v>0.43508287216219799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53">
        <f>結果表!M52</f>
        <v>101.22754029731881</v>
      </c>
      <c r="L54" s="527">
        <v>3</v>
      </c>
      <c r="M54" s="262">
        <f t="shared" ref="M54" si="388">B54</f>
        <v>102.12979459575614</v>
      </c>
      <c r="N54" s="220">
        <f t="shared" ref="N54" si="389">J54</f>
        <v>101.22754029731881</v>
      </c>
    </row>
    <row r="55" spans="1:14">
      <c r="A55" s="2236">
        <v>44652</v>
      </c>
      <c r="B55" s="2553">
        <f>結果表!E53</f>
        <v>102.3904406498938</v>
      </c>
      <c r="C55" s="699">
        <f t="shared" ref="C55" si="390">B55-B54</f>
        <v>0.26064605413766628</v>
      </c>
      <c r="D55" s="243">
        <f t="shared" ref="D55" si="391">ROUND((B55-B43)/B43*100,2)</f>
        <v>1.6</v>
      </c>
      <c r="E55" s="542">
        <f t="shared" ref="E55" si="392">AVERAGE(B53:B55)</f>
        <v>102.09013080613477</v>
      </c>
      <c r="F55" s="359">
        <f t="shared" ref="F55" si="393">E55-E54</f>
        <v>0.36701000814007045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53">
        <f>結果表!M53</f>
        <v>101.34697601459625</v>
      </c>
      <c r="L55" s="527">
        <v>4</v>
      </c>
      <c r="M55" s="262">
        <f t="shared" ref="M55" si="397">B55</f>
        <v>102.3904406498938</v>
      </c>
      <c r="N55" s="220">
        <f t="shared" ref="N55" si="398">J55</f>
        <v>101.34697601459625</v>
      </c>
    </row>
    <row r="56" spans="1:14">
      <c r="A56" s="2236">
        <v>44682</v>
      </c>
      <c r="B56" s="2553">
        <f>結果表!E54</f>
        <v>102.5069702629453</v>
      </c>
      <c r="C56" s="699">
        <f t="shared" ref="C56" si="399">B56-B55</f>
        <v>0.11652961305149745</v>
      </c>
      <c r="D56" s="243">
        <f t="shared" ref="D56" si="400">ROUND((B56-B44)/B44*100,2)</f>
        <v>1.66</v>
      </c>
      <c r="E56" s="542">
        <f t="shared" ref="E56" si="401">AVERAGE(B54:B56)</f>
        <v>102.34240183619841</v>
      </c>
      <c r="F56" s="359">
        <f t="shared" ref="F56" si="402">E56-E55</f>
        <v>0.25227103006363905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53">
        <f>結果表!M54</f>
        <v>101.4180682153598</v>
      </c>
      <c r="L56" s="527">
        <v>5</v>
      </c>
      <c r="M56" s="262">
        <f t="shared" ref="M56" si="406">B56</f>
        <v>102.5069702629453</v>
      </c>
      <c r="N56" s="220">
        <f t="shared" ref="N56" si="407">J56</f>
        <v>101.4180682153598</v>
      </c>
    </row>
    <row r="57" spans="1:14">
      <c r="A57" s="2236">
        <v>44713</v>
      </c>
      <c r="B57" s="2553">
        <f>結果表!E55</f>
        <v>102.5161599937927</v>
      </c>
      <c r="C57" s="699">
        <f t="shared" ref="C57:C58" si="408">B57-B56</f>
        <v>9.1897308473960493E-3</v>
      </c>
      <c r="D57" s="243">
        <f t="shared" ref="D57:D58" si="409">ROUND((B57-B45)/B45*100,2)</f>
        <v>1.78</v>
      </c>
      <c r="E57" s="542">
        <f t="shared" ref="E57:E58" si="410">AVERAGE(B55:B57)</f>
        <v>102.47119030221062</v>
      </c>
      <c r="F57" s="359">
        <f t="shared" ref="F57:F58" si="411">E57-E56</f>
        <v>0.12878846601221028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53">
        <f>結果表!M55</f>
        <v>101.47729532635084</v>
      </c>
      <c r="L57" s="527">
        <v>6</v>
      </c>
      <c r="M57" s="262">
        <f t="shared" ref="M57:M58" si="415">B57</f>
        <v>102.5161599937927</v>
      </c>
      <c r="N57" s="220">
        <f t="shared" ref="N57:N58" si="416">J57</f>
        <v>101.47729532635084</v>
      </c>
    </row>
    <row r="58" spans="1:14">
      <c r="A58" s="2236">
        <v>44743</v>
      </c>
      <c r="B58" s="2553">
        <f>結果表!E56</f>
        <v>102.42582209120604</v>
      </c>
      <c r="C58" s="699">
        <f t="shared" si="408"/>
        <v>-9.0337902586654195E-2</v>
      </c>
      <c r="D58" s="243">
        <f t="shared" si="409"/>
        <v>1.92</v>
      </c>
      <c r="E58" s="542">
        <f t="shared" si="410"/>
        <v>102.48298411598135</v>
      </c>
      <c r="F58" s="359">
        <f t="shared" si="411"/>
        <v>1.1793813770736961E-2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53">
        <f>結果表!M56</f>
        <v>101.49409871066963</v>
      </c>
      <c r="L58" s="527">
        <v>7</v>
      </c>
      <c r="M58" s="262">
        <f t="shared" si="415"/>
        <v>102.42582209120604</v>
      </c>
      <c r="N58" s="220">
        <f t="shared" si="416"/>
        <v>101.49409871066963</v>
      </c>
    </row>
    <row r="59" spans="1:14">
      <c r="A59" s="2236">
        <v>44774</v>
      </c>
      <c r="B59" s="2553">
        <f>結果表!E57</f>
        <v>102.22560295159634</v>
      </c>
      <c r="C59" s="699">
        <f t="shared" ref="C59" si="417">B59-B58</f>
        <v>-0.20021913960970039</v>
      </c>
      <c r="D59" s="243">
        <f t="shared" ref="D59" si="418">ROUND((B59-B47)/B47*100,2)</f>
        <v>1.98</v>
      </c>
      <c r="E59" s="542">
        <f t="shared" ref="E59" si="419">AVERAGE(B57:B59)</f>
        <v>102.38919501219836</v>
      </c>
      <c r="F59" s="359">
        <f t="shared" ref="F59" si="420">E59-E58</f>
        <v>-9.3789103782995653E-2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53">
        <f>結果表!M57</f>
        <v>101.43019438162793</v>
      </c>
      <c r="L59" s="529">
        <v>8</v>
      </c>
      <c r="M59" s="262">
        <f t="shared" ref="M59" si="424">B59</f>
        <v>102.22560295159634</v>
      </c>
      <c r="N59" s="220">
        <f t="shared" ref="N59" si="425">J59</f>
        <v>101.43019438162793</v>
      </c>
    </row>
    <row r="60" spans="1:14">
      <c r="A60" s="2236">
        <v>44805</v>
      </c>
      <c r="B60" s="2553">
        <f>結果表!E58</f>
        <v>101.89123934601415</v>
      </c>
      <c r="C60" s="699">
        <f t="shared" ref="C60" si="426">B60-B59</f>
        <v>-0.33436360558219747</v>
      </c>
      <c r="D60" s="243">
        <f t="shared" ref="D60" si="427">ROUND((B60-B48)/B48*100,2)</f>
        <v>1.79</v>
      </c>
      <c r="E60" s="542">
        <f t="shared" ref="E60" si="428">AVERAGE(B58:B60)</f>
        <v>102.18088812960552</v>
      </c>
      <c r="F60" s="359">
        <f t="shared" ref="F60" si="429">E60-E59</f>
        <v>-0.20830688259283647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53">
        <f>結果表!M58</f>
        <v>101.27061453670782</v>
      </c>
      <c r="L60" s="529">
        <v>9</v>
      </c>
      <c r="M60" s="262">
        <f t="shared" ref="M60" si="433">B60</f>
        <v>101.89123934601415</v>
      </c>
      <c r="N60" s="220">
        <f t="shared" ref="N60" si="434">J60</f>
        <v>101.27061453670782</v>
      </c>
    </row>
    <row r="61" spans="1:14">
      <c r="A61" s="2236">
        <v>44835</v>
      </c>
      <c r="B61" s="2553">
        <f>結果表!E59</f>
        <v>101.46543558412716</v>
      </c>
      <c r="C61" s="699">
        <f t="shared" ref="C61" si="435">B61-B60</f>
        <v>-0.4258037618869821</v>
      </c>
      <c r="D61" s="243">
        <f t="shared" ref="D61" si="436">ROUND((B61-B49)/B49*100,2)</f>
        <v>1.28</v>
      </c>
      <c r="E61" s="542">
        <f t="shared" ref="E61" si="437">AVERAGE(B59:B61)</f>
        <v>101.86075929391257</v>
      </c>
      <c r="F61" s="359">
        <f t="shared" ref="F61" si="438">E61-E60</f>
        <v>-0.32012883569295525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53">
        <f>結果表!M59</f>
        <v>101.04315995278198</v>
      </c>
      <c r="L61" s="529">
        <v>10</v>
      </c>
      <c r="M61" s="262">
        <f t="shared" ref="M61" si="442">B61</f>
        <v>101.46543558412716</v>
      </c>
      <c r="N61" s="220">
        <f t="shared" ref="N61" si="443">J61</f>
        <v>101.04315995278198</v>
      </c>
    </row>
    <row r="62" spans="1:14">
      <c r="A62" s="2236">
        <v>44866</v>
      </c>
      <c r="B62" s="2553">
        <f>結果表!E60</f>
        <v>100.99117488372865</v>
      </c>
      <c r="C62" s="699">
        <f t="shared" ref="C62" si="444">B62-B61</f>
        <v>-0.47426070039851709</v>
      </c>
      <c r="D62" s="243">
        <f t="shared" ref="D62" si="445">ROUND((B62-B50)/B50*100,2)</f>
        <v>0.54</v>
      </c>
      <c r="E62" s="542">
        <f t="shared" ref="E62" si="446">AVERAGE(B60:B62)</f>
        <v>101.44928327128999</v>
      </c>
      <c r="F62" s="359">
        <f t="shared" ref="F62" si="447">E62-E61</f>
        <v>-0.41147602262257976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53">
        <f>結果表!M60</f>
        <v>100.83440687105642</v>
      </c>
      <c r="L62" s="528">
        <v>11</v>
      </c>
      <c r="M62" s="262">
        <f t="shared" ref="M62" si="451">B62</f>
        <v>100.99117488372865</v>
      </c>
      <c r="N62" s="220">
        <f t="shared" ref="N62" si="452">J62</f>
        <v>100.83440687105642</v>
      </c>
    </row>
    <row r="63" spans="1:14">
      <c r="A63" s="2555">
        <v>44896</v>
      </c>
      <c r="B63" s="2553">
        <f>結果表!E61</f>
        <v>100.46372218687084</v>
      </c>
      <c r="C63" s="930">
        <f t="shared" ref="C63:C64" si="453">B63-B62</f>
        <v>-0.52745269685780727</v>
      </c>
      <c r="D63" s="246">
        <f t="shared" ref="D63:D64" si="454">ROUND((B63-B51)/B51*100,2)</f>
        <v>-0.36</v>
      </c>
      <c r="E63" s="551">
        <f t="shared" ref="E63:E64" si="455">AVERAGE(B61:B63)</f>
        <v>100.97344421824221</v>
      </c>
      <c r="F63" s="544">
        <f t="shared" ref="F63:F64" si="456">E63-E62</f>
        <v>-0.47583905304777829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53">
        <f>結果表!M61</f>
        <v>100.59958175741342</v>
      </c>
      <c r="L63" s="532">
        <v>12</v>
      </c>
      <c r="M63" s="494">
        <f t="shared" ref="M63:M64" si="460">B63</f>
        <v>100.46372218687084</v>
      </c>
      <c r="N63" s="225">
        <f t="shared" ref="N63:N64" si="461">J63</f>
        <v>100.59958175741342</v>
      </c>
    </row>
    <row r="64" spans="1:14">
      <c r="A64" s="2235">
        <v>44927</v>
      </c>
      <c r="B64" s="2552">
        <f>結果表!E62</f>
        <v>99.941005768747416</v>
      </c>
      <c r="C64" s="735">
        <f t="shared" si="453"/>
        <v>-0.52271641812342295</v>
      </c>
      <c r="D64" s="547">
        <f t="shared" si="454"/>
        <v>-1.33</v>
      </c>
      <c r="E64" s="553">
        <f t="shared" si="455"/>
        <v>100.46530094644896</v>
      </c>
      <c r="F64" s="548">
        <f t="shared" si="456"/>
        <v>-0.50814327179324437</v>
      </c>
      <c r="G64" s="554">
        <f t="shared" si="457"/>
        <v>-1</v>
      </c>
      <c r="H64" s="549">
        <f t="shared" si="458"/>
        <v>-3</v>
      </c>
      <c r="I64" s="2548" t="str">
        <f t="shared" si="459"/>
        <v xml:space="preserve">悪化 </v>
      </c>
      <c r="J64" s="2552">
        <f>結果表!M62</f>
        <v>100.30953102542213</v>
      </c>
      <c r="L64" s="530" t="s">
        <v>1211</v>
      </c>
      <c r="M64" s="531">
        <f t="shared" si="460"/>
        <v>99.941005768747416</v>
      </c>
      <c r="N64" s="369">
        <f t="shared" si="461"/>
        <v>100.30953102542213</v>
      </c>
    </row>
    <row r="65" spans="1:14">
      <c r="A65" s="2236">
        <v>44958</v>
      </c>
      <c r="B65" s="2553">
        <f>結果表!E63</f>
        <v>99.556025389933069</v>
      </c>
      <c r="C65" s="699">
        <f t="shared" ref="C65" si="462">B65-B64</f>
        <v>-0.38498037881434755</v>
      </c>
      <c r="D65" s="52">
        <f t="shared" ref="D65" si="463">ROUND((B65-B53)/B53*100,2)</f>
        <v>-2.16</v>
      </c>
      <c r="E65" s="359">
        <f t="shared" ref="E65" si="464">AVERAGE(B63:B65)</f>
        <v>99.986917781850437</v>
      </c>
      <c r="F65" s="542">
        <f t="shared" ref="F65" si="465">E65-E64</f>
        <v>-0.47838316459852592</v>
      </c>
      <c r="G65" s="361">
        <f t="shared" ref="G65" si="466">IF(F65&lt;0,-1,1)</f>
        <v>-1</v>
      </c>
      <c r="H65" s="360">
        <f t="shared" ref="H65" si="467">SUM(G63:G65)</f>
        <v>-3</v>
      </c>
      <c r="I65" s="2549" t="str">
        <f t="shared" ref="I65" si="468">IF(H65=-3,"悪化 ",IF(H65=3,"改善 "," ---"))</f>
        <v xml:space="preserve">悪化 </v>
      </c>
      <c r="J65" s="2553">
        <f>結果表!M63</f>
        <v>100.1396847346922</v>
      </c>
      <c r="L65" s="527">
        <v>2</v>
      </c>
      <c r="M65" s="262">
        <f t="shared" ref="M65" si="469">B65</f>
        <v>99.556025389933069</v>
      </c>
      <c r="N65" s="220">
        <f t="shared" ref="N65" si="470">J65</f>
        <v>100.1396847346922</v>
      </c>
    </row>
    <row r="66" spans="1:14">
      <c r="A66" s="2236">
        <v>44986</v>
      </c>
      <c r="B66" s="2553">
        <f>結果表!E64</f>
        <v>99.341501952309457</v>
      </c>
      <c r="C66" s="699">
        <f t="shared" ref="C66" si="471">B66-B65</f>
        <v>-0.21452343762361181</v>
      </c>
      <c r="D66" s="52">
        <f t="shared" ref="D66" si="472">ROUND((B66-B54)/B54*100,2)</f>
        <v>-2.73</v>
      </c>
      <c r="E66" s="359">
        <f t="shared" ref="E66" si="473">AVERAGE(B64:B66)</f>
        <v>99.612844370329981</v>
      </c>
      <c r="F66" s="542">
        <f t="shared" ref="F66" si="474">E66-E65</f>
        <v>-0.37407341152045603</v>
      </c>
      <c r="G66" s="361">
        <f t="shared" ref="G66" si="475">IF(F66&lt;0,-1,1)</f>
        <v>-1</v>
      </c>
      <c r="H66" s="360">
        <f t="shared" ref="H66" si="476">SUM(G64:G66)</f>
        <v>-3</v>
      </c>
      <c r="I66" s="2549" t="str">
        <f t="shared" ref="I66" si="477">IF(H66=-3,"悪化 ",IF(H66=3,"改善 "," ---"))</f>
        <v xml:space="preserve">悪化 </v>
      </c>
      <c r="J66" s="2553">
        <f>結果表!M64</f>
        <v>100.11790062624212</v>
      </c>
      <c r="L66" s="527">
        <v>3</v>
      </c>
      <c r="M66" s="262">
        <f t="shared" ref="M66" si="478">B66</f>
        <v>99.341501952309457</v>
      </c>
      <c r="N66" s="220">
        <f t="shared" ref="N66" si="479">J66</f>
        <v>100.11790062624212</v>
      </c>
    </row>
    <row r="67" spans="1:14">
      <c r="A67" s="2236">
        <v>45017</v>
      </c>
      <c r="B67" s="2553">
        <f>結果表!E65</f>
        <v>99.274153859967797</v>
      </c>
      <c r="C67" s="699">
        <f t="shared" ref="C67" si="480">B67-B66</f>
        <v>-6.7348092341660504E-2</v>
      </c>
      <c r="D67" s="52">
        <f t="shared" ref="D67" si="481">ROUND((B67-B55)/B55*100,2)</f>
        <v>-3.04</v>
      </c>
      <c r="E67" s="359">
        <f t="shared" ref="E67" si="482">AVERAGE(B65:B67)</f>
        <v>99.390560400736774</v>
      </c>
      <c r="F67" s="542">
        <f t="shared" ref="F67" si="483">E67-E66</f>
        <v>-0.22228396959320662</v>
      </c>
      <c r="G67" s="361">
        <f t="shared" ref="G67" si="484">IF(F67&lt;0,-1,1)</f>
        <v>-1</v>
      </c>
      <c r="H67" s="360">
        <f t="shared" ref="H67" si="485">SUM(G65:G67)</f>
        <v>-3</v>
      </c>
      <c r="I67" s="2549" t="str">
        <f t="shared" ref="I67" si="486">IF(H67=-3,"悪化 ",IF(H67=3,"改善 "," ---"))</f>
        <v xml:space="preserve">悪化 </v>
      </c>
      <c r="J67" s="2553">
        <f>結果表!M65</f>
        <v>100.1729108691096</v>
      </c>
      <c r="L67" s="527">
        <v>4</v>
      </c>
      <c r="M67" s="262">
        <f t="shared" ref="M67" si="487">B67</f>
        <v>99.274153859967797</v>
      </c>
      <c r="N67" s="220">
        <f t="shared" ref="N67" si="488">J67</f>
        <v>100.1729108691096</v>
      </c>
    </row>
    <row r="68" spans="1:14">
      <c r="A68" s="2236">
        <v>45047</v>
      </c>
      <c r="B68" s="2553">
        <f>結果表!E66</f>
        <v>99.340000021734369</v>
      </c>
      <c r="C68" s="699">
        <f t="shared" ref="C68" si="489">B68-B67</f>
        <v>6.5846161766572209E-2</v>
      </c>
      <c r="D68" s="52">
        <f t="shared" ref="D68" si="490">ROUND((B68-B56)/B56*100,2)</f>
        <v>-3.09</v>
      </c>
      <c r="E68" s="359">
        <f t="shared" ref="E68" si="491">AVERAGE(B66:B68)</f>
        <v>99.318551944670546</v>
      </c>
      <c r="F68" s="542">
        <f t="shared" ref="F68" si="492">E68-E67</f>
        <v>-7.2008456066228632E-2</v>
      </c>
      <c r="G68" s="361">
        <f t="shared" ref="G68" si="493">IF(F68&lt;0,-1,1)</f>
        <v>-1</v>
      </c>
      <c r="H68" s="360">
        <f t="shared" ref="H68" si="494">SUM(G66:G68)</f>
        <v>-3</v>
      </c>
      <c r="I68" s="2549" t="str">
        <f t="shared" ref="I68" si="495">IF(H68=-3,"悪化 ",IF(H68=3,"改善 "," ---"))</f>
        <v xml:space="preserve">悪化 </v>
      </c>
      <c r="J68" s="2553">
        <f>結果表!M66</f>
        <v>100.25816784774257</v>
      </c>
      <c r="L68" s="527">
        <v>5</v>
      </c>
      <c r="M68" s="262">
        <f t="shared" ref="M68" si="496">B68</f>
        <v>99.340000021734369</v>
      </c>
      <c r="N68" s="220">
        <f t="shared" ref="N68" si="497">J68</f>
        <v>100.25816784774257</v>
      </c>
    </row>
    <row r="69" spans="1:14">
      <c r="A69" s="2236">
        <v>45078</v>
      </c>
      <c r="B69" s="2553">
        <f>結果表!E67</f>
        <v>99.478543348026662</v>
      </c>
      <c r="C69" s="699">
        <f t="shared" ref="C69" si="498">B69-B68</f>
        <v>0.13854332629229305</v>
      </c>
      <c r="D69" s="52">
        <f t="shared" ref="D69" si="499">ROUND((B69-B57)/B57*100,2)</f>
        <v>-2.96</v>
      </c>
      <c r="E69" s="359">
        <f t="shared" ref="E69" si="500">AVERAGE(B67:B69)</f>
        <v>99.364232409909619</v>
      </c>
      <c r="F69" s="542">
        <f t="shared" ref="F69" si="501">E69-E68</f>
        <v>4.5680465239072987E-2</v>
      </c>
      <c r="G69" s="361">
        <f t="shared" ref="G69" si="502">IF(F69&lt;0,-1,1)</f>
        <v>1</v>
      </c>
      <c r="H69" s="360">
        <f t="shared" ref="H69" si="503">SUM(G67:G69)</f>
        <v>-1</v>
      </c>
      <c r="I69" s="2549" t="str">
        <f t="shared" ref="I69" si="504">IF(H69=-3,"悪化 ",IF(H69=3,"改善 "," ---"))</f>
        <v xml:space="preserve"> ---</v>
      </c>
      <c r="J69" s="2553">
        <f>結果表!M67</f>
        <v>100.29356475826778</v>
      </c>
      <c r="L69" s="527">
        <v>6</v>
      </c>
      <c r="M69" s="262">
        <f t="shared" ref="M69" si="505">B69</f>
        <v>99.478543348026662</v>
      </c>
      <c r="N69" s="220">
        <f t="shared" ref="N69" si="506">J69</f>
        <v>100.29356475826778</v>
      </c>
    </row>
    <row r="70" spans="1:14">
      <c r="A70" s="2236">
        <v>45108</v>
      </c>
      <c r="B70" s="2553">
        <f>結果表!E68</f>
        <v>99.654505317922911</v>
      </c>
      <c r="C70" s="699">
        <f t="shared" ref="C70" si="507">B70-B69</f>
        <v>0.17596196989624957</v>
      </c>
      <c r="D70" s="52">
        <f t="shared" ref="D70" si="508">ROUND((B70-B58)/B58*100,2)</f>
        <v>-2.71</v>
      </c>
      <c r="E70" s="359">
        <f t="shared" ref="E70" si="509">AVERAGE(B68:B70)</f>
        <v>99.491016229227967</v>
      </c>
      <c r="F70" s="542">
        <f t="shared" ref="F70" si="510">E70-E69</f>
        <v>0.12678381931834792</v>
      </c>
      <c r="G70" s="361">
        <f t="shared" ref="G70" si="511">IF(F70&lt;0,-1,1)</f>
        <v>1</v>
      </c>
      <c r="H70" s="360">
        <f t="shared" ref="H70" si="512">SUM(G68:G70)</f>
        <v>1</v>
      </c>
      <c r="I70" s="2549" t="str">
        <f t="shared" ref="I70" si="513">IF(H70=-3,"悪化 ",IF(H70=3,"改善 "," ---"))</f>
        <v xml:space="preserve"> ---</v>
      </c>
      <c r="J70" s="2553">
        <f>結果表!M68</f>
        <v>100.25774077545042</v>
      </c>
      <c r="L70" s="527">
        <v>7</v>
      </c>
      <c r="M70" s="262">
        <f t="shared" ref="M70" si="514">B70</f>
        <v>99.654505317922911</v>
      </c>
      <c r="N70" s="220">
        <f t="shared" ref="N70" si="515">J70</f>
        <v>100.25774077545042</v>
      </c>
    </row>
    <row r="71" spans="1:14">
      <c r="A71" s="2236">
        <v>45139</v>
      </c>
      <c r="B71" s="2553">
        <f>結果表!E69</f>
        <v>99.866543330014835</v>
      </c>
      <c r="C71" s="699">
        <f t="shared" ref="C71" si="516">B71-B70</f>
        <v>0.21203801209192363</v>
      </c>
      <c r="D71" s="52">
        <f t="shared" ref="D71" si="517">ROUND((B71-B59)/B59*100,2)</f>
        <v>-2.31</v>
      </c>
      <c r="E71" s="359">
        <f t="shared" ref="E71" si="518">AVERAGE(B69:B71)</f>
        <v>99.666530665321474</v>
      </c>
      <c r="F71" s="542">
        <f t="shared" ref="F71" si="519">E71-E70</f>
        <v>0.1755144360935077</v>
      </c>
      <c r="G71" s="361">
        <f t="shared" ref="G71" si="520">IF(F71&lt;0,-1,1)</f>
        <v>1</v>
      </c>
      <c r="H71" s="360">
        <f t="shared" ref="H71" si="521">SUM(G69:G71)</f>
        <v>3</v>
      </c>
      <c r="I71" s="2549" t="str">
        <f t="shared" ref="I71" si="522">IF(H71=-3,"悪化 ",IF(H71=3,"改善 "," ---"))</f>
        <v xml:space="preserve">改善 </v>
      </c>
      <c r="J71" s="2553">
        <f>結果表!M69</f>
        <v>100.24741195187643</v>
      </c>
      <c r="L71" s="529">
        <v>8</v>
      </c>
      <c r="M71" s="262">
        <f t="shared" ref="M71" si="523">B71</f>
        <v>99.866543330014835</v>
      </c>
      <c r="N71" s="220">
        <f t="shared" ref="N71" si="524">J71</f>
        <v>100.24741195187643</v>
      </c>
    </row>
    <row r="72" spans="1:14">
      <c r="A72" s="2236">
        <v>45170</v>
      </c>
      <c r="B72" s="2553">
        <f>結果表!E70</f>
        <v>99.966315269392169</v>
      </c>
      <c r="C72" s="699">
        <f t="shared" ref="C72" si="525">B72-B71</f>
        <v>9.9771939377333752E-2</v>
      </c>
      <c r="D72" s="52">
        <f t="shared" ref="D72" si="526">ROUND((B72-B60)/B60*100,2)</f>
        <v>-1.89</v>
      </c>
      <c r="E72" s="359">
        <f t="shared" ref="E72" si="527">AVERAGE(B70:B72)</f>
        <v>99.829121305776638</v>
      </c>
      <c r="F72" s="542">
        <f t="shared" ref="F72" si="528">E72-E71</f>
        <v>0.16259064045516425</v>
      </c>
      <c r="G72" s="361">
        <f t="shared" ref="G72" si="529">IF(F72&lt;0,-1,1)</f>
        <v>1</v>
      </c>
      <c r="H72" s="360">
        <f t="shared" ref="H72" si="530">SUM(G70:G72)</f>
        <v>3</v>
      </c>
      <c r="I72" s="2549" t="str">
        <f t="shared" ref="I72" si="531">IF(H72=-3,"悪化 ",IF(H72=3,"改善 "," ---"))</f>
        <v xml:space="preserve">改善 </v>
      </c>
      <c r="J72" s="2553">
        <f>結果表!M70</f>
        <v>100.13986402643206</v>
      </c>
      <c r="L72" s="529">
        <v>9</v>
      </c>
      <c r="M72" s="262">
        <f t="shared" ref="M72" si="532">B72</f>
        <v>99.966315269392169</v>
      </c>
      <c r="N72" s="220">
        <f t="shared" ref="N72" si="533">J72</f>
        <v>100.13986402643206</v>
      </c>
    </row>
    <row r="73" spans="1:14">
      <c r="A73" s="2236">
        <v>45200</v>
      </c>
      <c r="B73" s="2553">
        <f>結果表!E71</f>
        <v>99.923653385447608</v>
      </c>
      <c r="C73" s="699">
        <f t="shared" ref="C73" si="534">B73-B72</f>
        <v>-4.2661883944560941E-2</v>
      </c>
      <c r="D73" s="52">
        <f t="shared" ref="D73" si="535">ROUND((B73-B61)/B61*100,2)</f>
        <v>-1.52</v>
      </c>
      <c r="E73" s="359">
        <f t="shared" ref="E73" si="536">AVERAGE(B71:B73)</f>
        <v>99.91883732828488</v>
      </c>
      <c r="F73" s="542">
        <f t="shared" ref="F73" si="537">E73-E72</f>
        <v>8.9716022508241622E-2</v>
      </c>
      <c r="G73" s="361">
        <f t="shared" ref="G73" si="538">IF(F73&lt;0,-1,1)</f>
        <v>1</v>
      </c>
      <c r="H73" s="360">
        <f t="shared" ref="H73" si="539">SUM(G71:G73)</f>
        <v>3</v>
      </c>
      <c r="I73" s="2549" t="str">
        <f t="shared" ref="I73" si="540">IF(H73=-3,"悪化 ",IF(H73=3,"改善 "," ---"))</f>
        <v xml:space="preserve">改善 </v>
      </c>
      <c r="J73" s="2553">
        <f>結果表!M71</f>
        <v>99.939990344846564</v>
      </c>
      <c r="L73" s="529">
        <v>10</v>
      </c>
      <c r="M73" s="262">
        <f t="shared" ref="M73" si="541">B73</f>
        <v>99.923653385447608</v>
      </c>
      <c r="N73" s="220">
        <f t="shared" ref="N73" si="542">J73</f>
        <v>99.939990344846564</v>
      </c>
    </row>
    <row r="74" spans="1:14">
      <c r="A74" s="2236">
        <v>45231</v>
      </c>
      <c r="B74" s="2553">
        <f>結果表!E72</f>
        <v>99.721156118197442</v>
      </c>
      <c r="C74" s="699">
        <f t="shared" ref="C74" si="543">B74-B73</f>
        <v>-0.20249726725016615</v>
      </c>
      <c r="D74" s="52">
        <f t="shared" ref="D74" si="544">ROUND((B74-B62)/B62*100,2)</f>
        <v>-1.26</v>
      </c>
      <c r="E74" s="359">
        <f t="shared" ref="E74" si="545">AVERAGE(B72:B74)</f>
        <v>99.870374924345739</v>
      </c>
      <c r="F74" s="542">
        <f t="shared" ref="F74" si="546">E74-E73</f>
        <v>-4.8462403939140586E-2</v>
      </c>
      <c r="G74" s="361">
        <f t="shared" ref="G74" si="547">IF(F74&lt;0,-1,1)</f>
        <v>-1</v>
      </c>
      <c r="H74" s="360">
        <f t="shared" ref="H74" si="548">SUM(G72:G74)</f>
        <v>1</v>
      </c>
      <c r="I74" s="2549" t="str">
        <f t="shared" ref="I74" si="549">IF(H74=-3,"悪化 ",IF(H74=3,"改善 "," ---"))</f>
        <v xml:space="preserve"> ---</v>
      </c>
      <c r="J74" s="2553">
        <f>結果表!M72</f>
        <v>99.695563653504976</v>
      </c>
      <c r="L74" s="528">
        <v>11</v>
      </c>
      <c r="M74" s="262">
        <f t="shared" ref="M74" si="550">B74</f>
        <v>99.721156118197442</v>
      </c>
      <c r="N74" s="220">
        <f t="shared" ref="N74" si="551">J74</f>
        <v>99.695563653504976</v>
      </c>
    </row>
    <row r="75" spans="1:14">
      <c r="A75" s="2555">
        <v>45261</v>
      </c>
      <c r="B75" s="2554">
        <f>結果表!E73</f>
        <v>99.379113871853377</v>
      </c>
      <c r="C75" s="930">
        <f t="shared" ref="C75:C76" si="552">B75-B74</f>
        <v>-0.34204224634406444</v>
      </c>
      <c r="D75" s="550">
        <f t="shared" ref="D75:D76" si="553">ROUND((B75-B63)/B63*100,2)</f>
        <v>-1.08</v>
      </c>
      <c r="E75" s="544">
        <f t="shared" ref="E75:E76" si="554">AVERAGE(B73:B75)</f>
        <v>99.674641125166133</v>
      </c>
      <c r="F75" s="551">
        <f t="shared" ref="F75:F76" si="555">E75-E74</f>
        <v>-0.19573379917960665</v>
      </c>
      <c r="G75" s="545">
        <f t="shared" ref="G75:G76" si="556">IF(F75&lt;0,-1,1)</f>
        <v>-1</v>
      </c>
      <c r="H75" s="552">
        <f t="shared" ref="H75:H76" si="557">SUM(G73:G75)</f>
        <v>-1</v>
      </c>
      <c r="I75" s="2551" t="str">
        <f t="shared" ref="I75:I76" si="558">IF(H75=-3,"悪化 ",IF(H75=3,"改善 "," ---"))</f>
        <v xml:space="preserve"> ---</v>
      </c>
      <c r="J75" s="2554">
        <f>結果表!M73</f>
        <v>99.371131979856358</v>
      </c>
      <c r="L75" s="532">
        <v>12</v>
      </c>
      <c r="M75" s="494">
        <f t="shared" ref="M75:M76" si="559">B75</f>
        <v>99.379113871853377</v>
      </c>
      <c r="N75" s="225">
        <f t="shared" ref="N75:N76" si="560">J75</f>
        <v>99.371131979856358</v>
      </c>
    </row>
    <row r="76" spans="1:14">
      <c r="A76" s="2235">
        <v>45292</v>
      </c>
      <c r="B76" s="2553">
        <f>結果表!E74</f>
        <v>98.974408183750228</v>
      </c>
      <c r="C76" s="735">
        <f t="shared" si="552"/>
        <v>-0.40470568810314944</v>
      </c>
      <c r="D76" s="547">
        <f t="shared" si="553"/>
        <v>-0.97</v>
      </c>
      <c r="E76" s="553">
        <f t="shared" si="554"/>
        <v>99.358226057933692</v>
      </c>
      <c r="F76" s="548">
        <f t="shared" si="555"/>
        <v>-0.31641506723244106</v>
      </c>
      <c r="G76" s="554">
        <f t="shared" si="556"/>
        <v>-1</v>
      </c>
      <c r="H76" s="549">
        <f t="shared" si="557"/>
        <v>-3</v>
      </c>
      <c r="I76" s="2548" t="str">
        <f t="shared" si="558"/>
        <v xml:space="preserve">悪化 </v>
      </c>
      <c r="J76" s="2553">
        <f>結果表!M74</f>
        <v>98.995661552877962</v>
      </c>
      <c r="L76" s="530" t="s">
        <v>1255</v>
      </c>
      <c r="M76" s="262">
        <f t="shared" si="559"/>
        <v>98.974408183750228</v>
      </c>
      <c r="N76" s="220">
        <f t="shared" si="560"/>
        <v>98.995661552877962</v>
      </c>
    </row>
    <row r="77" spans="1:14">
      <c r="A77" s="2236">
        <v>45323</v>
      </c>
      <c r="B77" s="2553">
        <f>結果表!E75</f>
        <v>98.72864966305427</v>
      </c>
      <c r="C77" s="699">
        <f t="shared" ref="C77" si="561">B77-B76</f>
        <v>-0.24575852069595783</v>
      </c>
      <c r="D77" s="52">
        <f t="shared" ref="D77" si="562">ROUND((B77-B65)/B65*100,2)</f>
        <v>-0.83</v>
      </c>
      <c r="E77" s="359">
        <f t="shared" ref="E77" si="563">AVERAGE(B75:B77)</f>
        <v>99.027390572885963</v>
      </c>
      <c r="F77" s="542">
        <f t="shared" ref="F77" si="564">E77-E76</f>
        <v>-0.33083548504772864</v>
      </c>
      <c r="G77" s="361">
        <f t="shared" ref="G77" si="565">IF(F77&lt;0,-1,1)</f>
        <v>-1</v>
      </c>
      <c r="H77" s="360">
        <f t="shared" ref="H77" si="566">SUM(G75:G77)</f>
        <v>-3</v>
      </c>
      <c r="I77" s="2549" t="str">
        <f t="shared" ref="I77" si="567">IF(H77=-3,"悪化 ",IF(H77=3,"改善 "," ---"))</f>
        <v xml:space="preserve">悪化 </v>
      </c>
      <c r="J77" s="2553">
        <f>結果表!M75</f>
        <v>98.70209975357632</v>
      </c>
      <c r="L77" s="527">
        <v>2</v>
      </c>
      <c r="M77" s="262">
        <f t="shared" ref="M77" si="568">B77</f>
        <v>98.72864966305427</v>
      </c>
      <c r="N77" s="220">
        <f t="shared" ref="N77" si="569">J77</f>
        <v>98.70209975357632</v>
      </c>
    </row>
    <row r="78" spans="1:14">
      <c r="A78" s="2236">
        <v>45352</v>
      </c>
      <c r="B78" s="2553">
        <f>結果表!E76</f>
        <v>98.782912547007101</v>
      </c>
      <c r="C78" s="699">
        <f t="shared" ref="C78" si="570">B78-B77</f>
        <v>5.4262883952830521E-2</v>
      </c>
      <c r="D78" s="52">
        <f t="shared" ref="D78" si="571">ROUND((B78-B66)/B66*100,2)</f>
        <v>-0.56000000000000005</v>
      </c>
      <c r="E78" s="359">
        <f t="shared" ref="E78" si="572">AVERAGE(B76:B78)</f>
        <v>98.828656797937199</v>
      </c>
      <c r="F78" s="542">
        <f t="shared" ref="F78" si="573">E78-E77</f>
        <v>-0.19873377494876365</v>
      </c>
      <c r="G78" s="361">
        <f t="shared" ref="G78" si="574">IF(F78&lt;0,-1,1)</f>
        <v>-1</v>
      </c>
      <c r="H78" s="360">
        <f t="shared" ref="H78" si="575">SUM(G76:G78)</f>
        <v>-3</v>
      </c>
      <c r="I78" s="2549" t="str">
        <f t="shared" ref="I78" si="576">IF(H78=-3,"悪化 ",IF(H78=3,"改善 "," ---"))</f>
        <v xml:space="preserve">悪化 </v>
      </c>
      <c r="J78" s="2553">
        <f>結果表!M76</f>
        <v>98.666846745953976</v>
      </c>
      <c r="L78" s="527">
        <v>3</v>
      </c>
      <c r="M78" s="262">
        <f t="shared" ref="M78" si="577">B78</f>
        <v>98.782912547007101</v>
      </c>
      <c r="N78" s="220">
        <f t="shared" ref="N78" si="578">J78</f>
        <v>98.666846745953976</v>
      </c>
    </row>
    <row r="79" spans="1:14">
      <c r="A79" s="2236">
        <v>45383</v>
      </c>
      <c r="B79" s="2553">
        <f>結果表!E77</f>
        <v>99.08464751776711</v>
      </c>
      <c r="C79" s="699">
        <f t="shared" ref="C79" si="579">B79-B78</f>
        <v>0.30173497076000899</v>
      </c>
      <c r="D79" s="52">
        <f t="shared" ref="D79" si="580">ROUND((B79-B67)/B67*100,2)</f>
        <v>-0.19</v>
      </c>
      <c r="E79" s="359">
        <f t="shared" ref="E79" si="581">AVERAGE(B77:B79)</f>
        <v>98.865403242609489</v>
      </c>
      <c r="F79" s="542">
        <f t="shared" ref="F79" si="582">E79-E78</f>
        <v>3.6746444672289158E-2</v>
      </c>
      <c r="G79" s="361">
        <f t="shared" ref="G79" si="583">IF(F79&lt;0,-1,1)</f>
        <v>1</v>
      </c>
      <c r="H79" s="360">
        <f t="shared" ref="H79" si="584">SUM(G77:G79)</f>
        <v>-1</v>
      </c>
      <c r="I79" s="2549" t="str">
        <f t="shared" ref="I79" si="585">IF(H79=-3,"悪化 ",IF(H79=3,"改善 "," ---"))</f>
        <v xml:space="preserve"> ---</v>
      </c>
      <c r="J79" s="2553">
        <f>結果表!M77</f>
        <v>98.811127268241577</v>
      </c>
      <c r="L79" s="527">
        <v>4</v>
      </c>
      <c r="M79" s="262">
        <f t="shared" ref="M79" si="586">B79</f>
        <v>99.08464751776711</v>
      </c>
      <c r="N79" s="220">
        <f t="shared" ref="N79" si="587">J79</f>
        <v>98.811127268241577</v>
      </c>
    </row>
    <row r="80" spans="1:14">
      <c r="A80" s="2236">
        <v>45413</v>
      </c>
      <c r="B80" s="2553">
        <f>結果表!E78</f>
        <v>99.458220399057879</v>
      </c>
      <c r="C80" s="699">
        <f t="shared" ref="C80" si="588">B80-B79</f>
        <v>0.37357288129076949</v>
      </c>
      <c r="D80" s="52">
        <f t="shared" ref="D80" si="589">ROUND((B80-B68)/B68*100,2)</f>
        <v>0.12</v>
      </c>
      <c r="E80" s="359">
        <f t="shared" ref="E80" si="590">AVERAGE(B78:B80)</f>
        <v>99.10859348794402</v>
      </c>
      <c r="F80" s="542">
        <f t="shared" ref="F80" si="591">E80-E79</f>
        <v>0.2431902453345316</v>
      </c>
      <c r="G80" s="361">
        <f t="shared" ref="G80" si="592">IF(F80&lt;0,-1,1)</f>
        <v>1</v>
      </c>
      <c r="H80" s="360">
        <f t="shared" ref="H80" si="593">SUM(G78:G80)</f>
        <v>1</v>
      </c>
      <c r="I80" s="2549" t="str">
        <f t="shared" ref="I80" si="594">IF(H80=-3,"悪化 ",IF(H80=3,"改善 "," ---"))</f>
        <v xml:space="preserve"> ---</v>
      </c>
      <c r="J80" s="2553">
        <f>結果表!M78</f>
        <v>98.968891087068798</v>
      </c>
      <c r="L80" s="527">
        <v>5</v>
      </c>
      <c r="M80" s="262">
        <f t="shared" ref="M80" si="595">B80</f>
        <v>99.458220399057879</v>
      </c>
      <c r="N80" s="220">
        <f t="shared" ref="N80" si="596">J80</f>
        <v>98.968891087068798</v>
      </c>
    </row>
    <row r="81" spans="1:14">
      <c r="A81" s="2236">
        <v>45444</v>
      </c>
      <c r="B81" s="2553">
        <f>結果表!E79</f>
        <v>99.791473734040082</v>
      </c>
      <c r="C81" s="699">
        <f t="shared" ref="C81" si="597">B81-B80</f>
        <v>0.33325333498220289</v>
      </c>
      <c r="D81" s="52">
        <f t="shared" ref="D81" si="598">ROUND((B81-B69)/B69*100,2)</f>
        <v>0.31</v>
      </c>
      <c r="E81" s="359">
        <f t="shared" ref="E81" si="599">AVERAGE(B79:B81)</f>
        <v>99.444780550288371</v>
      </c>
      <c r="F81" s="542">
        <f t="shared" ref="F81" si="600">E81-E80</f>
        <v>0.33618706234435081</v>
      </c>
      <c r="G81" s="361">
        <f t="shared" ref="G81" si="601">IF(F81&lt;0,-1,1)</f>
        <v>1</v>
      </c>
      <c r="H81" s="360">
        <f t="shared" ref="H81" si="602">SUM(G79:G81)</f>
        <v>3</v>
      </c>
      <c r="I81" s="2549" t="str">
        <f t="shared" ref="I81" si="603">IF(H81=-3,"悪化 ",IF(H81=3,"改善 "," ---"))</f>
        <v xml:space="preserve">改善 </v>
      </c>
      <c r="J81" s="2553">
        <f>結果表!M79</f>
        <v>99.16879687614221</v>
      </c>
      <c r="L81" s="527">
        <v>6</v>
      </c>
      <c r="M81" s="262">
        <f t="shared" ref="M81" si="604">B81</f>
        <v>99.791473734040082</v>
      </c>
      <c r="N81" s="220">
        <f t="shared" ref="N81" si="605">J81</f>
        <v>99.16879687614221</v>
      </c>
    </row>
    <row r="82" spans="1:14">
      <c r="A82" s="2236">
        <v>45474</v>
      </c>
      <c r="B82" s="2553">
        <f>結果表!E80</f>
        <v>100.09173502005352</v>
      </c>
      <c r="C82" s="699">
        <f t="shared" ref="C82" si="606">B82-B81</f>
        <v>0.30026128601343771</v>
      </c>
      <c r="D82" s="52">
        <f t="shared" ref="D82" si="607">ROUND((B82-B70)/B70*100,2)</f>
        <v>0.44</v>
      </c>
      <c r="E82" s="359">
        <f t="shared" ref="E82" si="608">AVERAGE(B80:B82)</f>
        <v>99.780476384383817</v>
      </c>
      <c r="F82" s="542">
        <f t="shared" ref="F82" si="609">E82-E81</f>
        <v>0.33569583409544634</v>
      </c>
      <c r="G82" s="361">
        <f t="shared" ref="G82" si="610">IF(F82&lt;0,-1,1)</f>
        <v>1</v>
      </c>
      <c r="H82" s="360">
        <f t="shared" ref="H82" si="611">SUM(G80:G82)</f>
        <v>3</v>
      </c>
      <c r="I82" s="2549" t="str">
        <f t="shared" ref="I82" si="612">IF(H82=-3,"悪化 ",IF(H82=3,"改善 "," ---"))</f>
        <v xml:space="preserve">改善 </v>
      </c>
      <c r="J82" s="2553">
        <f>結果表!M80</f>
        <v>99.450000537993304</v>
      </c>
      <c r="L82" s="527">
        <v>7</v>
      </c>
      <c r="M82" s="262">
        <f t="shared" ref="M82" si="613">B82</f>
        <v>100.09173502005352</v>
      </c>
      <c r="N82" s="220">
        <f t="shared" ref="N82" si="614">J82</f>
        <v>99.450000537993304</v>
      </c>
    </row>
    <row r="83" spans="1:14">
      <c r="A83" s="2236">
        <v>45505</v>
      </c>
      <c r="B83" s="2553">
        <f>結果表!E81</f>
        <v>100.24369976984079</v>
      </c>
      <c r="C83" s="699">
        <f t="shared" ref="C83" si="615">B83-B82</f>
        <v>0.15196474978726826</v>
      </c>
      <c r="D83" s="52">
        <f t="shared" ref="D83" si="616">ROUND((B83-B71)/B71*100,2)</f>
        <v>0.38</v>
      </c>
      <c r="E83" s="359">
        <f t="shared" ref="E83" si="617">AVERAGE(B81:B83)</f>
        <v>100.04230284131147</v>
      </c>
      <c r="F83" s="542">
        <f t="shared" ref="F83" si="618">E83-E82</f>
        <v>0.2618264569276505</v>
      </c>
      <c r="G83" s="361">
        <f t="shared" ref="G83" si="619">IF(F83&lt;0,-1,1)</f>
        <v>1</v>
      </c>
      <c r="H83" s="360">
        <f t="shared" ref="H83" si="620">SUM(G81:G83)</f>
        <v>3</v>
      </c>
      <c r="I83" s="2549" t="str">
        <f t="shared" ref="I83" si="621">IF(H83=-3,"悪化 ",IF(H83=3,"改善 "," ---"))</f>
        <v xml:space="preserve">改善 </v>
      </c>
      <c r="J83" s="2553">
        <f>結果表!M81</f>
        <v>99.755023989407931</v>
      </c>
      <c r="L83" s="529">
        <v>8</v>
      </c>
      <c r="M83" s="262">
        <f t="shared" ref="M83" si="622">B83</f>
        <v>100.24369976984079</v>
      </c>
      <c r="N83" s="220">
        <f t="shared" ref="N83" si="623">J83</f>
        <v>99.755023989407931</v>
      </c>
    </row>
    <row r="84" spans="1:14">
      <c r="A84" s="2236">
        <v>45536</v>
      </c>
      <c r="B84" s="2553">
        <f>結果表!E82</f>
        <v>100.3611422822346</v>
      </c>
      <c r="C84" s="699">
        <f t="shared" ref="C84" si="624">B84-B83</f>
        <v>0.11744251239380787</v>
      </c>
      <c r="D84" s="52">
        <f t="shared" ref="D84" si="625">ROUND((B84-B72)/B72*100,2)</f>
        <v>0.39</v>
      </c>
      <c r="E84" s="359">
        <f t="shared" ref="E84" si="626">AVERAGE(B82:B84)</f>
        <v>100.23219235737629</v>
      </c>
      <c r="F84" s="542">
        <f t="shared" ref="F84" si="627">E84-E83</f>
        <v>0.18988951606482374</v>
      </c>
      <c r="G84" s="361">
        <f t="shared" ref="G84" si="628">IF(F84&lt;0,-1,1)</f>
        <v>1</v>
      </c>
      <c r="H84" s="360">
        <f t="shared" ref="H84" si="629">SUM(G82:G84)</f>
        <v>3</v>
      </c>
      <c r="I84" s="2549" t="str">
        <f t="shared" ref="I84" si="630">IF(H84=-3,"悪化 ",IF(H84=3,"改善 "," ---"))</f>
        <v xml:space="preserve">改善 </v>
      </c>
      <c r="J84" s="2553">
        <f>結果表!M82</f>
        <v>100.14307339577341</v>
      </c>
      <c r="L84" s="529">
        <v>9</v>
      </c>
      <c r="M84" s="262">
        <f t="shared" ref="M84" si="631">B84</f>
        <v>100.3611422822346</v>
      </c>
      <c r="N84" s="220">
        <f t="shared" ref="N84" si="632">J84</f>
        <v>100.14307339577341</v>
      </c>
    </row>
    <row r="85" spans="1:14">
      <c r="A85" s="2236">
        <v>45566</v>
      </c>
      <c r="B85" s="2553">
        <f>結果表!E83</f>
        <v>100.45554985915521</v>
      </c>
      <c r="C85" s="699">
        <f t="shared" ref="C85" si="633">B85-B84</f>
        <v>9.4407576920616521E-2</v>
      </c>
      <c r="D85" s="52">
        <f t="shared" ref="D85" si="634">ROUND((B85-B73)/B73*100,2)</f>
        <v>0.53</v>
      </c>
      <c r="E85" s="359">
        <f t="shared" ref="E85" si="635">AVERAGE(B83:B85)</f>
        <v>100.35346397041019</v>
      </c>
      <c r="F85" s="542">
        <f t="shared" ref="F85" si="636">E85-E84</f>
        <v>0.12127161303389755</v>
      </c>
      <c r="G85" s="361">
        <f t="shared" ref="G85" si="637">IF(F85&lt;0,-1,1)</f>
        <v>1</v>
      </c>
      <c r="H85" s="360">
        <f t="shared" ref="H85" si="638">SUM(G83:G85)</f>
        <v>3</v>
      </c>
      <c r="I85" s="2549" t="str">
        <f t="shared" ref="I85" si="639">IF(H85=-3,"悪化 ",IF(H85=3,"改善 "," ---"))</f>
        <v xml:space="preserve">改善 </v>
      </c>
      <c r="J85" s="2553">
        <f>結果表!M83</f>
        <v>100.58818883049457</v>
      </c>
      <c r="L85" s="529">
        <v>10</v>
      </c>
      <c r="M85" s="262">
        <f t="shared" ref="M85" si="640">B85</f>
        <v>100.45554985915521</v>
      </c>
      <c r="N85" s="220">
        <f t="shared" ref="N85" si="641">J85</f>
        <v>100.58818883049457</v>
      </c>
    </row>
    <row r="86" spans="1:14">
      <c r="A86" s="2236">
        <v>45597</v>
      </c>
      <c r="B86" s="2553">
        <f>結果表!E84</f>
        <v>100.38232490578983</v>
      </c>
      <c r="C86" s="699">
        <f t="shared" ref="C86" si="642">B86-B85</f>
        <v>-7.3224953365382817E-2</v>
      </c>
      <c r="D86" s="52">
        <f t="shared" ref="D86" si="643">ROUND((B86-B74)/B74*100,2)</f>
        <v>0.66</v>
      </c>
      <c r="E86" s="359">
        <f t="shared" ref="E86" si="644">AVERAGE(B84:B86)</f>
        <v>100.39967234905987</v>
      </c>
      <c r="F86" s="542">
        <f t="shared" ref="F86" si="645">E86-E85</f>
        <v>4.6208378649680526E-2</v>
      </c>
      <c r="G86" s="361">
        <f t="shared" ref="G86" si="646">IF(F86&lt;0,-1,1)</f>
        <v>1</v>
      </c>
      <c r="H86" s="360">
        <f t="shared" ref="H86" si="647">SUM(G84:G86)</f>
        <v>3</v>
      </c>
      <c r="I86" s="2549" t="str">
        <f t="shared" ref="I86" si="648">IF(H86=-3,"悪化 ",IF(H86=3,"改善 "," ---"))</f>
        <v xml:space="preserve">改善 </v>
      </c>
      <c r="J86" s="2553">
        <f>結果表!M84</f>
        <v>100.80319441803425</v>
      </c>
      <c r="L86" s="528">
        <v>11</v>
      </c>
      <c r="M86" s="262">
        <f t="shared" ref="M86" si="649">B86</f>
        <v>100.38232490578983</v>
      </c>
      <c r="N86" s="220">
        <f t="shared" ref="N86" si="650">J86</f>
        <v>100.80319441803425</v>
      </c>
    </row>
    <row r="87" spans="1:14">
      <c r="A87" s="2555">
        <v>45627</v>
      </c>
      <c r="B87" s="2553">
        <f>結果表!E85</f>
        <v>100.17171575659006</v>
      </c>
      <c r="C87" s="699">
        <f t="shared" ref="C87" si="651">B87-B86</f>
        <v>-0.21060914919976881</v>
      </c>
      <c r="D87" s="52">
        <f t="shared" ref="D87" si="652">ROUND((B87-B75)/B75*100,2)</f>
        <v>0.8</v>
      </c>
      <c r="E87" s="359">
        <f t="shared" ref="E87" si="653">AVERAGE(B85:B87)</f>
        <v>100.33653017384502</v>
      </c>
      <c r="F87" s="542">
        <f t="shared" ref="F87" si="654">E87-E86</f>
        <v>-6.3142175214849772E-2</v>
      </c>
      <c r="G87" s="361">
        <f t="shared" ref="G87" si="655">IF(F87&lt;0,-1,1)</f>
        <v>-1</v>
      </c>
      <c r="H87" s="360">
        <f t="shared" ref="H87" si="656">SUM(G85:G87)</f>
        <v>1</v>
      </c>
      <c r="I87" s="2549" t="str">
        <f t="shared" ref="I87" si="657">IF(H87=-3,"悪化 ",IF(H87=3,"改善 "," ---"))</f>
        <v xml:space="preserve"> ---</v>
      </c>
      <c r="J87" s="2553">
        <f>結果表!M85</f>
        <v>100.80905372828312</v>
      </c>
      <c r="L87" s="532">
        <v>12</v>
      </c>
      <c r="M87" s="494">
        <f t="shared" ref="M87" si="658">B87</f>
        <v>100.17171575659006</v>
      </c>
      <c r="N87" s="225">
        <f t="shared" ref="N87" si="659">J87</f>
        <v>100.80905372828312</v>
      </c>
    </row>
    <row r="88" spans="1:14">
      <c r="A88" s="2235">
        <v>45658</v>
      </c>
      <c r="B88" s="2673">
        <f>結果表!E86</f>
        <v>99.865375126961979</v>
      </c>
      <c r="C88" s="245">
        <f t="shared" ref="C88" si="660">B88-B87</f>
        <v>-0.30634062962808173</v>
      </c>
      <c r="D88" s="547">
        <f t="shared" ref="D88" si="661">ROUND((B88-B76)/B76*100,2)</f>
        <v>0.9</v>
      </c>
      <c r="E88" s="553">
        <f t="shared" ref="E88" si="662">AVERAGE(B86:B88)</f>
        <v>100.13980526311396</v>
      </c>
      <c r="F88" s="548">
        <f t="shared" ref="F88" si="663">E88-E87</f>
        <v>-0.19672491073106357</v>
      </c>
      <c r="G88" s="554">
        <f t="shared" ref="G88" si="664">IF(F88&lt;0,-1,1)</f>
        <v>-1</v>
      </c>
      <c r="H88" s="549">
        <f t="shared" ref="H88" si="665">SUM(G86:G88)</f>
        <v>-1</v>
      </c>
      <c r="I88" s="524" t="str">
        <f t="shared" ref="I88" si="666">IF(H88=-3,"悪化 ",IF(H88=3,"改善 "," ---"))</f>
        <v xml:space="preserve"> ---</v>
      </c>
      <c r="J88" s="2644">
        <f>結果表!M86</f>
        <v>100.67689441956352</v>
      </c>
      <c r="L88" s="530" t="s">
        <v>1464</v>
      </c>
      <c r="M88" s="262">
        <f t="shared" ref="M88" si="667">B88</f>
        <v>99.865375126961979</v>
      </c>
      <c r="N88" s="220">
        <f t="shared" ref="N88" si="668">J88</f>
        <v>100.67689441956352</v>
      </c>
    </row>
    <row r="89" spans="1:14">
      <c r="A89" s="2236">
        <v>45689</v>
      </c>
      <c r="B89" s="2674">
        <f>結果表!E87</f>
        <v>99.587382470431322</v>
      </c>
      <c r="C89" s="243">
        <f t="shared" ref="C89" si="669">B89-B88</f>
        <v>-0.27799265653065675</v>
      </c>
      <c r="D89" s="52">
        <f t="shared" ref="D89" si="670">ROUND((B89-B77)/B77*100,2)</f>
        <v>0.87</v>
      </c>
      <c r="E89" s="359">
        <f t="shared" ref="E89" si="671">AVERAGE(B87:B89)</f>
        <v>99.874824451327797</v>
      </c>
      <c r="F89" s="542">
        <f t="shared" ref="F89" si="672">E89-E88</f>
        <v>-0.26498081178615962</v>
      </c>
      <c r="G89" s="361">
        <f t="shared" ref="G89" si="673">IF(F89&lt;0,-1,1)</f>
        <v>-1</v>
      </c>
      <c r="H89" s="360">
        <f t="shared" ref="H89" si="674">SUM(G87:G89)</f>
        <v>-3</v>
      </c>
      <c r="I89" s="514" t="str">
        <f t="shared" ref="I89" si="675">IF(H89=-3,"悪化 ",IF(H89=3,"改善 "," ---"))</f>
        <v xml:space="preserve">悪化 </v>
      </c>
      <c r="J89" s="2645">
        <f>結果表!M87</f>
        <v>100.49972462432815</v>
      </c>
      <c r="L89" s="527">
        <v>2</v>
      </c>
      <c r="M89" s="262">
        <f t="shared" ref="M89" si="676">B89</f>
        <v>99.587382470431322</v>
      </c>
      <c r="N89" s="220">
        <f t="shared" ref="N89" si="677">J89</f>
        <v>100.49972462432815</v>
      </c>
    </row>
    <row r="90" spans="1:14">
      <c r="A90" s="2236">
        <v>45717</v>
      </c>
      <c r="B90" s="2674">
        <f>結果表!E88</f>
        <v>99.450055688285829</v>
      </c>
      <c r="C90" s="243">
        <f t="shared" ref="C90" si="678">B90-B89</f>
        <v>-0.1373267821454931</v>
      </c>
      <c r="D90" s="52">
        <f t="shared" ref="D90" si="679">ROUND((B90-B78)/B78*100,2)</f>
        <v>0.68</v>
      </c>
      <c r="E90" s="359">
        <f t="shared" ref="E90" si="680">AVERAGE(B88:B90)</f>
        <v>99.634271095226381</v>
      </c>
      <c r="F90" s="542">
        <f t="shared" ref="F90" si="681">E90-E89</f>
        <v>-0.24055335610141526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45">
        <f>結果表!M88</f>
        <v>100.33883438478054</v>
      </c>
      <c r="L90" s="527">
        <v>3</v>
      </c>
      <c r="M90" s="262">
        <f t="shared" ref="M90" si="685">B90</f>
        <v>99.450055688285829</v>
      </c>
      <c r="N90" s="220">
        <f t="shared" ref="N90" si="686">J90</f>
        <v>100.33883438478054</v>
      </c>
    </row>
    <row r="91" spans="1:14">
      <c r="A91" s="2236">
        <v>45748</v>
      </c>
      <c r="B91" s="2674">
        <f>結果表!E89</f>
        <v>99.604306912791543</v>
      </c>
      <c r="C91" s="243">
        <f t="shared" ref="C91" si="687">B91-B90</f>
        <v>0.15425122450571394</v>
      </c>
      <c r="D91" s="52">
        <f t="shared" ref="D91" si="688">ROUND((B91-B79)/B79*100,2)</f>
        <v>0.52</v>
      </c>
      <c r="E91" s="359">
        <f t="shared" ref="E91" si="689">AVERAGE(B89:B91)</f>
        <v>99.547248357169565</v>
      </c>
      <c r="F91" s="542">
        <f t="shared" ref="F91" si="690">E91-E90</f>
        <v>-8.7022738056816706E-2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45">
        <f>結果表!M89</f>
        <v>100.34963946103544</v>
      </c>
      <c r="L91" s="527">
        <v>4</v>
      </c>
      <c r="M91" s="262">
        <f t="shared" ref="M91" si="694">B91</f>
        <v>99.604306912791543</v>
      </c>
      <c r="N91" s="220">
        <f t="shared" ref="N91" si="695">J91</f>
        <v>100.34963946103544</v>
      </c>
    </row>
    <row r="92" spans="1:14">
      <c r="A92" s="2236">
        <v>45778</v>
      </c>
      <c r="B92" s="2674">
        <f>結果表!E90</f>
        <v>99.973263746324108</v>
      </c>
      <c r="C92" s="243">
        <f t="shared" ref="C92" si="696">B92-B91</f>
        <v>0.36895683353256459</v>
      </c>
      <c r="D92" s="52">
        <f t="shared" ref="D92" si="697">ROUND((B92-B80)/B80*100,2)</f>
        <v>0.52</v>
      </c>
      <c r="E92" s="359">
        <f t="shared" ref="E92" si="698">AVERAGE(B90:B92)</f>
        <v>99.675875449133812</v>
      </c>
      <c r="F92" s="542">
        <f t="shared" ref="F92" si="699">E92-E91</f>
        <v>0.1286270919642476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645">
        <f>結果表!M90</f>
        <v>100.50643408133578</v>
      </c>
      <c r="L92" s="527">
        <v>5</v>
      </c>
      <c r="M92" s="262">
        <f t="shared" ref="M92" si="703">B92</f>
        <v>99.973263746324108</v>
      </c>
      <c r="N92" s="220">
        <f t="shared" ref="N92" si="704">J92</f>
        <v>100.50643408133578</v>
      </c>
    </row>
    <row r="93" spans="1:14">
      <c r="A93" s="2236">
        <v>45809</v>
      </c>
      <c r="B93" s="2674">
        <f>結果表!E91</f>
        <v>100.45485863116207</v>
      </c>
      <c r="C93" s="243">
        <f t="shared" ref="C93" si="705">B93-B92</f>
        <v>0.48159488483796054</v>
      </c>
      <c r="D93" s="52">
        <f t="shared" ref="D93" si="706">ROUND((B93-B81)/B81*100,2)</f>
        <v>0.66</v>
      </c>
      <c r="E93" s="359">
        <f t="shared" ref="E93" si="707">AVERAGE(B91:B93)</f>
        <v>100.01080976342591</v>
      </c>
      <c r="F93" s="542">
        <f t="shared" ref="F93" si="708">E93-E92</f>
        <v>0.33493431429209863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645">
        <f>結果表!M91</f>
        <v>100.80104537644999</v>
      </c>
      <c r="L93" s="527">
        <v>6</v>
      </c>
      <c r="M93" s="262">
        <f t="shared" ref="M93" si="712">B93</f>
        <v>100.45485863116207</v>
      </c>
      <c r="N93" s="220">
        <f t="shared" ref="N93" si="713">J93</f>
        <v>100.80104537644999</v>
      </c>
    </row>
    <row r="94" spans="1:14">
      <c r="A94" s="2236">
        <v>45839</v>
      </c>
      <c r="B94" s="2674"/>
      <c r="C94" s="243"/>
      <c r="D94" s="52"/>
      <c r="E94" s="359"/>
      <c r="F94" s="542"/>
      <c r="G94" s="361"/>
      <c r="H94" s="360"/>
      <c r="I94" s="514"/>
      <c r="J94" s="2645"/>
      <c r="L94" s="527">
        <v>7</v>
      </c>
      <c r="M94" s="262"/>
      <c r="N94" s="220"/>
    </row>
    <row r="95" spans="1:14">
      <c r="A95" s="2236">
        <v>45870</v>
      </c>
      <c r="B95" s="2674"/>
      <c r="C95" s="243"/>
      <c r="D95" s="52"/>
      <c r="E95" s="359"/>
      <c r="F95" s="542"/>
      <c r="G95" s="361"/>
      <c r="H95" s="360"/>
      <c r="I95" s="514"/>
      <c r="J95" s="2645"/>
      <c r="L95" s="529">
        <v>8</v>
      </c>
      <c r="M95" s="262"/>
      <c r="N95" s="220"/>
    </row>
    <row r="96" spans="1:14">
      <c r="A96" s="2236">
        <v>45901</v>
      </c>
      <c r="B96" s="2674"/>
      <c r="C96" s="243"/>
      <c r="D96" s="52"/>
      <c r="E96" s="359"/>
      <c r="F96" s="542"/>
      <c r="G96" s="361"/>
      <c r="H96" s="360"/>
      <c r="I96" s="514"/>
      <c r="J96" s="2645"/>
      <c r="L96" s="529">
        <v>9</v>
      </c>
      <c r="M96" s="262"/>
      <c r="N96" s="220"/>
    </row>
    <row r="97" spans="1:14">
      <c r="A97" s="2236">
        <v>45931</v>
      </c>
      <c r="B97" s="2674"/>
      <c r="C97" s="243"/>
      <c r="D97" s="52"/>
      <c r="E97" s="359"/>
      <c r="F97" s="542"/>
      <c r="G97" s="361"/>
      <c r="H97" s="360"/>
      <c r="I97" s="514"/>
      <c r="J97" s="2645"/>
      <c r="L97" s="529">
        <v>10</v>
      </c>
      <c r="M97" s="262"/>
      <c r="N97" s="220"/>
    </row>
    <row r="98" spans="1:14">
      <c r="A98" s="2236">
        <v>45962</v>
      </c>
      <c r="B98" s="2674"/>
      <c r="C98" s="243"/>
      <c r="D98" s="52"/>
      <c r="E98" s="359"/>
      <c r="F98" s="542"/>
      <c r="G98" s="361"/>
      <c r="H98" s="360"/>
      <c r="I98" s="514"/>
      <c r="J98" s="2645"/>
      <c r="L98" s="528">
        <v>11</v>
      </c>
      <c r="M98" s="262"/>
      <c r="N98" s="220"/>
    </row>
    <row r="99" spans="1:14">
      <c r="A99" s="2555">
        <v>45992</v>
      </c>
      <c r="B99" s="2675"/>
      <c r="C99" s="246"/>
      <c r="D99" s="550"/>
      <c r="E99" s="544"/>
      <c r="F99" s="551"/>
      <c r="G99" s="545"/>
      <c r="H99" s="552"/>
      <c r="I99" s="440"/>
      <c r="J99" s="2646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53"/>
  <sheetViews>
    <sheetView workbookViewId="0">
      <selection activeCell="F24" sqref="F24"/>
    </sheetView>
  </sheetViews>
  <sheetFormatPr defaultRowHeight="13"/>
  <cols>
    <col min="1" max="1" width="4.6328125" customWidth="1"/>
  </cols>
  <sheetData>
    <row r="1" spans="1:16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6" ht="14">
      <c r="A2" s="194" t="s">
        <v>422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16" ht="9" customHeight="1">
      <c r="A3" s="194"/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</row>
    <row r="4" spans="1:16">
      <c r="A4" s="38">
        <v>1</v>
      </c>
      <c r="B4" s="38" t="s">
        <v>414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6">
      <c r="A5" s="38">
        <v>2</v>
      </c>
      <c r="B5" s="38" t="s">
        <v>415</v>
      </c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</row>
    <row r="6" spans="1:16">
      <c r="A6" s="38">
        <v>3</v>
      </c>
      <c r="B6" s="38" t="s">
        <v>255</v>
      </c>
      <c r="C6" s="38"/>
      <c r="D6" s="38"/>
      <c r="E6" s="38"/>
      <c r="F6" s="38"/>
      <c r="G6" s="38"/>
      <c r="H6" s="38"/>
      <c r="I6" s="38"/>
      <c r="J6" s="38"/>
      <c r="K6" s="38"/>
      <c r="L6" s="38"/>
      <c r="M6" s="38"/>
      <c r="N6" s="38"/>
      <c r="O6" s="38"/>
      <c r="P6" s="38"/>
    </row>
    <row r="7" spans="1:16">
      <c r="A7" s="38">
        <v>4</v>
      </c>
      <c r="B7" s="38" t="s">
        <v>416</v>
      </c>
      <c r="C7" s="38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</row>
    <row r="8" spans="1:16">
      <c r="A8" s="38">
        <v>5</v>
      </c>
      <c r="B8" s="38" t="s">
        <v>417</v>
      </c>
      <c r="C8" s="38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>
      <c r="A9" s="38">
        <v>6</v>
      </c>
      <c r="B9" s="38" t="s">
        <v>418</v>
      </c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</row>
    <row r="10" spans="1:16">
      <c r="A10" s="38">
        <v>7</v>
      </c>
      <c r="B10" s="38" t="s">
        <v>419</v>
      </c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</row>
    <row r="11" spans="1:16">
      <c r="A11" s="38">
        <v>8</v>
      </c>
      <c r="B11" s="38" t="s">
        <v>420</v>
      </c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</row>
    <row r="12" spans="1:16">
      <c r="A12" s="38">
        <v>9</v>
      </c>
      <c r="B12" s="38" t="s">
        <v>421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16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16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</row>
    <row r="15" spans="1:16" ht="12" customHeight="1">
      <c r="A15" s="38"/>
      <c r="B15" s="38"/>
      <c r="C15" s="38"/>
      <c r="D15" s="38"/>
      <c r="E15" s="38"/>
      <c r="F15" s="38"/>
      <c r="G15" s="38"/>
      <c r="H15" s="38"/>
      <c r="I15" s="38"/>
      <c r="J15" s="38"/>
      <c r="K15" s="38"/>
      <c r="L15" s="38"/>
      <c r="M15" s="38"/>
      <c r="N15" s="38"/>
      <c r="O15" s="38"/>
      <c r="P15" s="38"/>
    </row>
    <row r="16" spans="1:16" ht="14">
      <c r="A16" s="240" t="s">
        <v>423</v>
      </c>
      <c r="B16" s="240"/>
      <c r="C16" s="240"/>
      <c r="D16" s="240"/>
      <c r="E16" s="240"/>
      <c r="F16" s="240"/>
      <c r="G16" s="240"/>
      <c r="H16" s="240"/>
      <c r="I16" s="240"/>
      <c r="J16" s="240"/>
      <c r="K16" s="38"/>
      <c r="L16" s="38"/>
      <c r="M16" s="38"/>
      <c r="N16" s="38"/>
      <c r="O16" s="38"/>
      <c r="P16" s="38"/>
    </row>
    <row r="17" spans="1:16" ht="9" customHeight="1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 t="s">
        <v>250</v>
      </c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 t="s">
        <v>435</v>
      </c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>
      <c r="A20" s="38" t="s">
        <v>434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</row>
    <row r="21" spans="1:16">
      <c r="A21" s="39" t="s">
        <v>426</v>
      </c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</row>
    <row r="22" spans="1:16">
      <c r="A22" s="38" t="s">
        <v>427</v>
      </c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</row>
    <row r="23" spans="1:16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</row>
    <row r="24" spans="1:16">
      <c r="A24" s="38" t="s">
        <v>251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 t="s">
        <v>252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 t="s">
        <v>428</v>
      </c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  <row r="27" spans="1:16">
      <c r="A27" s="38" t="s">
        <v>437</v>
      </c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</row>
    <row r="28" spans="1:16">
      <c r="A28" s="38" t="s">
        <v>436</v>
      </c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</row>
    <row r="29" spans="1:16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</row>
    <row r="30" spans="1:16">
      <c r="A30" s="38" t="s">
        <v>253</v>
      </c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</row>
    <row r="31" spans="1:16">
      <c r="A31" s="38" t="s">
        <v>440</v>
      </c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</row>
    <row r="32" spans="1:16">
      <c r="A32" s="38" t="s">
        <v>256</v>
      </c>
      <c r="B32" s="38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</row>
    <row r="33" spans="1:16">
      <c r="A33" s="38" t="s">
        <v>441</v>
      </c>
      <c r="B33" s="38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</row>
    <row r="34" spans="1:16">
      <c r="A34" s="38" t="s">
        <v>439</v>
      </c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</row>
    <row r="35" spans="1:16">
      <c r="A35" s="38" t="s">
        <v>438</v>
      </c>
      <c r="B35" s="38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</row>
    <row r="36" spans="1:16">
      <c r="A36" s="38" t="s">
        <v>442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</row>
    <row r="37" spans="1:16">
      <c r="A37" s="38" t="s">
        <v>443</v>
      </c>
      <c r="B37" s="38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</row>
    <row r="38" spans="1:16">
      <c r="A38" s="38" t="s">
        <v>257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</row>
    <row r="39" spans="1:16">
      <c r="A39" s="38" t="s">
        <v>444</v>
      </c>
      <c r="B39" s="38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</row>
    <row r="40" spans="1:16">
      <c r="A40" s="38" t="s">
        <v>258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</row>
    <row r="41" spans="1:16">
      <c r="A41" s="38" t="s">
        <v>445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</row>
    <row r="42" spans="1:16">
      <c r="A42" s="38" t="s">
        <v>259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</row>
    <row r="43" spans="1:16">
      <c r="A43" s="38"/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</row>
    <row r="44" spans="1:16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</row>
    <row r="45" spans="1:16">
      <c r="A45" s="38" t="s">
        <v>260</v>
      </c>
      <c r="B45" s="38"/>
      <c r="C45" s="38"/>
      <c r="D45" s="38"/>
      <c r="E45" s="38"/>
      <c r="F45" s="38"/>
      <c r="G45" s="40"/>
      <c r="H45" s="38"/>
      <c r="I45" s="38"/>
      <c r="J45" s="38"/>
      <c r="K45" s="38"/>
      <c r="L45" s="38"/>
      <c r="M45" s="38"/>
      <c r="N45" s="38"/>
      <c r="O45" s="38"/>
      <c r="P45" s="38"/>
    </row>
    <row r="46" spans="1:16" ht="25.5" customHeight="1">
      <c r="A46" s="38" t="s">
        <v>261</v>
      </c>
      <c r="B46" s="38"/>
      <c r="C46" s="38"/>
      <c r="D46" s="38"/>
      <c r="E46" s="38"/>
      <c r="F46" s="38"/>
      <c r="G46" s="2726" t="s">
        <v>464</v>
      </c>
      <c r="H46" s="2727"/>
      <c r="I46" s="38"/>
      <c r="J46" s="38"/>
      <c r="K46" s="38"/>
      <c r="L46" s="38"/>
      <c r="M46" s="38"/>
      <c r="N46" s="38"/>
      <c r="O46" s="38"/>
      <c r="P46" s="38"/>
    </row>
    <row r="47" spans="1:16">
      <c r="A47" s="38" t="s">
        <v>254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</row>
    <row r="48" spans="1:16">
      <c r="A48" s="38" t="s">
        <v>262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</row>
    <row r="49" spans="1:16">
      <c r="A49" s="38" t="s">
        <v>263</v>
      </c>
      <c r="B49" s="38"/>
      <c r="C49" s="38"/>
      <c r="D49" s="38"/>
      <c r="E49" s="38"/>
      <c r="F49" s="38"/>
      <c r="G49" s="38"/>
      <c r="H49" s="38"/>
      <c r="I49" s="38"/>
      <c r="J49" s="38"/>
      <c r="K49" s="38"/>
      <c r="L49" s="38"/>
      <c r="M49" s="38"/>
      <c r="N49" s="38"/>
      <c r="O49" s="38"/>
      <c r="P49" s="38"/>
    </row>
    <row r="50" spans="1:16">
      <c r="A50" s="38"/>
      <c r="B50" s="38"/>
      <c r="C50" s="38"/>
      <c r="D50" s="38"/>
      <c r="E50" s="38"/>
      <c r="F50" s="38"/>
      <c r="G50" s="38"/>
      <c r="H50" s="38"/>
      <c r="I50" s="38"/>
      <c r="J50" s="38"/>
    </row>
    <row r="51" spans="1:16">
      <c r="A51" s="38" t="s">
        <v>470</v>
      </c>
      <c r="B51" s="38"/>
      <c r="C51" s="38"/>
      <c r="D51" s="38"/>
      <c r="E51" s="38"/>
      <c r="F51" s="38"/>
      <c r="G51" s="2726" t="s">
        <v>271</v>
      </c>
      <c r="H51" s="2727"/>
      <c r="I51" s="38"/>
      <c r="J51" s="38"/>
    </row>
    <row r="52" spans="1:16">
      <c r="A52" s="38" t="s">
        <v>915</v>
      </c>
      <c r="B52" s="38"/>
      <c r="C52" s="38"/>
      <c r="D52" s="38"/>
      <c r="E52" s="38"/>
      <c r="F52" s="38"/>
      <c r="G52" s="38"/>
      <c r="H52" s="38"/>
    </row>
    <row r="53" spans="1:16">
      <c r="A53" s="38" t="s">
        <v>471</v>
      </c>
      <c r="B53" s="38"/>
      <c r="C53" s="38"/>
      <c r="D53" s="38"/>
      <c r="E53" s="38"/>
      <c r="F53" s="38"/>
      <c r="G53" s="38"/>
      <c r="H53" s="38"/>
    </row>
  </sheetData>
  <mergeCells count="2">
    <mergeCell ref="G46:H46"/>
    <mergeCell ref="G51:H51"/>
  </mergeCells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00"/>
  <sheetViews>
    <sheetView workbookViewId="0">
      <pane xSplit="1" ySplit="3" topLeftCell="B84" activePane="bottomRight" state="frozen"/>
      <selection pane="topRight" activeCell="B1" sqref="B1"/>
      <selection pane="bottomLeft" activeCell="A4" sqref="A4"/>
      <selection pane="bottomRight" activeCell="N95" sqref="N95"/>
    </sheetView>
  </sheetViews>
  <sheetFormatPr defaultRowHeight="13"/>
  <cols>
    <col min="2" max="6" width="10.6328125" style="305" customWidth="1"/>
    <col min="7" max="8" width="7.36328125" style="305" customWidth="1"/>
    <col min="9" max="10" width="10.6328125" style="305" customWidth="1"/>
  </cols>
  <sheetData>
    <row r="1" spans="1:14">
      <c r="A1" s="303" t="s">
        <v>1446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0" t="s">
        <v>472</v>
      </c>
      <c r="B2" s="2558" t="s">
        <v>497</v>
      </c>
      <c r="C2" s="2557"/>
      <c r="D2" s="2557"/>
      <c r="E2" s="2558"/>
      <c r="F2" s="2558"/>
      <c r="G2" s="2558"/>
      <c r="H2" s="2558"/>
      <c r="I2" s="2559"/>
      <c r="J2" s="2559" t="s">
        <v>498</v>
      </c>
    </row>
    <row r="3" spans="1:14" ht="26">
      <c r="A3" s="2565"/>
      <c r="B3" s="2566"/>
      <c r="C3" s="2562" t="s">
        <v>265</v>
      </c>
      <c r="D3" s="2561" t="s">
        <v>267</v>
      </c>
      <c r="E3" s="2563" t="s">
        <v>487</v>
      </c>
      <c r="F3" s="2564" t="s">
        <v>492</v>
      </c>
      <c r="G3" s="2728" t="s">
        <v>65</v>
      </c>
      <c r="H3" s="2839"/>
      <c r="I3" s="2729"/>
      <c r="J3" s="2568"/>
      <c r="L3" s="526" t="s">
        <v>352</v>
      </c>
      <c r="M3" s="526" t="s">
        <v>703</v>
      </c>
      <c r="N3" s="526" t="s">
        <v>704</v>
      </c>
    </row>
    <row r="4" spans="1:14">
      <c r="A4" s="2235">
        <v>43101</v>
      </c>
      <c r="B4" s="2552">
        <f>結果表!F2</f>
        <v>98.985952736634488</v>
      </c>
      <c r="C4" s="735"/>
      <c r="D4" s="547"/>
      <c r="E4" s="553">
        <f>AVERAGE(B4:B4)</f>
        <v>98.985952736634488</v>
      </c>
      <c r="F4" s="548"/>
      <c r="G4" s="554"/>
      <c r="H4" s="549"/>
      <c r="I4" s="2548"/>
      <c r="J4" s="2552">
        <f>結果表!N2</f>
        <v>98.813654784483631</v>
      </c>
      <c r="L4" s="527" t="s">
        <v>713</v>
      </c>
      <c r="M4" s="262">
        <f t="shared" ref="M4:M7" si="0">B4</f>
        <v>98.985952736634488</v>
      </c>
      <c r="N4" s="220">
        <f t="shared" ref="N4:N7" si="1">J4</f>
        <v>98.813654784483631</v>
      </c>
    </row>
    <row r="5" spans="1:14">
      <c r="A5" s="2236">
        <v>43132</v>
      </c>
      <c r="B5" s="2553">
        <f>結果表!F3</f>
        <v>99.338873128671324</v>
      </c>
      <c r="C5" s="699">
        <f t="shared" ref="C5" si="2">B5-B4</f>
        <v>0.35292039203683601</v>
      </c>
      <c r="D5" s="52"/>
      <c r="E5" s="359">
        <f>AVERAGE(B4:B5)</f>
        <v>99.162412932652899</v>
      </c>
      <c r="F5" s="542">
        <f t="shared" ref="F5" si="3">E5-E4</f>
        <v>0.1764601960184109</v>
      </c>
      <c r="G5" s="361">
        <f t="shared" ref="G5" si="4">IF(F5&lt;0,-1,1)</f>
        <v>1</v>
      </c>
      <c r="H5" s="360"/>
      <c r="I5" s="2549"/>
      <c r="J5" s="2553">
        <f>結果表!N3</f>
        <v>99.225027013465663</v>
      </c>
      <c r="L5" s="527">
        <v>2</v>
      </c>
      <c r="M5" s="262">
        <f t="shared" si="0"/>
        <v>99.338873128671324</v>
      </c>
      <c r="N5" s="220">
        <f t="shared" si="1"/>
        <v>99.225027013465663</v>
      </c>
    </row>
    <row r="6" spans="1:14">
      <c r="A6" s="2236">
        <v>43160</v>
      </c>
      <c r="B6" s="2553">
        <f>結果表!F4</f>
        <v>99.67512071871478</v>
      </c>
      <c r="C6" s="699">
        <f t="shared" ref="C6" si="5">B6-B5</f>
        <v>0.33624759004345606</v>
      </c>
      <c r="D6" s="52"/>
      <c r="E6" s="359">
        <f t="shared" ref="E6" si="6">AVERAGE(B4:B6)</f>
        <v>99.33331552800685</v>
      </c>
      <c r="F6" s="542">
        <f t="shared" ref="F6" si="7">E6-E5</f>
        <v>0.17090259535395091</v>
      </c>
      <c r="G6" s="361">
        <f t="shared" ref="G6" si="8">IF(F6&lt;0,-1,1)</f>
        <v>1</v>
      </c>
      <c r="H6" s="360"/>
      <c r="I6" s="2549"/>
      <c r="J6" s="2553">
        <f>結果表!N4</f>
        <v>99.633111899898253</v>
      </c>
      <c r="L6" s="527">
        <v>3</v>
      </c>
      <c r="M6" s="262">
        <f t="shared" si="0"/>
        <v>99.67512071871478</v>
      </c>
      <c r="N6" s="220">
        <f t="shared" si="1"/>
        <v>99.633111899898253</v>
      </c>
    </row>
    <row r="7" spans="1:14">
      <c r="A7" s="2236">
        <v>43191</v>
      </c>
      <c r="B7" s="2553">
        <f>結果表!F5</f>
        <v>99.978502749776638</v>
      </c>
      <c r="C7" s="699">
        <f t="shared" ref="C7" si="9">B7-B6</f>
        <v>0.30338203106185802</v>
      </c>
      <c r="D7" s="52"/>
      <c r="E7" s="359">
        <f t="shared" ref="E7" si="10">AVERAGE(B5:B7)</f>
        <v>99.664165532387585</v>
      </c>
      <c r="F7" s="542">
        <f t="shared" ref="F7" si="11">E7-E6</f>
        <v>0.33085000438073564</v>
      </c>
      <c r="G7" s="361">
        <f t="shared" ref="G7" si="12">IF(F7&lt;0,-1,1)</f>
        <v>1</v>
      </c>
      <c r="H7" s="360">
        <f t="shared" ref="H7" si="13">SUM(G5:G7)</f>
        <v>3</v>
      </c>
      <c r="I7" s="2549" t="str">
        <f t="shared" ref="I7" si="14">IF(H7=-3,"悪化 ",IF(H7=3,"改善 "," ---"))</f>
        <v xml:space="preserve">改善 </v>
      </c>
      <c r="J7" s="2553">
        <f>結果表!N5</f>
        <v>100.00578472932339</v>
      </c>
      <c r="L7" s="527">
        <v>4</v>
      </c>
      <c r="M7" s="262">
        <f t="shared" si="0"/>
        <v>99.978502749776638</v>
      </c>
      <c r="N7" s="220">
        <f t="shared" si="1"/>
        <v>100.00578472932339</v>
      </c>
    </row>
    <row r="8" spans="1:14">
      <c r="A8" s="2236">
        <v>43221</v>
      </c>
      <c r="B8" s="2553">
        <f>結果表!F6</f>
        <v>100.24314263135584</v>
      </c>
      <c r="C8" s="699">
        <f t="shared" ref="C8" si="15">B8-B7</f>
        <v>0.26463988157919971</v>
      </c>
      <c r="D8" s="52"/>
      <c r="E8" s="359">
        <f t="shared" ref="E8" si="16">AVERAGE(B6:B8)</f>
        <v>99.96558869994908</v>
      </c>
      <c r="F8" s="542">
        <f t="shared" ref="F8" si="17">E8-E7</f>
        <v>0.30142316756149512</v>
      </c>
      <c r="G8" s="361">
        <f t="shared" ref="G8" si="18">IF(F8&lt;0,-1,1)</f>
        <v>1</v>
      </c>
      <c r="H8" s="360">
        <f t="shared" ref="H8" si="19">SUM(G6:G8)</f>
        <v>3</v>
      </c>
      <c r="I8" s="2549" t="str">
        <f t="shared" ref="I8" si="20">IF(H8=-3,"悪化 ",IF(H8=3,"改善 "," ---"))</f>
        <v xml:space="preserve">改善 </v>
      </c>
      <c r="J8" s="2553">
        <f>結果表!N6</f>
        <v>100.33097116474472</v>
      </c>
      <c r="L8" s="527">
        <v>5</v>
      </c>
      <c r="M8" s="262">
        <f t="shared" ref="M8:M16" si="21">B8</f>
        <v>100.24314263135584</v>
      </c>
      <c r="N8" s="220">
        <f t="shared" ref="N8:N16" si="22">J8</f>
        <v>100.33097116474472</v>
      </c>
    </row>
    <row r="9" spans="1:14">
      <c r="A9" s="2236">
        <v>43252</v>
      </c>
      <c r="B9" s="2553">
        <f>結果表!F7</f>
        <v>100.41047681642783</v>
      </c>
      <c r="C9" s="699">
        <f t="shared" ref="C9" si="23">B9-B8</f>
        <v>0.1673341850719936</v>
      </c>
      <c r="D9" s="52"/>
      <c r="E9" s="359">
        <f t="shared" ref="E9" si="24">AVERAGE(B7:B9)</f>
        <v>100.21070739918677</v>
      </c>
      <c r="F9" s="542">
        <f t="shared" ref="F9" si="25">E9-E8</f>
        <v>0.24511869923769325</v>
      </c>
      <c r="G9" s="361">
        <f t="shared" ref="G9" si="26">IF(F9&lt;0,-1,1)</f>
        <v>1</v>
      </c>
      <c r="H9" s="360">
        <f t="shared" ref="H9" si="27">SUM(G7:G9)</f>
        <v>3</v>
      </c>
      <c r="I9" s="2549" t="str">
        <f t="shared" ref="I9" si="28">IF(H9=-3,"悪化 ",IF(H9=3,"改善 "," ---"))</f>
        <v xml:space="preserve">改善 </v>
      </c>
      <c r="J9" s="2553">
        <f>結果表!N7</f>
        <v>100.60508619734964</v>
      </c>
      <c r="L9" s="527">
        <v>6</v>
      </c>
      <c r="M9" s="262">
        <f t="shared" si="21"/>
        <v>100.41047681642783</v>
      </c>
      <c r="N9" s="220">
        <f t="shared" si="22"/>
        <v>100.60508619734964</v>
      </c>
    </row>
    <row r="10" spans="1:14">
      <c r="A10" s="2236">
        <v>43282</v>
      </c>
      <c r="B10" s="2553">
        <f>結果表!F8</f>
        <v>100.57350199999425</v>
      </c>
      <c r="C10" s="699">
        <f t="shared" ref="C10" si="29">B10-B9</f>
        <v>0.16302518356641826</v>
      </c>
      <c r="D10" s="52"/>
      <c r="E10" s="359">
        <f t="shared" ref="E10" si="30">AVERAGE(B8:B10)</f>
        <v>100.40904048259263</v>
      </c>
      <c r="F10" s="542">
        <f t="shared" ref="F10" si="31">E10-E9</f>
        <v>0.19833308340585631</v>
      </c>
      <c r="G10" s="361">
        <f t="shared" ref="G10" si="32">IF(F10&lt;0,-1,1)</f>
        <v>1</v>
      </c>
      <c r="H10" s="360">
        <f t="shared" ref="H10" si="33">SUM(G8:G10)</f>
        <v>3</v>
      </c>
      <c r="I10" s="2549" t="str">
        <f t="shared" ref="I10" si="34">IF(H10=-3,"悪化 ",IF(H10=3,"改善 "," ---"))</f>
        <v xml:space="preserve">改善 </v>
      </c>
      <c r="J10" s="2553">
        <f>結果表!N8</f>
        <v>100.84789698945964</v>
      </c>
      <c r="L10" s="527">
        <v>7</v>
      </c>
      <c r="M10" s="262">
        <f t="shared" si="21"/>
        <v>100.57350199999425</v>
      </c>
      <c r="N10" s="220">
        <f t="shared" si="22"/>
        <v>100.84789698945964</v>
      </c>
    </row>
    <row r="11" spans="1:14">
      <c r="A11" s="2236">
        <v>43313</v>
      </c>
      <c r="B11" s="2553">
        <f>結果表!F9</f>
        <v>100.73314959193853</v>
      </c>
      <c r="C11" s="699">
        <f t="shared" ref="C11" si="35">B11-B10</f>
        <v>0.15964759194427813</v>
      </c>
      <c r="D11" s="52"/>
      <c r="E11" s="359">
        <f t="shared" ref="E11" si="36">AVERAGE(B9:B11)</f>
        <v>100.57237613612021</v>
      </c>
      <c r="F11" s="542">
        <f t="shared" ref="F11" si="37">E11-E10</f>
        <v>0.16333565352758228</v>
      </c>
      <c r="G11" s="361">
        <f t="shared" ref="G11" si="38">IF(F11&lt;0,-1,1)</f>
        <v>1</v>
      </c>
      <c r="H11" s="360">
        <f t="shared" ref="H11" si="39">SUM(G9:G11)</f>
        <v>3</v>
      </c>
      <c r="I11" s="2549" t="str">
        <f t="shared" ref="I11" si="40">IF(H11=-3,"悪化 ",IF(H11=3,"改善 "," ---"))</f>
        <v xml:space="preserve">改善 </v>
      </c>
      <c r="J11" s="2553">
        <f>結果表!N9</f>
        <v>101.04913561905957</v>
      </c>
      <c r="L11" s="529">
        <v>8</v>
      </c>
      <c r="M11" s="262">
        <f t="shared" si="21"/>
        <v>100.73314959193853</v>
      </c>
      <c r="N11" s="220">
        <f t="shared" si="22"/>
        <v>101.04913561905957</v>
      </c>
    </row>
    <row r="12" spans="1:14">
      <c r="A12" s="2236">
        <v>43344</v>
      </c>
      <c r="B12" s="2553">
        <f>結果表!F10</f>
        <v>100.88483063906899</v>
      </c>
      <c r="C12" s="699">
        <f t="shared" ref="C12" si="41">B12-B11</f>
        <v>0.1516810471304666</v>
      </c>
      <c r="D12" s="52"/>
      <c r="E12" s="359">
        <f t="shared" ref="E12" si="42">AVERAGE(B10:B12)</f>
        <v>100.73049407700059</v>
      </c>
      <c r="F12" s="542">
        <f t="shared" ref="F12" si="43">E12-E11</f>
        <v>0.15811794088037345</v>
      </c>
      <c r="G12" s="361">
        <f t="shared" ref="G12" si="44">IF(F12&lt;0,-1,1)</f>
        <v>1</v>
      </c>
      <c r="H12" s="360">
        <f t="shared" ref="H12" si="45">SUM(G10:G12)</f>
        <v>3</v>
      </c>
      <c r="I12" s="2549" t="str">
        <f t="shared" ref="I12" si="46">IF(H12=-3,"悪化 ",IF(H12=3,"改善 "," ---"))</f>
        <v xml:space="preserve">改善 </v>
      </c>
      <c r="J12" s="2553">
        <f>結果表!N10</f>
        <v>101.2234733698224</v>
      </c>
      <c r="L12" s="529">
        <v>9</v>
      </c>
      <c r="M12" s="262">
        <f t="shared" si="21"/>
        <v>100.88483063906899</v>
      </c>
      <c r="N12" s="220">
        <f t="shared" si="22"/>
        <v>101.2234733698224</v>
      </c>
    </row>
    <row r="13" spans="1:14">
      <c r="A13" s="2236">
        <v>43374</v>
      </c>
      <c r="B13" s="2553">
        <f>結果表!F11</f>
        <v>101.08924995067834</v>
      </c>
      <c r="C13" s="699">
        <f t="shared" ref="C13" si="47">B13-B12</f>
        <v>0.20441931160934246</v>
      </c>
      <c r="D13" s="52"/>
      <c r="E13" s="359">
        <f t="shared" ref="E13" si="48">AVERAGE(B11:B13)</f>
        <v>100.90241006056196</v>
      </c>
      <c r="F13" s="542">
        <f t="shared" ref="F13" si="49">E13-E12</f>
        <v>0.17191598356137661</v>
      </c>
      <c r="G13" s="361">
        <f t="shared" ref="G13" si="50">IF(F13&lt;0,-1,1)</f>
        <v>1</v>
      </c>
      <c r="H13" s="360">
        <f t="shared" ref="H13" si="51">SUM(G11:G13)</f>
        <v>3</v>
      </c>
      <c r="I13" s="2549" t="str">
        <f t="shared" ref="I13" si="52">IF(H13=-3,"悪化 ",IF(H13=3,"改善 "," ---"))</f>
        <v xml:space="preserve">改善 </v>
      </c>
      <c r="J13" s="2553">
        <f>結果表!N11</f>
        <v>101.40709594366899</v>
      </c>
      <c r="L13" s="529">
        <v>10</v>
      </c>
      <c r="M13" s="262">
        <f t="shared" si="21"/>
        <v>101.08924995067834</v>
      </c>
      <c r="N13" s="220">
        <f t="shared" si="22"/>
        <v>101.40709594366899</v>
      </c>
    </row>
    <row r="14" spans="1:14">
      <c r="A14" s="2236">
        <v>43405</v>
      </c>
      <c r="B14" s="2553">
        <f>結果表!F12</f>
        <v>101.2156958868421</v>
      </c>
      <c r="C14" s="699">
        <f t="shared" ref="C14" si="53">B14-B13</f>
        <v>0.12644593616376198</v>
      </c>
      <c r="D14" s="52"/>
      <c r="E14" s="359">
        <f t="shared" ref="E14" si="54">AVERAGE(B12:B14)</f>
        <v>101.06325882552981</v>
      </c>
      <c r="F14" s="542">
        <f t="shared" ref="F14" si="55">E14-E13</f>
        <v>0.16084876496785228</v>
      </c>
      <c r="G14" s="361">
        <f t="shared" ref="G14" si="56">IF(F14&lt;0,-1,1)</f>
        <v>1</v>
      </c>
      <c r="H14" s="360">
        <f t="shared" ref="H14" si="57">SUM(G12:G14)</f>
        <v>3</v>
      </c>
      <c r="I14" s="2549" t="str">
        <f t="shared" ref="I14" si="58">IF(H14=-3,"悪化 ",IF(H14=3,"改善 "," ---"))</f>
        <v xml:space="preserve">改善 </v>
      </c>
      <c r="J14" s="2553">
        <f>結果表!N12</f>
        <v>101.56890147082787</v>
      </c>
      <c r="L14" s="528">
        <v>11</v>
      </c>
      <c r="M14" s="262">
        <f t="shared" si="21"/>
        <v>101.2156958868421</v>
      </c>
      <c r="N14" s="220">
        <f t="shared" si="22"/>
        <v>101.56890147082787</v>
      </c>
    </row>
    <row r="15" spans="1:14">
      <c r="A15" s="2555">
        <v>43435</v>
      </c>
      <c r="B15" s="2553">
        <f>結果表!F13</f>
        <v>101.22612404974954</v>
      </c>
      <c r="C15" s="930">
        <f t="shared" ref="C15:C16" si="59">B15-B14</f>
        <v>1.0428162907444971E-2</v>
      </c>
      <c r="D15" s="550"/>
      <c r="E15" s="544">
        <f t="shared" ref="E15:E16" si="60">AVERAGE(B13:B15)</f>
        <v>101.17702329575667</v>
      </c>
      <c r="F15" s="551">
        <f t="shared" ref="F15:F16" si="61">E15-E14</f>
        <v>0.11376447022685454</v>
      </c>
      <c r="G15" s="545">
        <f t="shared" ref="G15:G16" si="62">IF(F15&lt;0,-1,1)</f>
        <v>1</v>
      </c>
      <c r="H15" s="552">
        <f t="shared" ref="H15:H16" si="63">SUM(G13:G15)</f>
        <v>3</v>
      </c>
      <c r="I15" s="2551" t="str">
        <f t="shared" ref="I15:I16" si="64">IF(H15=-3,"悪化 ",IF(H15=3,"改善 "," ---"))</f>
        <v xml:space="preserve">改善 </v>
      </c>
      <c r="J15" s="2553">
        <f>結果表!N13</f>
        <v>101.70489595048612</v>
      </c>
      <c r="L15" s="527">
        <v>12</v>
      </c>
      <c r="M15" s="262">
        <f t="shared" si="21"/>
        <v>101.22612404974954</v>
      </c>
      <c r="N15" s="220">
        <f t="shared" si="22"/>
        <v>101.70489595048612</v>
      </c>
    </row>
    <row r="16" spans="1:14">
      <c r="A16" s="2203">
        <v>43466</v>
      </c>
      <c r="B16" s="2552">
        <f>結果表!F14</f>
        <v>101.14627494532351</v>
      </c>
      <c r="C16" s="52">
        <f t="shared" si="59"/>
        <v>-7.9849104426031658E-2</v>
      </c>
      <c r="D16" s="243">
        <f t="shared" ref="D16" si="65">ROUND((B16-B4)/B4*100,2)</f>
        <v>2.1800000000000002</v>
      </c>
      <c r="E16" s="542">
        <f t="shared" si="60"/>
        <v>101.19603162730505</v>
      </c>
      <c r="F16" s="359">
        <f t="shared" si="61"/>
        <v>1.9008331548377555E-2</v>
      </c>
      <c r="G16" s="360">
        <f t="shared" si="62"/>
        <v>1</v>
      </c>
      <c r="H16" s="361">
        <f t="shared" si="63"/>
        <v>3</v>
      </c>
      <c r="I16" s="362" t="str">
        <f t="shared" si="64"/>
        <v xml:space="preserve">改善 </v>
      </c>
      <c r="J16" s="2552">
        <f>結果表!N14</f>
        <v>101.82931272269386</v>
      </c>
      <c r="L16" s="530" t="s">
        <v>758</v>
      </c>
      <c r="M16" s="531">
        <f t="shared" si="21"/>
        <v>101.14627494532351</v>
      </c>
      <c r="N16" s="369">
        <f t="shared" si="22"/>
        <v>101.82931272269386</v>
      </c>
    </row>
    <row r="17" spans="1:14">
      <c r="A17" s="2203">
        <v>43497</v>
      </c>
      <c r="B17" s="2553">
        <f>結果表!F15</f>
        <v>101.03195396098253</v>
      </c>
      <c r="C17" s="52">
        <f t="shared" ref="C17" si="66">B17-B16</f>
        <v>-0.11432098434097782</v>
      </c>
      <c r="D17" s="243">
        <f t="shared" ref="D17" si="67">ROUND((B17-B5)/B5*100,2)</f>
        <v>1.7</v>
      </c>
      <c r="E17" s="542">
        <f t="shared" ref="E17" si="68">AVERAGE(B15:B17)</f>
        <v>101.13478431868521</v>
      </c>
      <c r="F17" s="359">
        <f t="shared" ref="F17" si="69">E17-E16</f>
        <v>-6.1247308619840624E-2</v>
      </c>
      <c r="G17" s="360">
        <f t="shared" ref="G17" si="70">IF(F17&lt;0,-1,1)</f>
        <v>-1</v>
      </c>
      <c r="H17" s="361">
        <f t="shared" ref="H17" si="71">SUM(G15:G17)</f>
        <v>1</v>
      </c>
      <c r="I17" s="362" t="str">
        <f t="shared" ref="I17" si="72">IF(H17=-3,"悪化 ",IF(H17=3,"改善 "," ---"))</f>
        <v xml:space="preserve"> ---</v>
      </c>
      <c r="J17" s="2553">
        <f>結果表!N15</f>
        <v>101.93978193459492</v>
      </c>
      <c r="L17" s="527">
        <v>2</v>
      </c>
      <c r="M17" s="262">
        <f t="shared" ref="M17" si="73">B17</f>
        <v>101.03195396098253</v>
      </c>
      <c r="N17" s="220">
        <f t="shared" ref="N17" si="74">J17</f>
        <v>101.93978193459492</v>
      </c>
    </row>
    <row r="18" spans="1:14">
      <c r="A18" s="2203">
        <v>43525</v>
      </c>
      <c r="B18" s="2553">
        <f>結果表!F16</f>
        <v>100.90802447676768</v>
      </c>
      <c r="C18" s="52">
        <f t="shared" ref="C18" si="75">B18-B17</f>
        <v>-0.12392948421485528</v>
      </c>
      <c r="D18" s="243">
        <f t="shared" ref="D18" si="76">ROUND((B18-B6)/B6*100,2)</f>
        <v>1.24</v>
      </c>
      <c r="E18" s="542">
        <f t="shared" ref="E18" si="77">AVERAGE(B16:B18)</f>
        <v>101.02875112769125</v>
      </c>
      <c r="F18" s="359">
        <f t="shared" ref="F18" si="78">E18-E17</f>
        <v>-0.10603319099395492</v>
      </c>
      <c r="G18" s="360">
        <f t="shared" ref="G18" si="79">IF(F18&lt;0,-1,1)</f>
        <v>-1</v>
      </c>
      <c r="H18" s="361">
        <f t="shared" ref="H18" si="80">SUM(G16:G18)</f>
        <v>-1</v>
      </c>
      <c r="I18" s="362" t="str">
        <f t="shared" ref="I18" si="81">IF(H18=-3,"悪化 ",IF(H18=3,"改善 "," ---"))</f>
        <v xml:space="preserve"> ---</v>
      </c>
      <c r="J18" s="2553">
        <f>結果表!N16</f>
        <v>102.02180984339078</v>
      </c>
      <c r="L18" s="527">
        <v>3</v>
      </c>
      <c r="M18" s="262">
        <f t="shared" ref="M18" si="82">B18</f>
        <v>100.90802447676768</v>
      </c>
      <c r="N18" s="220">
        <f t="shared" ref="N18" si="83">J18</f>
        <v>102.02180984339078</v>
      </c>
    </row>
    <row r="19" spans="1:14">
      <c r="A19" s="2203">
        <v>43556</v>
      </c>
      <c r="B19" s="2553">
        <f>結果表!F17</f>
        <v>100.86486075375042</v>
      </c>
      <c r="C19" s="52">
        <f t="shared" ref="C19" si="84">B19-B18</f>
        <v>-4.3163723017258349E-2</v>
      </c>
      <c r="D19" s="243">
        <f t="shared" ref="D19" si="85">ROUND((B19-B7)/B7*100,2)</f>
        <v>0.89</v>
      </c>
      <c r="E19" s="542">
        <f t="shared" ref="E19" si="86">AVERAGE(B17:B19)</f>
        <v>100.93494639716687</v>
      </c>
      <c r="F19" s="359">
        <f t="shared" ref="F19" si="87">E19-E18</f>
        <v>-9.3804730524382762E-2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53">
        <f>結果表!N17</f>
        <v>102.10001175211113</v>
      </c>
      <c r="L19" s="527">
        <v>4</v>
      </c>
      <c r="M19" s="262">
        <f t="shared" ref="M19" si="91">B19</f>
        <v>100.86486075375042</v>
      </c>
      <c r="N19" s="220">
        <f t="shared" ref="N19" si="92">J19</f>
        <v>102.10001175211113</v>
      </c>
    </row>
    <row r="20" spans="1:14">
      <c r="A20" s="2203">
        <v>43586</v>
      </c>
      <c r="B20" s="2553">
        <f>結果表!F18</f>
        <v>100.80647096600551</v>
      </c>
      <c r="C20" s="52">
        <f t="shared" ref="C20" si="93">B20-B19</f>
        <v>-5.8389787744914656E-2</v>
      </c>
      <c r="D20" s="243">
        <f t="shared" ref="D20" si="94">ROUND((B20-B8)/B8*100,2)</f>
        <v>0.56000000000000005</v>
      </c>
      <c r="E20" s="542">
        <f t="shared" ref="E20" si="95">AVERAGE(B18:B20)</f>
        <v>100.85978539884121</v>
      </c>
      <c r="F20" s="359">
        <f t="shared" ref="F20" si="96">E20-E19</f>
        <v>-7.5160998325657147E-2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53">
        <f>結果表!N18</f>
        <v>102.13330643641027</v>
      </c>
      <c r="L20" s="527">
        <v>5</v>
      </c>
      <c r="M20" s="262">
        <f t="shared" ref="M20" si="100">B20</f>
        <v>100.80647096600551</v>
      </c>
      <c r="N20" s="220">
        <f t="shared" ref="N20" si="101">J20</f>
        <v>102.13330643641027</v>
      </c>
    </row>
    <row r="21" spans="1:14">
      <c r="A21" s="2203">
        <v>43617</v>
      </c>
      <c r="B21" s="2553">
        <f>結果表!F19</f>
        <v>100.70395096888292</v>
      </c>
      <c r="C21" s="52">
        <f t="shared" ref="C21" si="102">B21-B20</f>
        <v>-0.10251999712258453</v>
      </c>
      <c r="D21" s="243">
        <f t="shared" ref="D21" si="103">ROUND((B21-B9)/B9*100,2)</f>
        <v>0.28999999999999998</v>
      </c>
      <c r="E21" s="542">
        <f t="shared" ref="E21" si="104">AVERAGE(B19:B21)</f>
        <v>100.79176089621295</v>
      </c>
      <c r="F21" s="359">
        <f t="shared" ref="F21" si="105">E21-E20</f>
        <v>-6.8024502628261985E-2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553">
        <f>結果表!N19</f>
        <v>102.08537834100227</v>
      </c>
      <c r="L21" s="527">
        <v>6</v>
      </c>
      <c r="M21" s="262">
        <f t="shared" ref="M21" si="109">B21</f>
        <v>100.70395096888292</v>
      </c>
      <c r="N21" s="220">
        <f t="shared" ref="N21" si="110">J21</f>
        <v>102.08537834100227</v>
      </c>
    </row>
    <row r="22" spans="1:14">
      <c r="A22" s="2203">
        <v>43647</v>
      </c>
      <c r="B22" s="2553">
        <f>結果表!F20</f>
        <v>100.5997917866239</v>
      </c>
      <c r="C22" s="52">
        <f t="shared" ref="C22" si="111">B22-B21</f>
        <v>-0.10415918225902487</v>
      </c>
      <c r="D22" s="243">
        <f t="shared" ref="D22" si="112">ROUND((B22-B10)/B10*100,2)</f>
        <v>0.03</v>
      </c>
      <c r="E22" s="542">
        <f t="shared" ref="E22" si="113">AVERAGE(B20:B22)</f>
        <v>100.70340457383743</v>
      </c>
      <c r="F22" s="359">
        <f t="shared" ref="F22" si="114">E22-E21</f>
        <v>-8.8356322375517493E-2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553">
        <f>結果表!N20</f>
        <v>101.96018203513951</v>
      </c>
      <c r="L22" s="527">
        <v>7</v>
      </c>
      <c r="M22" s="262">
        <f t="shared" ref="M22" si="118">B22</f>
        <v>100.5997917866239</v>
      </c>
      <c r="N22" s="220">
        <f t="shared" ref="N22" si="119">J22</f>
        <v>101.96018203513951</v>
      </c>
    </row>
    <row r="23" spans="1:14">
      <c r="A23" s="2203">
        <v>43678</v>
      </c>
      <c r="B23" s="2553">
        <f>結果表!F21</f>
        <v>100.48211155366759</v>
      </c>
      <c r="C23" s="52">
        <f t="shared" ref="C23" si="120">B23-B22</f>
        <v>-0.11768023295630314</v>
      </c>
      <c r="D23" s="243">
        <f t="shared" ref="D23" si="121">ROUND((B23-B11)/B11*100,2)</f>
        <v>-0.25</v>
      </c>
      <c r="E23" s="542">
        <f t="shared" ref="E23" si="122">AVERAGE(B21:B23)</f>
        <v>100.5952847697248</v>
      </c>
      <c r="F23" s="359">
        <f t="shared" ref="F23" si="123">E23-E22</f>
        <v>-0.10811980411263278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553">
        <f>結果表!N21</f>
        <v>101.76316062719991</v>
      </c>
      <c r="L23" s="529">
        <v>8</v>
      </c>
      <c r="M23" s="262">
        <f t="shared" ref="M23" si="127">B23</f>
        <v>100.48211155366759</v>
      </c>
      <c r="N23" s="220">
        <f t="shared" ref="N23" si="128">J23</f>
        <v>101.76316062719991</v>
      </c>
    </row>
    <row r="24" spans="1:14">
      <c r="A24" s="2203">
        <v>43709</v>
      </c>
      <c r="B24" s="2553">
        <f>結果表!F22</f>
        <v>100.3550119743313</v>
      </c>
      <c r="C24" s="52">
        <f t="shared" ref="C24" si="129">B24-B23</f>
        <v>-0.12709957933628857</v>
      </c>
      <c r="D24" s="243">
        <f t="shared" ref="D24" si="130">ROUND((B24-B12)/B12*100,2)</f>
        <v>-0.53</v>
      </c>
      <c r="E24" s="542">
        <f t="shared" ref="E24" si="131">AVERAGE(B22:B24)</f>
        <v>100.47897177154094</v>
      </c>
      <c r="F24" s="359">
        <f t="shared" ref="F24" si="132">E24-E23</f>
        <v>-0.11631299818385799</v>
      </c>
      <c r="G24" s="360">
        <f t="shared" ref="G24" si="133">IF(F24&lt;0,-1,1)</f>
        <v>-1</v>
      </c>
      <c r="H24" s="361">
        <f t="shared" ref="H24" si="134">SUM(G22:G24)</f>
        <v>-3</v>
      </c>
      <c r="I24" s="362" t="str">
        <f t="shared" ref="I24" si="135">IF(H24=-3,"悪化 ",IF(H24=3,"改善 "," ---"))</f>
        <v xml:space="preserve">悪化 </v>
      </c>
      <c r="J24" s="2553">
        <f>結果表!N22</f>
        <v>101.56200926167365</v>
      </c>
      <c r="L24" s="529">
        <v>9</v>
      </c>
      <c r="M24" s="262">
        <f t="shared" ref="M24" si="136">B24</f>
        <v>100.3550119743313</v>
      </c>
      <c r="N24" s="220">
        <f t="shared" ref="N24" si="137">J24</f>
        <v>101.56200926167365</v>
      </c>
    </row>
    <row r="25" spans="1:14">
      <c r="A25" s="2203">
        <v>43739</v>
      </c>
      <c r="B25" s="2553">
        <f>結果表!F23</f>
        <v>100.1446166461223</v>
      </c>
      <c r="C25" s="52">
        <f t="shared" ref="C25" si="138">B25-B24</f>
        <v>-0.2103953282090032</v>
      </c>
      <c r="D25" s="243">
        <f t="shared" ref="D25" si="139">ROUND((B25-B13)/B13*100,2)</f>
        <v>-0.93</v>
      </c>
      <c r="E25" s="542">
        <f t="shared" ref="E25" si="140">AVERAGE(B23:B25)</f>
        <v>100.32724672470708</v>
      </c>
      <c r="F25" s="359">
        <f t="shared" ref="F25" si="141">E25-E24</f>
        <v>-0.15172504683386023</v>
      </c>
      <c r="G25" s="360">
        <f t="shared" ref="G25" si="142">IF(F25&lt;0,-1,1)</f>
        <v>-1</v>
      </c>
      <c r="H25" s="361">
        <f t="shared" ref="H25" si="143">SUM(G23:G25)</f>
        <v>-3</v>
      </c>
      <c r="I25" s="362" t="str">
        <f t="shared" ref="I25" si="144">IF(H25=-3,"悪化 ",IF(H25=3,"改善 "," ---"))</f>
        <v xml:space="preserve">悪化 </v>
      </c>
      <c r="J25" s="2553">
        <f>結果表!N23</f>
        <v>101.37439820486114</v>
      </c>
      <c r="L25" s="529">
        <v>10</v>
      </c>
      <c r="M25" s="262">
        <f t="shared" ref="M25" si="145">B25</f>
        <v>100.1446166461223</v>
      </c>
      <c r="N25" s="220">
        <f t="shared" ref="N25" si="146">J25</f>
        <v>101.37439820486114</v>
      </c>
    </row>
    <row r="26" spans="1:14">
      <c r="A26" s="2203">
        <v>43770</v>
      </c>
      <c r="B26" s="2553">
        <f>結果表!F24</f>
        <v>99.892352935705773</v>
      </c>
      <c r="C26" s="52">
        <f t="shared" ref="C26" si="147">B26-B25</f>
        <v>-0.2522637104165284</v>
      </c>
      <c r="D26" s="243">
        <f t="shared" ref="D26" si="148">ROUND((B26-B14)/B14*100,2)</f>
        <v>-1.31</v>
      </c>
      <c r="E26" s="542">
        <f t="shared" ref="E26" si="149">AVERAGE(B24:B26)</f>
        <v>100.13066051871981</v>
      </c>
      <c r="F26" s="359">
        <f t="shared" ref="F26" si="150">E26-E25</f>
        <v>-0.19658620598727339</v>
      </c>
      <c r="G26" s="360">
        <f t="shared" ref="G26" si="151">IF(F26&lt;0,-1,1)</f>
        <v>-1</v>
      </c>
      <c r="H26" s="361">
        <f t="shared" ref="H26" si="152">SUM(G24:G26)</f>
        <v>-3</v>
      </c>
      <c r="I26" s="362" t="str">
        <f t="shared" ref="I26" si="153">IF(H26=-3,"悪化 ",IF(H26=3,"改善 "," ---"))</f>
        <v xml:space="preserve">悪化 </v>
      </c>
      <c r="J26" s="2553">
        <f>結果表!N24</f>
        <v>101.18548814362484</v>
      </c>
      <c r="L26" s="528">
        <v>11</v>
      </c>
      <c r="M26" s="262">
        <f t="shared" ref="M26" si="154">B26</f>
        <v>99.892352935705773</v>
      </c>
      <c r="N26" s="220">
        <f t="shared" ref="N26" si="155">J26</f>
        <v>101.18548814362484</v>
      </c>
    </row>
    <row r="27" spans="1:14">
      <c r="A27" s="2203">
        <v>43800</v>
      </c>
      <c r="B27" s="2554">
        <f>結果表!F25</f>
        <v>99.571590765816865</v>
      </c>
      <c r="C27" s="52">
        <f t="shared" ref="C27:C28" si="156">B27-B26</f>
        <v>-0.32076216988890849</v>
      </c>
      <c r="D27" s="243">
        <f t="shared" ref="D27:D28" si="157">ROUND((B27-B15)/B15*100,2)</f>
        <v>-1.63</v>
      </c>
      <c r="E27" s="542">
        <f t="shared" ref="E27:E28" si="158">AVERAGE(B25:B27)</f>
        <v>99.869520115881642</v>
      </c>
      <c r="F27" s="359">
        <f t="shared" ref="F27:F28" si="159">E27-E26</f>
        <v>-0.26114040283816564</v>
      </c>
      <c r="G27" s="360">
        <f t="shared" ref="G27:G28" si="160">IF(F27&lt;0,-1,1)</f>
        <v>-1</v>
      </c>
      <c r="H27" s="361">
        <f t="shared" ref="H27:H28" si="161">SUM(G25:G27)</f>
        <v>-3</v>
      </c>
      <c r="I27" s="362" t="str">
        <f t="shared" ref="I27:I28" si="162">IF(H27=-3,"悪化 ",IF(H27=3,"改善 "," ---"))</f>
        <v xml:space="preserve">悪化 </v>
      </c>
      <c r="J27" s="2554">
        <f>結果表!N25</f>
        <v>100.94487063491917</v>
      </c>
      <c r="L27" s="527">
        <v>12</v>
      </c>
      <c r="M27" s="262">
        <f t="shared" ref="M27:M28" si="163">B27</f>
        <v>99.571590765816865</v>
      </c>
      <c r="N27" s="220">
        <f t="shared" ref="N27:N28" si="164">J27</f>
        <v>100.94487063491917</v>
      </c>
    </row>
    <row r="28" spans="1:14">
      <c r="A28" s="2235">
        <v>43831</v>
      </c>
      <c r="B28" s="2553">
        <f>結果表!F26</f>
        <v>99.1439124992107</v>
      </c>
      <c r="C28" s="547">
        <f t="shared" si="156"/>
        <v>-0.42767826660616493</v>
      </c>
      <c r="D28" s="245">
        <f t="shared" si="157"/>
        <v>-1.98</v>
      </c>
      <c r="E28" s="548">
        <f t="shared" si="158"/>
        <v>99.535952066911094</v>
      </c>
      <c r="F28" s="553">
        <f t="shared" si="159"/>
        <v>-0.33356804897054815</v>
      </c>
      <c r="G28" s="549">
        <f t="shared" si="160"/>
        <v>-1</v>
      </c>
      <c r="H28" s="554">
        <f t="shared" si="161"/>
        <v>-3</v>
      </c>
      <c r="I28" s="2550" t="str">
        <f t="shared" si="162"/>
        <v xml:space="preserve">悪化 </v>
      </c>
      <c r="J28" s="2553">
        <f>結果表!N26</f>
        <v>100.59793601500037</v>
      </c>
      <c r="L28" s="530" t="s">
        <v>802</v>
      </c>
      <c r="M28" s="531">
        <f t="shared" si="163"/>
        <v>99.1439124992107</v>
      </c>
      <c r="N28" s="369">
        <f t="shared" si="164"/>
        <v>100.59793601500037</v>
      </c>
    </row>
    <row r="29" spans="1:14">
      <c r="A29" s="2236">
        <v>43862</v>
      </c>
      <c r="B29" s="2553">
        <f>結果表!F27</f>
        <v>98.620556638197257</v>
      </c>
      <c r="C29" s="52">
        <f t="shared" ref="C29" si="165">B29-B28</f>
        <v>-0.52335586101344234</v>
      </c>
      <c r="D29" s="243">
        <f t="shared" ref="D29" si="166">ROUND((B29-B17)/B17*100,2)</f>
        <v>-2.39</v>
      </c>
      <c r="E29" s="542">
        <f t="shared" ref="E29" si="167">AVERAGE(B27:B29)</f>
        <v>99.112019967741617</v>
      </c>
      <c r="F29" s="359">
        <f t="shared" ref="F29" si="168">E29-E28</f>
        <v>-0.42393209916947683</v>
      </c>
      <c r="G29" s="360">
        <f t="shared" ref="G29" si="169">IF(F29&lt;0,-1,1)</f>
        <v>-1</v>
      </c>
      <c r="H29" s="361">
        <f t="shared" ref="H29" si="170">SUM(G27:G29)</f>
        <v>-3</v>
      </c>
      <c r="I29" s="362" t="str">
        <f t="shared" ref="I29" si="171">IF(H29=-3,"悪化 ",IF(H29=3,"改善 "," ---"))</f>
        <v xml:space="preserve">悪化 </v>
      </c>
      <c r="J29" s="2553">
        <f>結果表!N27</f>
        <v>100.09950139575012</v>
      </c>
      <c r="L29" s="527">
        <v>2</v>
      </c>
      <c r="M29" s="262">
        <f t="shared" ref="M29" si="172">B29</f>
        <v>98.620556638197257</v>
      </c>
      <c r="N29" s="220">
        <f t="shared" ref="N29" si="173">J29</f>
        <v>100.09950139575012</v>
      </c>
    </row>
    <row r="30" spans="1:14">
      <c r="A30" s="2236">
        <v>43891</v>
      </c>
      <c r="B30" s="2553">
        <f>結果表!F28</f>
        <v>97.99664871624816</v>
      </c>
      <c r="C30" s="52">
        <f t="shared" ref="C30" si="174">B30-B29</f>
        <v>-0.6239079219490975</v>
      </c>
      <c r="D30" s="243">
        <f t="shared" ref="D30" si="175">ROUND((B30-B18)/B18*100,2)</f>
        <v>-2.89</v>
      </c>
      <c r="E30" s="542">
        <f t="shared" ref="E30" si="176">AVERAGE(B28:B30)</f>
        <v>98.587039284552034</v>
      </c>
      <c r="F30" s="359">
        <f t="shared" ref="F30" si="177">E30-E29</f>
        <v>-0.52498068318958246</v>
      </c>
      <c r="G30" s="360">
        <f t="shared" ref="G30" si="178">IF(F30&lt;0,-1,1)</f>
        <v>-1</v>
      </c>
      <c r="H30" s="361">
        <f t="shared" ref="H30" si="179">SUM(G28:G30)</f>
        <v>-3</v>
      </c>
      <c r="I30" s="362" t="str">
        <f t="shared" ref="I30" si="180">IF(H30=-3,"悪化 ",IF(H30=3,"改善 "," ---"))</f>
        <v xml:space="preserve">悪化 </v>
      </c>
      <c r="J30" s="2553">
        <f>結果表!N28</f>
        <v>99.474639966949496</v>
      </c>
      <c r="L30" s="527">
        <v>3</v>
      </c>
      <c r="M30" s="262">
        <f t="shared" ref="M30" si="181">B30</f>
        <v>97.99664871624816</v>
      </c>
      <c r="N30" s="220">
        <f t="shared" ref="N30" si="182">J30</f>
        <v>99.474639966949496</v>
      </c>
    </row>
    <row r="31" spans="1:14">
      <c r="A31" s="2236">
        <v>43922</v>
      </c>
      <c r="B31" s="2553">
        <f>結果表!F29</f>
        <v>97.346678872166677</v>
      </c>
      <c r="C31" s="52">
        <f t="shared" ref="C31" si="183">B31-B30</f>
        <v>-0.64996984408148251</v>
      </c>
      <c r="D31" s="243">
        <f t="shared" ref="D31" si="184">ROUND((B31-B19)/B19*100,2)</f>
        <v>-3.49</v>
      </c>
      <c r="E31" s="542">
        <f t="shared" ref="E31" si="185">AVERAGE(B29:B31)</f>
        <v>97.987961408870703</v>
      </c>
      <c r="F31" s="359">
        <f t="shared" ref="F31" si="186">E31-E30</f>
        <v>-0.59907787568133131</v>
      </c>
      <c r="G31" s="360">
        <f t="shared" ref="G31" si="187">IF(F31&lt;0,-1,1)</f>
        <v>-1</v>
      </c>
      <c r="H31" s="361">
        <f t="shared" ref="H31" si="188">SUM(G29:G31)</f>
        <v>-3</v>
      </c>
      <c r="I31" s="362" t="str">
        <f t="shared" ref="I31" si="189">IF(H31=-3,"悪化 ",IF(H31=3,"改善 "," ---"))</f>
        <v xml:space="preserve">悪化 </v>
      </c>
      <c r="J31" s="2553">
        <f>結果表!N29</f>
        <v>98.792062777139463</v>
      </c>
      <c r="L31" s="527">
        <v>4</v>
      </c>
      <c r="M31" s="262">
        <f t="shared" ref="M31" si="190">B31</f>
        <v>97.346678872166677</v>
      </c>
      <c r="N31" s="220">
        <f t="shared" ref="N31" si="191">J31</f>
        <v>98.792062777139463</v>
      </c>
    </row>
    <row r="32" spans="1:14">
      <c r="A32" s="2236">
        <v>43952</v>
      </c>
      <c r="B32" s="2553">
        <f>結果表!F30</f>
        <v>96.867353139097645</v>
      </c>
      <c r="C32" s="52">
        <f t="shared" ref="C32" si="192">B32-B31</f>
        <v>-0.47932573306903237</v>
      </c>
      <c r="D32" s="243">
        <f t="shared" ref="D32" si="193">ROUND((B32-B20)/B20*100,2)</f>
        <v>-3.91</v>
      </c>
      <c r="E32" s="542">
        <f t="shared" ref="E32" si="194">AVERAGE(B30:B32)</f>
        <v>97.403560242504156</v>
      </c>
      <c r="F32" s="359">
        <f t="shared" ref="F32" si="195">E32-E31</f>
        <v>-0.58440116636654693</v>
      </c>
      <c r="G32" s="360">
        <f t="shared" ref="G32" si="196">IF(F32&lt;0,-1,1)</f>
        <v>-1</v>
      </c>
      <c r="H32" s="361">
        <f t="shared" ref="H32" si="197">SUM(G30:G32)</f>
        <v>-3</v>
      </c>
      <c r="I32" s="362" t="str">
        <f t="shared" ref="I32" si="198">IF(H32=-3,"悪化 ",IF(H32=3,"改善 "," ---"))</f>
        <v xml:space="preserve">悪化 </v>
      </c>
      <c r="J32" s="2553">
        <f>結果表!N30</f>
        <v>98.119212034065185</v>
      </c>
      <c r="L32" s="527">
        <v>5</v>
      </c>
      <c r="M32" s="262">
        <f t="shared" ref="M32" si="199">B32</f>
        <v>96.867353139097645</v>
      </c>
      <c r="N32" s="220">
        <f t="shared" ref="N32" si="200">J32</f>
        <v>98.119212034065185</v>
      </c>
    </row>
    <row r="33" spans="1:14">
      <c r="A33" s="2236">
        <v>43983</v>
      </c>
      <c r="B33" s="2553">
        <f>結果表!F31</f>
        <v>96.663350880905426</v>
      </c>
      <c r="C33" s="52">
        <f t="shared" ref="C33" si="201">B33-B32</f>
        <v>-0.20400225819221873</v>
      </c>
      <c r="D33" s="243">
        <f t="shared" ref="D33" si="202">ROUND((B33-B21)/B21*100,2)</f>
        <v>-4.01</v>
      </c>
      <c r="E33" s="542">
        <f t="shared" ref="E33" si="203">AVERAGE(B31:B33)</f>
        <v>96.959127630723245</v>
      </c>
      <c r="F33" s="359">
        <f t="shared" ref="F33" si="204">E33-E32</f>
        <v>-0.4444326117809112</v>
      </c>
      <c r="G33" s="360">
        <f t="shared" ref="G33" si="205">IF(F33&lt;0,-1,1)</f>
        <v>-1</v>
      </c>
      <c r="H33" s="361">
        <f t="shared" ref="H33" si="206">SUM(G31:G33)</f>
        <v>-3</v>
      </c>
      <c r="I33" s="362" t="str">
        <f t="shared" ref="I33" si="207">IF(H33=-3,"悪化 ",IF(H33=3,"改善 "," ---"))</f>
        <v xml:space="preserve">悪化 </v>
      </c>
      <c r="J33" s="2553">
        <f>結果表!N31</f>
        <v>97.542853025743923</v>
      </c>
      <c r="L33" s="527">
        <v>6</v>
      </c>
      <c r="M33" s="262">
        <f t="shared" ref="M33" si="208">B33</f>
        <v>96.663350880905426</v>
      </c>
      <c r="N33" s="220">
        <f t="shared" ref="N33" si="209">J33</f>
        <v>97.542853025743923</v>
      </c>
    </row>
    <row r="34" spans="1:14">
      <c r="A34" s="2236">
        <v>44013</v>
      </c>
      <c r="B34" s="2553">
        <f>結果表!F32</f>
        <v>96.700756274674859</v>
      </c>
      <c r="C34" s="52">
        <f t="shared" ref="C34" si="210">B34-B33</f>
        <v>3.7405393769432749E-2</v>
      </c>
      <c r="D34" s="243">
        <f t="shared" ref="D34" si="211">ROUND((B34-B22)/B22*100,2)</f>
        <v>-3.88</v>
      </c>
      <c r="E34" s="542">
        <f t="shared" ref="E34" si="212">AVERAGE(B32:B34)</f>
        <v>96.743820098225981</v>
      </c>
      <c r="F34" s="359">
        <f t="shared" ref="F34" si="213">E34-E33</f>
        <v>-0.21530753249726331</v>
      </c>
      <c r="G34" s="360">
        <f t="shared" ref="G34" si="214">IF(F34&lt;0,-1,1)</f>
        <v>-1</v>
      </c>
      <c r="H34" s="361">
        <f t="shared" ref="H34" si="215">SUM(G32:G34)</f>
        <v>-3</v>
      </c>
      <c r="I34" s="362" t="str">
        <f t="shared" ref="I34" si="216">IF(H34=-3,"悪化 ",IF(H34=3,"改善 "," ---"))</f>
        <v xml:space="preserve">悪化 </v>
      </c>
      <c r="J34" s="2553">
        <f>結果表!N32</f>
        <v>97.117554863458651</v>
      </c>
      <c r="L34" s="527">
        <v>7</v>
      </c>
      <c r="M34" s="262">
        <f t="shared" ref="M34" si="217">B34</f>
        <v>96.700756274674859</v>
      </c>
      <c r="N34" s="220">
        <f t="shared" ref="N34" si="218">J34</f>
        <v>97.117554863458651</v>
      </c>
    </row>
    <row r="35" spans="1:14">
      <c r="A35" s="2236">
        <v>44044</v>
      </c>
      <c r="B35" s="2553">
        <f>結果表!F33</f>
        <v>96.925712850397503</v>
      </c>
      <c r="C35" s="52">
        <f t="shared" ref="C35" si="219">B35-B34</f>
        <v>0.22495657572264349</v>
      </c>
      <c r="D35" s="243">
        <f t="shared" ref="D35" si="220">ROUND((B35-B23)/B23*100,2)</f>
        <v>-3.54</v>
      </c>
      <c r="E35" s="542">
        <f t="shared" ref="E35" si="221">AVERAGE(B33:B35)</f>
        <v>96.763273335325934</v>
      </c>
      <c r="F35" s="359">
        <f t="shared" ref="F35" si="222">E35-E34</f>
        <v>1.9453237099952503E-2</v>
      </c>
      <c r="G35" s="360">
        <f t="shared" ref="G35" si="223">IF(F35&lt;0,-1,1)</f>
        <v>1</v>
      </c>
      <c r="H35" s="361">
        <f t="shared" ref="H35" si="224">SUM(G33:G35)</f>
        <v>-1</v>
      </c>
      <c r="I35" s="2549" t="str">
        <f t="shared" ref="I35" si="225">IF(H35=-3,"悪化 ",IF(H35=3,"改善 "," ---"))</f>
        <v xml:space="preserve"> ---</v>
      </c>
      <c r="J35" s="2553">
        <f>結果表!N33</f>
        <v>96.852815966873763</v>
      </c>
      <c r="L35" s="529">
        <v>8</v>
      </c>
      <c r="M35" s="262">
        <f t="shared" ref="M35" si="226">B35</f>
        <v>96.925712850397503</v>
      </c>
      <c r="N35" s="220">
        <f t="shared" ref="N35" si="227">J35</f>
        <v>96.852815966873763</v>
      </c>
    </row>
    <row r="36" spans="1:14">
      <c r="A36" s="2236">
        <v>44075</v>
      </c>
      <c r="B36" s="2553">
        <f>結果表!F34</f>
        <v>97.295263531746599</v>
      </c>
      <c r="C36" s="699">
        <f t="shared" ref="C36" si="228">B36-B35</f>
        <v>0.36955068134909652</v>
      </c>
      <c r="D36" s="243">
        <f t="shared" ref="D36" si="229">ROUND((B36-B24)/B24*100,2)</f>
        <v>-3.05</v>
      </c>
      <c r="E36" s="359">
        <f t="shared" ref="E36" si="230">AVERAGE(B34:B36)</f>
        <v>96.973910885606315</v>
      </c>
      <c r="F36" s="359">
        <f t="shared" ref="F36" si="231">E36-E35</f>
        <v>0.21063755028038145</v>
      </c>
      <c r="G36" s="361">
        <f t="shared" ref="G36" si="232">IF(F36&lt;0,-1,1)</f>
        <v>1</v>
      </c>
      <c r="H36" s="361">
        <f t="shared" ref="H36" si="233">SUM(G34:G36)</f>
        <v>1</v>
      </c>
      <c r="I36" s="2549" t="str">
        <f t="shared" ref="I36" si="234">IF(H36=-3,"悪化 ",IF(H36=3,"改善 "," ---"))</f>
        <v xml:space="preserve"> ---</v>
      </c>
      <c r="J36" s="2553">
        <f>結果表!N34</f>
        <v>96.727538914484825</v>
      </c>
      <c r="L36" s="529">
        <v>9</v>
      </c>
      <c r="M36" s="262">
        <f t="shared" ref="M36" si="235">B36</f>
        <v>97.295263531746599</v>
      </c>
      <c r="N36" s="220">
        <f t="shared" ref="N36" si="236">J36</f>
        <v>96.727538914484825</v>
      </c>
    </row>
    <row r="37" spans="1:14">
      <c r="A37" s="2236">
        <v>44105</v>
      </c>
      <c r="B37" s="2553">
        <f>結果表!F35</f>
        <v>97.758991228193253</v>
      </c>
      <c r="C37" s="699">
        <f t="shared" ref="C37" si="237">B37-B36</f>
        <v>0.46372769644665368</v>
      </c>
      <c r="D37" s="243">
        <f t="shared" ref="D37" si="238">ROUND((B37-B25)/B25*100,2)</f>
        <v>-2.38</v>
      </c>
      <c r="E37" s="359">
        <f t="shared" ref="E37" si="239">AVERAGE(B35:B37)</f>
        <v>97.326655870112447</v>
      </c>
      <c r="F37" s="359">
        <f t="shared" ref="F37" si="240">E37-E36</f>
        <v>0.35274498450613123</v>
      </c>
      <c r="G37" s="361">
        <f t="shared" ref="G37" si="241">IF(F37&lt;0,-1,1)</f>
        <v>1</v>
      </c>
      <c r="H37" s="361">
        <f t="shared" ref="H37" si="242">SUM(G35:G37)</f>
        <v>3</v>
      </c>
      <c r="I37" s="2549" t="str">
        <f t="shared" ref="I37" si="243">IF(H37=-3,"悪化 ",IF(H37=3,"改善 "," ---"))</f>
        <v xml:space="preserve">改善 </v>
      </c>
      <c r="J37" s="2553">
        <f>結果表!N35</f>
        <v>96.719818879921263</v>
      </c>
      <c r="L37" s="529">
        <v>10</v>
      </c>
      <c r="M37" s="262">
        <f t="shared" ref="M37" si="244">B37</f>
        <v>97.758991228193253</v>
      </c>
      <c r="N37" s="220">
        <f t="shared" ref="N37" si="245">J37</f>
        <v>96.719818879921263</v>
      </c>
    </row>
    <row r="38" spans="1:14">
      <c r="A38" s="2236">
        <v>44136</v>
      </c>
      <c r="B38" s="2553">
        <f>結果表!F36</f>
        <v>98.265827285146301</v>
      </c>
      <c r="C38" s="699">
        <f t="shared" ref="C38" si="246">B38-B37</f>
        <v>0.50683605695304834</v>
      </c>
      <c r="D38" s="243">
        <f t="shared" ref="D38" si="247">ROUND((B38-B26)/B26*100,2)</f>
        <v>-1.63</v>
      </c>
      <c r="E38" s="359">
        <f t="shared" ref="E38" si="248">AVERAGE(B36:B38)</f>
        <v>97.773360681695394</v>
      </c>
      <c r="F38" s="359">
        <f t="shared" ref="F38" si="249">E38-E37</f>
        <v>0.44670481158294706</v>
      </c>
      <c r="G38" s="361">
        <f t="shared" ref="G38" si="250">IF(F38&lt;0,-1,1)</f>
        <v>1</v>
      </c>
      <c r="H38" s="361">
        <f t="shared" ref="H38" si="251">SUM(G36:G38)</f>
        <v>3</v>
      </c>
      <c r="I38" s="2549" t="str">
        <f t="shared" ref="I38" si="252">IF(H38=-3,"悪化 ",IF(H38=3,"改善 "," ---"))</f>
        <v xml:space="preserve">改善 </v>
      </c>
      <c r="J38" s="2553">
        <f>結果表!N36</f>
        <v>96.8224520457144</v>
      </c>
      <c r="L38" s="528">
        <v>11</v>
      </c>
      <c r="M38" s="262">
        <f t="shared" ref="M38" si="253">B38</f>
        <v>98.265827285146301</v>
      </c>
      <c r="N38" s="220">
        <f t="shared" ref="N38" si="254">J38</f>
        <v>96.8224520457144</v>
      </c>
    </row>
    <row r="39" spans="1:14">
      <c r="A39" s="2555">
        <v>44166</v>
      </c>
      <c r="B39" s="2553">
        <f>結果表!F37</f>
        <v>98.776386707832756</v>
      </c>
      <c r="C39" s="930">
        <f t="shared" ref="C39" si="255">B39-B38</f>
        <v>0.51055942268645538</v>
      </c>
      <c r="D39" s="246">
        <f t="shared" ref="D39" si="256">ROUND((B39-B27)/B27*100,2)</f>
        <v>-0.8</v>
      </c>
      <c r="E39" s="544">
        <f t="shared" ref="E39" si="257">AVERAGE(B37:B39)</f>
        <v>98.267068407057423</v>
      </c>
      <c r="F39" s="544">
        <f t="shared" ref="F39" si="258">E39-E38</f>
        <v>0.49370772536202878</v>
      </c>
      <c r="G39" s="545">
        <f t="shared" ref="G39" si="259">IF(F39&lt;0,-1,1)</f>
        <v>1</v>
      </c>
      <c r="H39" s="545">
        <f t="shared" ref="H39" si="260">SUM(G37:G39)</f>
        <v>3</v>
      </c>
      <c r="I39" s="2551" t="str">
        <f t="shared" ref="I39" si="261">IF(H39=-3,"悪化 ",IF(H39=3,"改善 "," ---"))</f>
        <v xml:space="preserve">改善 </v>
      </c>
      <c r="J39" s="2553">
        <f>結果表!N37</f>
        <v>97.028954100433381</v>
      </c>
      <c r="L39" s="532">
        <v>12</v>
      </c>
      <c r="M39" s="494">
        <f t="shared" ref="M39" si="262">B39</f>
        <v>98.776386707832756</v>
      </c>
      <c r="N39" s="225">
        <f t="shared" ref="N39" si="263">J39</f>
        <v>97.028954100433381</v>
      </c>
    </row>
    <row r="40" spans="1:14">
      <c r="A40" s="2203">
        <v>44197</v>
      </c>
      <c r="B40" s="2552">
        <f>結果表!F38</f>
        <v>99.27072002428207</v>
      </c>
      <c r="C40" s="699">
        <f t="shared" ref="C40" si="264">B40-B39</f>
        <v>0.494333316449314</v>
      </c>
      <c r="D40" s="243">
        <f t="shared" ref="D40" si="265">ROUND((B40-B28)/B28*100,2)</f>
        <v>0.13</v>
      </c>
      <c r="E40" s="359">
        <f t="shared" ref="E40" si="266">AVERAGE(B38:B40)</f>
        <v>98.770978005753705</v>
      </c>
      <c r="F40" s="359">
        <f t="shared" ref="F40" si="267">E40-E39</f>
        <v>0.50390959869628205</v>
      </c>
      <c r="G40" s="361">
        <f t="shared" ref="G40" si="268">IF(F40&lt;0,-1,1)</f>
        <v>1</v>
      </c>
      <c r="H40" s="361">
        <f t="shared" ref="H40" si="269">SUM(G38:G40)</f>
        <v>3</v>
      </c>
      <c r="I40" s="2549" t="str">
        <f t="shared" ref="I40" si="270">IF(H40=-3,"悪化 ",IF(H40=3,"改善 "," ---"))</f>
        <v xml:space="preserve">改善 </v>
      </c>
      <c r="J40" s="2552">
        <f>結果表!N38</f>
        <v>97.325634153856726</v>
      </c>
      <c r="L40" s="530" t="s">
        <v>815</v>
      </c>
      <c r="M40" s="262">
        <f t="shared" ref="M40" si="271">B40</f>
        <v>99.27072002428207</v>
      </c>
      <c r="N40" s="220">
        <f t="shared" ref="N40" si="272">J40</f>
        <v>97.325634153856726</v>
      </c>
    </row>
    <row r="41" spans="1:14">
      <c r="A41" s="2203">
        <v>44228</v>
      </c>
      <c r="B41" s="2553">
        <f>結果表!F39</f>
        <v>99.6911189843171</v>
      </c>
      <c r="C41" s="699">
        <f t="shared" ref="C41" si="273">B41-B40</f>
        <v>0.42039896003502975</v>
      </c>
      <c r="D41" s="243">
        <f t="shared" ref="D41" si="274">ROUND((B41-B29)/B29*100,2)</f>
        <v>1.0900000000000001</v>
      </c>
      <c r="E41" s="359">
        <f t="shared" ref="E41" si="275">AVERAGE(B39:B41)</f>
        <v>99.246075238810647</v>
      </c>
      <c r="F41" s="359">
        <f t="shared" ref="F41" si="276">E41-E40</f>
        <v>0.47509723305694251</v>
      </c>
      <c r="G41" s="361">
        <f t="shared" ref="G41" si="277">IF(F41&lt;0,-1,1)</f>
        <v>1</v>
      </c>
      <c r="H41" s="361">
        <f t="shared" ref="H41" si="278">SUM(G39:G41)</f>
        <v>3</v>
      </c>
      <c r="I41" s="2549" t="str">
        <f t="shared" ref="I41" si="279">IF(H41=-3,"悪化 ",IF(H41=3,"改善 "," ---"))</f>
        <v xml:space="preserve">改善 </v>
      </c>
      <c r="J41" s="2553">
        <f>結果表!N39</f>
        <v>97.682379822988494</v>
      </c>
      <c r="L41" s="527">
        <v>2</v>
      </c>
      <c r="M41" s="262">
        <f t="shared" ref="M41" si="280">B41</f>
        <v>99.6911189843171</v>
      </c>
      <c r="N41" s="220">
        <f t="shared" ref="N41" si="281">J41</f>
        <v>97.682379822988494</v>
      </c>
    </row>
    <row r="42" spans="1:14">
      <c r="A42" s="2203">
        <v>44256</v>
      </c>
      <c r="B42" s="2553">
        <f>結果表!F40</f>
        <v>100.0135632380274</v>
      </c>
      <c r="C42" s="699">
        <f t="shared" ref="C42" si="282">B42-B41</f>
        <v>0.32244425371030161</v>
      </c>
      <c r="D42" s="243">
        <f t="shared" ref="D42" si="283">ROUND((B42-B30)/B30*100,2)</f>
        <v>2.06</v>
      </c>
      <c r="E42" s="359">
        <f t="shared" ref="E42" si="284">AVERAGE(B40:B42)</f>
        <v>99.658467415542191</v>
      </c>
      <c r="F42" s="359">
        <f t="shared" ref="F42" si="285">E42-E41</f>
        <v>0.41239217673154371</v>
      </c>
      <c r="G42" s="361">
        <f t="shared" ref="G42" si="286">IF(F42&lt;0,-1,1)</f>
        <v>1</v>
      </c>
      <c r="H42" s="361">
        <f t="shared" ref="H42" si="287">SUM(G40:G42)</f>
        <v>3</v>
      </c>
      <c r="I42" s="2549" t="str">
        <f t="shared" ref="I42" si="288">IF(H42=-3,"悪化 ",IF(H42=3,"改善 "," ---"))</f>
        <v xml:space="preserve">改善 </v>
      </c>
      <c r="J42" s="2553">
        <f>結果表!N40</f>
        <v>98.086257087026183</v>
      </c>
      <c r="L42" s="527">
        <v>3</v>
      </c>
      <c r="M42" s="262">
        <f t="shared" ref="M42" si="289">B42</f>
        <v>100.0135632380274</v>
      </c>
      <c r="N42" s="220">
        <f t="shared" ref="N42" si="290">J42</f>
        <v>98.086257087026183</v>
      </c>
    </row>
    <row r="43" spans="1:14">
      <c r="A43" s="2203">
        <v>44287</v>
      </c>
      <c r="B43" s="2553">
        <f>結果表!F41</f>
        <v>100.20770791948824</v>
      </c>
      <c r="C43" s="699">
        <f t="shared" ref="C43" si="291">B43-B42</f>
        <v>0.19414468146084118</v>
      </c>
      <c r="D43" s="243">
        <f t="shared" ref="D43" si="292">ROUND((B43-B31)/B31*100,2)</f>
        <v>2.94</v>
      </c>
      <c r="E43" s="359">
        <f t="shared" ref="E43" si="293">AVERAGE(B41:B43)</f>
        <v>99.970796713944253</v>
      </c>
      <c r="F43" s="359">
        <f t="shared" ref="F43" si="294">E43-E42</f>
        <v>0.31232929840206225</v>
      </c>
      <c r="G43" s="361">
        <f t="shared" ref="G43" si="295">IF(F43&lt;0,-1,1)</f>
        <v>1</v>
      </c>
      <c r="H43" s="361">
        <f t="shared" ref="H43" si="296">SUM(G41:G43)</f>
        <v>3</v>
      </c>
      <c r="I43" s="2549" t="str">
        <f t="shared" ref="I43" si="297">IF(H43=-3,"悪化 ",IF(H43=3,"改善 "," ---"))</f>
        <v xml:space="preserve">改善 </v>
      </c>
      <c r="J43" s="2553">
        <f>結果表!N41</f>
        <v>98.475973345339312</v>
      </c>
      <c r="L43" s="527">
        <v>4</v>
      </c>
      <c r="M43" s="262">
        <f t="shared" ref="M43" si="298">B43</f>
        <v>100.20770791948824</v>
      </c>
      <c r="N43" s="220">
        <f t="shared" ref="N43" si="299">J43</f>
        <v>98.475973345339312</v>
      </c>
    </row>
    <row r="44" spans="1:14">
      <c r="A44" s="2203">
        <v>44317</v>
      </c>
      <c r="B44" s="2553">
        <f>結果表!F42</f>
        <v>100.29442503815926</v>
      </c>
      <c r="C44" s="699">
        <f t="shared" ref="C44" si="300">B44-B43</f>
        <v>8.6717118671018056E-2</v>
      </c>
      <c r="D44" s="243">
        <f t="shared" ref="D44" si="301">ROUND((B44-B32)/B32*100,2)</f>
        <v>3.54</v>
      </c>
      <c r="E44" s="359">
        <f t="shared" ref="E44" si="302">AVERAGE(B42:B44)</f>
        <v>100.17189873189163</v>
      </c>
      <c r="F44" s="359">
        <f t="shared" ref="F44" si="303">E44-E43</f>
        <v>0.20110201794737748</v>
      </c>
      <c r="G44" s="361">
        <f t="shared" ref="G44" si="304">IF(F44&lt;0,-1,1)</f>
        <v>1</v>
      </c>
      <c r="H44" s="361">
        <f t="shared" ref="H44" si="305">SUM(G42:G44)</f>
        <v>3</v>
      </c>
      <c r="I44" s="2549" t="str">
        <f t="shared" ref="I44" si="306">IF(H44=-3,"悪化 ",IF(H44=3,"改善 "," ---"))</f>
        <v xml:space="preserve">改善 </v>
      </c>
      <c r="J44" s="2553">
        <f>結果表!N42</f>
        <v>98.776436069395146</v>
      </c>
      <c r="L44" s="527">
        <v>5</v>
      </c>
      <c r="M44" s="262">
        <f t="shared" ref="M44" si="307">B44</f>
        <v>100.29442503815926</v>
      </c>
      <c r="N44" s="220">
        <f t="shared" ref="N44" si="308">J44</f>
        <v>98.776436069395146</v>
      </c>
    </row>
    <row r="45" spans="1:14">
      <c r="A45" s="2203">
        <v>44348</v>
      </c>
      <c r="B45" s="2553">
        <f>結果表!F43</f>
        <v>100.31826222359084</v>
      </c>
      <c r="C45" s="699">
        <f t="shared" ref="C45" si="309">B45-B44</f>
        <v>2.3837185431574426E-2</v>
      </c>
      <c r="D45" s="243">
        <f t="shared" ref="D45" si="310">ROUND((B45-B33)/B33*100,2)</f>
        <v>3.78</v>
      </c>
      <c r="E45" s="359">
        <f t="shared" ref="E45" si="311">AVERAGE(B43:B45)</f>
        <v>100.27346506041279</v>
      </c>
      <c r="F45" s="359">
        <f t="shared" ref="F45" si="312">E45-E44</f>
        <v>0.10156632852115877</v>
      </c>
      <c r="G45" s="361">
        <f t="shared" ref="G45" si="313">IF(F45&lt;0,-1,1)</f>
        <v>1</v>
      </c>
      <c r="H45" s="361">
        <f t="shared" ref="H45" si="314">SUM(G43:G45)</f>
        <v>3</v>
      </c>
      <c r="I45" s="2549" t="str">
        <f t="shared" ref="I45" si="315">IF(H45=-3,"悪化 ",IF(H45=3,"改善 "," ---"))</f>
        <v xml:space="preserve">改善 </v>
      </c>
      <c r="J45" s="2553">
        <f>結果表!N43</f>
        <v>98.981584215057595</v>
      </c>
      <c r="L45" s="527">
        <v>6</v>
      </c>
      <c r="M45" s="262">
        <f t="shared" ref="M45" si="316">B45</f>
        <v>100.31826222359084</v>
      </c>
      <c r="N45" s="220">
        <f t="shared" ref="N45" si="317">J45</f>
        <v>98.981584215057595</v>
      </c>
    </row>
    <row r="46" spans="1:14">
      <c r="A46" s="2203">
        <v>44378</v>
      </c>
      <c r="B46" s="2553">
        <f>結果表!F44</f>
        <v>100.32295134003763</v>
      </c>
      <c r="C46" s="699">
        <f t="shared" ref="C46" si="318">B46-B45</f>
        <v>4.6891164467979252E-3</v>
      </c>
      <c r="D46" s="243">
        <f t="shared" ref="D46" si="319">ROUND((B46-B34)/B34*100,2)</f>
        <v>3.75</v>
      </c>
      <c r="E46" s="359">
        <f t="shared" ref="E46" si="320">AVERAGE(B44:B46)</f>
        <v>100.31187953392924</v>
      </c>
      <c r="F46" s="359">
        <f t="shared" ref="F46" si="321">E46-E45</f>
        <v>3.8414473516453995E-2</v>
      </c>
      <c r="G46" s="361">
        <f t="shared" ref="G46" si="322">IF(F46&lt;0,-1,1)</f>
        <v>1</v>
      </c>
      <c r="H46" s="361">
        <f t="shared" ref="H46" si="323">SUM(G44:G46)</f>
        <v>3</v>
      </c>
      <c r="I46" s="2549" t="str">
        <f t="shared" ref="I46" si="324">IF(H46=-3,"悪化 ",IF(H46=3,"改善 "," ---"))</f>
        <v xml:space="preserve">改善 </v>
      </c>
      <c r="J46" s="2553">
        <f>結果表!N44</f>
        <v>99.07980001413091</v>
      </c>
      <c r="L46" s="527">
        <v>7</v>
      </c>
      <c r="M46" s="262">
        <f t="shared" ref="M46" si="325">B46</f>
        <v>100.32295134003763</v>
      </c>
      <c r="N46" s="220">
        <f t="shared" ref="N46" si="326">J46</f>
        <v>99.07980001413091</v>
      </c>
    </row>
    <row r="47" spans="1:14">
      <c r="A47" s="2203">
        <v>44409</v>
      </c>
      <c r="B47" s="2553">
        <f>結果表!F45</f>
        <v>100.36790117418262</v>
      </c>
      <c r="C47" s="699">
        <f t="shared" ref="C47" si="327">B47-B46</f>
        <v>4.4949834144986767E-2</v>
      </c>
      <c r="D47" s="243">
        <f t="shared" ref="D47" si="328">ROUND((B47-B35)/B35*100,2)</f>
        <v>3.55</v>
      </c>
      <c r="E47" s="359">
        <f t="shared" ref="E47" si="329">AVERAGE(B45:B47)</f>
        <v>100.33637157927036</v>
      </c>
      <c r="F47" s="359">
        <f t="shared" ref="F47" si="330">E47-E46</f>
        <v>2.4492045341119706E-2</v>
      </c>
      <c r="G47" s="361">
        <f t="shared" ref="G47" si="331">IF(F47&lt;0,-1,1)</f>
        <v>1</v>
      </c>
      <c r="H47" s="361">
        <f t="shared" ref="H47" si="332">SUM(G45:G47)</f>
        <v>3</v>
      </c>
      <c r="I47" s="2549" t="str">
        <f t="shared" ref="I47" si="333">IF(H47=-3,"悪化 ",IF(H47=3,"改善 "," ---"))</f>
        <v xml:space="preserve">改善 </v>
      </c>
      <c r="J47" s="2553">
        <f>結果表!N45</f>
        <v>99.118250174502364</v>
      </c>
      <c r="L47" s="529">
        <v>8</v>
      </c>
      <c r="M47" s="262">
        <f t="shared" ref="M47" si="334">B47</f>
        <v>100.36790117418262</v>
      </c>
      <c r="N47" s="220">
        <f t="shared" ref="N47" si="335">J47</f>
        <v>99.118250174502364</v>
      </c>
    </row>
    <row r="48" spans="1:14">
      <c r="A48" s="2203">
        <v>44440</v>
      </c>
      <c r="B48" s="2553">
        <f>結果表!F46</f>
        <v>100.50855535566269</v>
      </c>
      <c r="C48" s="699">
        <f t="shared" ref="C48" si="336">B48-B47</f>
        <v>0.14065418148007325</v>
      </c>
      <c r="D48" s="243">
        <f t="shared" ref="D48" si="337">ROUND((B48-B36)/B36*100,2)</f>
        <v>3.3</v>
      </c>
      <c r="E48" s="359">
        <f t="shared" ref="E48" si="338">AVERAGE(B46:B48)</f>
        <v>100.39980262329431</v>
      </c>
      <c r="F48" s="359">
        <f t="shared" ref="F48" si="339">E48-E47</f>
        <v>6.3431044023943173E-2</v>
      </c>
      <c r="G48" s="361">
        <f t="shared" ref="G48" si="340">IF(F48&lt;0,-1,1)</f>
        <v>1</v>
      </c>
      <c r="H48" s="361">
        <f t="shared" ref="H48" si="341">SUM(G46:G48)</f>
        <v>3</v>
      </c>
      <c r="I48" s="2549" t="str">
        <f t="shared" ref="I48" si="342">IF(H48=-3,"悪化 ",IF(H48=3,"改善 "," ---"))</f>
        <v xml:space="preserve">改善 </v>
      </c>
      <c r="J48" s="2553">
        <f>結果表!N46</f>
        <v>99.186776858797842</v>
      </c>
      <c r="L48" s="529">
        <v>9</v>
      </c>
      <c r="M48" s="262">
        <f t="shared" ref="M48" si="343">B48</f>
        <v>100.50855535566269</v>
      </c>
      <c r="N48" s="220">
        <f t="shared" ref="N48" si="344">J48</f>
        <v>99.186776858797842</v>
      </c>
    </row>
    <row r="49" spans="1:14">
      <c r="A49" s="2203">
        <v>44470</v>
      </c>
      <c r="B49" s="2553">
        <f>結果表!F47</f>
        <v>100.73638391269299</v>
      </c>
      <c r="C49" s="699">
        <f t="shared" ref="C49" si="345">B49-B48</f>
        <v>0.2278285570302927</v>
      </c>
      <c r="D49" s="243">
        <f t="shared" ref="D49" si="346">ROUND((B49-B37)/B37*100,2)</f>
        <v>3.05</v>
      </c>
      <c r="E49" s="359">
        <f t="shared" ref="E49" si="347">AVERAGE(B47:B49)</f>
        <v>100.5376134808461</v>
      </c>
      <c r="F49" s="359">
        <f t="shared" ref="F49" si="348">E49-E48</f>
        <v>0.13781085755179845</v>
      </c>
      <c r="G49" s="361">
        <f t="shared" ref="G49" si="349">IF(F49&lt;0,-1,1)</f>
        <v>1</v>
      </c>
      <c r="H49" s="361">
        <f t="shared" ref="H49" si="350">SUM(G47:G49)</f>
        <v>3</v>
      </c>
      <c r="I49" s="2549" t="str">
        <f t="shared" ref="I49" si="351">IF(H49=-3,"悪化 ",IF(H49=3,"改善 "," ---"))</f>
        <v xml:space="preserve">改善 </v>
      </c>
      <c r="J49" s="2553">
        <f>結果表!N47</f>
        <v>99.311348809448987</v>
      </c>
      <c r="L49" s="529">
        <v>10</v>
      </c>
      <c r="M49" s="262">
        <f t="shared" ref="M49" si="352">B49</f>
        <v>100.73638391269299</v>
      </c>
      <c r="N49" s="220">
        <f t="shared" ref="N49" si="353">J49</f>
        <v>99.311348809448987</v>
      </c>
    </row>
    <row r="50" spans="1:14">
      <c r="A50" s="2203">
        <v>44501</v>
      </c>
      <c r="B50" s="2553">
        <f>結果表!F48</f>
        <v>101.0144388471859</v>
      </c>
      <c r="C50" s="699">
        <f t="shared" ref="C50" si="354">B50-B49</f>
        <v>0.27805493449291419</v>
      </c>
      <c r="D50" s="243">
        <f t="shared" ref="D50" si="355">ROUND((B50-B38)/B38*100,2)</f>
        <v>2.8</v>
      </c>
      <c r="E50" s="359">
        <f t="shared" ref="E50" si="356">AVERAGE(B48:B50)</f>
        <v>100.75312603851386</v>
      </c>
      <c r="F50" s="359">
        <f t="shared" ref="F50" si="357">E50-E49</f>
        <v>0.21551255766775057</v>
      </c>
      <c r="G50" s="361">
        <f t="shared" ref="G50" si="358">IF(F50&lt;0,-1,1)</f>
        <v>1</v>
      </c>
      <c r="H50" s="361">
        <f t="shared" ref="H50" si="359">SUM(G48:G50)</f>
        <v>3</v>
      </c>
      <c r="I50" s="2549" t="str">
        <f t="shared" ref="I50" si="360">IF(H50=-3,"悪化 ",IF(H50=3,"改善 "," ---"))</f>
        <v xml:space="preserve">改善 </v>
      </c>
      <c r="J50" s="2553">
        <f>結果表!N48</f>
        <v>99.477390950639716</v>
      </c>
      <c r="L50" s="528">
        <v>11</v>
      </c>
      <c r="M50" s="262">
        <f t="shared" ref="M50" si="361">B50</f>
        <v>101.0144388471859</v>
      </c>
      <c r="N50" s="220">
        <f t="shared" ref="N50" si="362">J50</f>
        <v>99.477390950639716</v>
      </c>
    </row>
    <row r="51" spans="1:14">
      <c r="A51" s="2203">
        <v>44531</v>
      </c>
      <c r="B51" s="2554">
        <f>結果表!F49</f>
        <v>101.29577014085362</v>
      </c>
      <c r="C51" s="699">
        <f t="shared" ref="C51:C52" si="363">B51-B50</f>
        <v>0.28133129366771925</v>
      </c>
      <c r="D51" s="243">
        <f t="shared" ref="D51:D52" si="364">ROUND((B51-B39)/B39*100,2)</f>
        <v>2.5499999999999998</v>
      </c>
      <c r="E51" s="359">
        <f t="shared" ref="E51:E52" si="365">AVERAGE(B49:B51)</f>
        <v>101.01553096691083</v>
      </c>
      <c r="F51" s="359">
        <f t="shared" ref="F51:F52" si="366">E51-E50</f>
        <v>0.26240492839697538</v>
      </c>
      <c r="G51" s="361">
        <f t="shared" ref="G51:G52" si="367">IF(F51&lt;0,-1,1)</f>
        <v>1</v>
      </c>
      <c r="H51" s="361">
        <f t="shared" ref="H51:H52" si="368">SUM(G49:G51)</f>
        <v>3</v>
      </c>
      <c r="I51" s="2549" t="str">
        <f t="shared" ref="I51:I52" si="369">IF(H51=-3,"悪化 ",IF(H51=3,"改善 "," ---"))</f>
        <v xml:space="preserve">改善 </v>
      </c>
      <c r="J51" s="2554">
        <f>結果表!N49</f>
        <v>99.657015792511842</v>
      </c>
      <c r="L51" s="532">
        <v>12</v>
      </c>
      <c r="M51" s="494">
        <f t="shared" ref="M51:M52" si="370">B51</f>
        <v>101.29577014085362</v>
      </c>
      <c r="N51" s="225">
        <f t="shared" ref="N51:N52" si="371">J51</f>
        <v>99.657015792511842</v>
      </c>
    </row>
    <row r="52" spans="1:14">
      <c r="A52" s="2235">
        <v>44562</v>
      </c>
      <c r="B52" s="2553">
        <f>結果表!F50</f>
        <v>101.58809065206121</v>
      </c>
      <c r="C52" s="547">
        <f t="shared" si="363"/>
        <v>0.29232051120759195</v>
      </c>
      <c r="D52" s="245">
        <f t="shared" si="364"/>
        <v>2.33</v>
      </c>
      <c r="E52" s="548">
        <f t="shared" si="365"/>
        <v>101.29943321336691</v>
      </c>
      <c r="F52" s="553">
        <f t="shared" si="366"/>
        <v>0.28390224645607987</v>
      </c>
      <c r="G52" s="549">
        <f t="shared" si="367"/>
        <v>1</v>
      </c>
      <c r="H52" s="554">
        <f t="shared" si="368"/>
        <v>3</v>
      </c>
      <c r="I52" s="2550" t="str">
        <f t="shared" si="369"/>
        <v xml:space="preserve">改善 </v>
      </c>
      <c r="J52" s="2553">
        <f>結果表!N50</f>
        <v>99.868979766795988</v>
      </c>
      <c r="L52" s="530" t="s">
        <v>857</v>
      </c>
      <c r="M52" s="262">
        <f t="shared" si="370"/>
        <v>101.58809065206121</v>
      </c>
      <c r="N52" s="220">
        <f t="shared" si="371"/>
        <v>99.868979766795988</v>
      </c>
    </row>
    <row r="53" spans="1:14">
      <c r="A53" s="2236">
        <v>44593</v>
      </c>
      <c r="B53" s="2553">
        <f>結果表!F51</f>
        <v>101.87991893827582</v>
      </c>
      <c r="C53" s="52">
        <f t="shared" ref="C53" si="372">B53-B52</f>
        <v>0.29182828621460999</v>
      </c>
      <c r="D53" s="243">
        <f t="shared" ref="D53" si="373">ROUND((B53-B41)/B41*100,2)</f>
        <v>2.2000000000000002</v>
      </c>
      <c r="E53" s="542">
        <f t="shared" ref="E53" si="374">AVERAGE(B51:B53)</f>
        <v>101.58792657706356</v>
      </c>
      <c r="F53" s="359">
        <f t="shared" ref="F53" si="375">E53-E52</f>
        <v>0.28849336369664513</v>
      </c>
      <c r="G53" s="360">
        <f t="shared" ref="G53" si="376">IF(F53&lt;0,-1,1)</f>
        <v>1</v>
      </c>
      <c r="H53" s="361">
        <f t="shared" ref="H53" si="377">SUM(G51:G53)</f>
        <v>3</v>
      </c>
      <c r="I53" s="362" t="str">
        <f t="shared" ref="I53" si="378">IF(H53=-3,"悪化 ",IF(H53=3,"改善 "," ---"))</f>
        <v xml:space="preserve">改善 </v>
      </c>
      <c r="J53" s="2553">
        <f>結果表!N51</f>
        <v>100.09776421671084</v>
      </c>
      <c r="L53" s="527">
        <v>2</v>
      </c>
      <c r="M53" s="262">
        <f t="shared" ref="M53" si="379">B53</f>
        <v>101.87991893827582</v>
      </c>
      <c r="N53" s="220">
        <f t="shared" ref="N53" si="380">J53</f>
        <v>100.09776421671084</v>
      </c>
    </row>
    <row r="54" spans="1:14">
      <c r="A54" s="2236">
        <v>44621</v>
      </c>
      <c r="B54" s="2553">
        <f>結果表!F52</f>
        <v>102.20392617119751</v>
      </c>
      <c r="C54" s="52">
        <f t="shared" ref="C54" si="381">B54-B53</f>
        <v>0.3240072329216872</v>
      </c>
      <c r="D54" s="243">
        <f t="shared" ref="D54" si="382">ROUND((B54-B42)/B42*100,2)</f>
        <v>2.19</v>
      </c>
      <c r="E54" s="542">
        <f t="shared" ref="E54" si="383">AVERAGE(B52:B54)</f>
        <v>101.89064525384485</v>
      </c>
      <c r="F54" s="359">
        <f t="shared" ref="F54" si="384">E54-E53</f>
        <v>0.30271867678129638</v>
      </c>
      <c r="G54" s="360">
        <f t="shared" ref="G54" si="385">IF(F54&lt;0,-1,1)</f>
        <v>1</v>
      </c>
      <c r="H54" s="361">
        <f t="shared" ref="H54" si="386">SUM(G52:G54)</f>
        <v>3</v>
      </c>
      <c r="I54" s="362" t="str">
        <f t="shared" ref="I54" si="387">IF(H54=-3,"悪化 ",IF(H54=3,"改善 "," ---"))</f>
        <v xml:space="preserve">改善 </v>
      </c>
      <c r="J54" s="2553">
        <f>結果表!N52</f>
        <v>100.32812358120677</v>
      </c>
      <c r="L54" s="527">
        <v>3</v>
      </c>
      <c r="M54" s="262">
        <f t="shared" ref="M54" si="388">B54</f>
        <v>102.20392617119751</v>
      </c>
      <c r="N54" s="220">
        <f t="shared" ref="N54" si="389">J54</f>
        <v>100.32812358120677</v>
      </c>
    </row>
    <row r="55" spans="1:14">
      <c r="A55" s="2236">
        <v>44652</v>
      </c>
      <c r="B55" s="2553">
        <f>結果表!F53</f>
        <v>102.46801714994005</v>
      </c>
      <c r="C55" s="52">
        <f t="shared" ref="C55" si="390">B55-B54</f>
        <v>0.26409097874254428</v>
      </c>
      <c r="D55" s="243">
        <f t="shared" ref="D55" si="391">ROUND((B55-B43)/B43*100,2)</f>
        <v>2.2599999999999998</v>
      </c>
      <c r="E55" s="542">
        <f t="shared" ref="E55" si="392">AVERAGE(B53:B55)</f>
        <v>102.18395408647113</v>
      </c>
      <c r="F55" s="359">
        <f t="shared" ref="F55" si="393">E55-E54</f>
        <v>0.29330883262628049</v>
      </c>
      <c r="G55" s="360">
        <f t="shared" ref="G55" si="394">IF(F55&lt;0,-1,1)</f>
        <v>1</v>
      </c>
      <c r="H55" s="361">
        <f t="shared" ref="H55" si="395">SUM(G53:G55)</f>
        <v>3</v>
      </c>
      <c r="I55" s="362" t="str">
        <f t="shared" ref="I55" si="396">IF(H55=-3,"悪化 ",IF(H55=3,"改善 "," ---"))</f>
        <v xml:space="preserve">改善 </v>
      </c>
      <c r="J55" s="2553">
        <f>結果表!N53</f>
        <v>100.52575642946086</v>
      </c>
      <c r="L55" s="527">
        <v>4</v>
      </c>
      <c r="M55" s="262">
        <f t="shared" ref="M55" si="397">B55</f>
        <v>102.46801714994005</v>
      </c>
      <c r="N55" s="220">
        <f t="shared" ref="N55" si="398">J55</f>
        <v>100.52575642946086</v>
      </c>
    </row>
    <row r="56" spans="1:14">
      <c r="A56" s="2236">
        <v>44682</v>
      </c>
      <c r="B56" s="2553">
        <f>結果表!F54</f>
        <v>102.58505788108528</v>
      </c>
      <c r="C56" s="52">
        <f t="shared" ref="C56" si="399">B56-B55</f>
        <v>0.11704073114522373</v>
      </c>
      <c r="D56" s="243">
        <f t="shared" ref="D56" si="400">ROUND((B56-B44)/B44*100,2)</f>
        <v>2.2799999999999998</v>
      </c>
      <c r="E56" s="542">
        <f t="shared" ref="E56" si="401">AVERAGE(B54:B56)</f>
        <v>102.41900040074096</v>
      </c>
      <c r="F56" s="359">
        <f t="shared" ref="F56" si="402">E56-E55</f>
        <v>0.23504631426982314</v>
      </c>
      <c r="G56" s="360">
        <f t="shared" ref="G56" si="403">IF(F56&lt;0,-1,1)</f>
        <v>1</v>
      </c>
      <c r="H56" s="361">
        <f t="shared" ref="H56" si="404">SUM(G54:G56)</f>
        <v>3</v>
      </c>
      <c r="I56" s="362" t="str">
        <f t="shared" ref="I56" si="405">IF(H56=-3,"悪化 ",IF(H56=3,"改善 "," ---"))</f>
        <v xml:space="preserve">改善 </v>
      </c>
      <c r="J56" s="2553">
        <f>結果表!N54</f>
        <v>100.66633760978424</v>
      </c>
      <c r="L56" s="527">
        <v>5</v>
      </c>
      <c r="M56" s="262">
        <f t="shared" ref="M56" si="406">B56</f>
        <v>102.58505788108528</v>
      </c>
      <c r="N56" s="220">
        <f t="shared" ref="N56" si="407">J56</f>
        <v>100.66633760978424</v>
      </c>
    </row>
    <row r="57" spans="1:14">
      <c r="A57" s="2236">
        <v>44713</v>
      </c>
      <c r="B57" s="2553">
        <f>結果表!F55</f>
        <v>102.58726616554955</v>
      </c>
      <c r="C57" s="52">
        <f t="shared" ref="C57:C58" si="408">B57-B56</f>
        <v>2.2082844642739019E-3</v>
      </c>
      <c r="D57" s="243">
        <f t="shared" ref="D57:D58" si="409">ROUND((B57-B45)/B45*100,2)</f>
        <v>2.2599999999999998</v>
      </c>
      <c r="E57" s="542">
        <f t="shared" ref="E57:E58" si="410">AVERAGE(B55:B57)</f>
        <v>102.5467803988583</v>
      </c>
      <c r="F57" s="359">
        <f t="shared" ref="F57:F58" si="411">E57-E56</f>
        <v>0.1277799981173473</v>
      </c>
      <c r="G57" s="360">
        <f t="shared" ref="G57:G58" si="412">IF(F57&lt;0,-1,1)</f>
        <v>1</v>
      </c>
      <c r="H57" s="361">
        <f t="shared" ref="H57:H58" si="413">SUM(G55:G57)</f>
        <v>3</v>
      </c>
      <c r="I57" s="362" t="str">
        <f t="shared" ref="I57:I58" si="414">IF(H57=-3,"悪化 ",IF(H57=3,"改善 "," ---"))</f>
        <v xml:space="preserve">改善 </v>
      </c>
      <c r="J57" s="2553">
        <f>結果表!N55</f>
        <v>100.73491636304244</v>
      </c>
      <c r="L57" s="527">
        <v>6</v>
      </c>
      <c r="M57" s="262">
        <f t="shared" ref="M57:M58" si="415">B57</f>
        <v>102.58726616554955</v>
      </c>
      <c r="N57" s="220">
        <f t="shared" ref="N57:N58" si="416">J57</f>
        <v>100.73491636304244</v>
      </c>
    </row>
    <row r="58" spans="1:14">
      <c r="A58" s="2236">
        <v>44743</v>
      </c>
      <c r="B58" s="2553">
        <f>結果表!F56</f>
        <v>102.4943993681395</v>
      </c>
      <c r="C58" s="52">
        <f t="shared" si="408"/>
        <v>-9.2866797410053437E-2</v>
      </c>
      <c r="D58" s="243">
        <f t="shared" si="409"/>
        <v>2.16</v>
      </c>
      <c r="E58" s="542">
        <f t="shared" si="410"/>
        <v>102.55557447159144</v>
      </c>
      <c r="F58" s="359">
        <f t="shared" si="411"/>
        <v>8.7940727331385915E-3</v>
      </c>
      <c r="G58" s="360">
        <f t="shared" si="412"/>
        <v>1</v>
      </c>
      <c r="H58" s="361">
        <f t="shared" si="413"/>
        <v>3</v>
      </c>
      <c r="I58" s="362" t="str">
        <f t="shared" si="414"/>
        <v xml:space="preserve">改善 </v>
      </c>
      <c r="J58" s="2553">
        <f>結果表!N56</f>
        <v>100.71759234689219</v>
      </c>
      <c r="L58" s="527">
        <v>7</v>
      </c>
      <c r="M58" s="262">
        <f t="shared" si="415"/>
        <v>102.4943993681395</v>
      </c>
      <c r="N58" s="220">
        <f t="shared" si="416"/>
        <v>100.71759234689219</v>
      </c>
    </row>
    <row r="59" spans="1:14">
      <c r="A59" s="2236">
        <v>44774</v>
      </c>
      <c r="B59" s="2553">
        <f>結果表!F57</f>
        <v>102.30607541180188</v>
      </c>
      <c r="C59" s="52">
        <f t="shared" ref="C59" si="417">B59-B58</f>
        <v>-0.18832395633761223</v>
      </c>
      <c r="D59" s="243">
        <f t="shared" ref="D59" si="418">ROUND((B59-B47)/B47*100,2)</f>
        <v>1.93</v>
      </c>
      <c r="E59" s="542">
        <f t="shared" ref="E59" si="419">AVERAGE(B57:B59)</f>
        <v>102.46258031516363</v>
      </c>
      <c r="F59" s="359">
        <f t="shared" ref="F59" si="420">E59-E58</f>
        <v>-9.2994156427806729E-2</v>
      </c>
      <c r="G59" s="360">
        <f t="shared" ref="G59" si="421">IF(F59&lt;0,-1,1)</f>
        <v>-1</v>
      </c>
      <c r="H59" s="361">
        <f t="shared" ref="H59" si="422">SUM(G57:G59)</f>
        <v>1</v>
      </c>
      <c r="I59" s="362" t="str">
        <f t="shared" ref="I59" si="423">IF(H59=-3,"悪化 ",IF(H59=3,"改善 "," ---"))</f>
        <v xml:space="preserve"> ---</v>
      </c>
      <c r="J59" s="2553">
        <f>結果表!N57</f>
        <v>100.62916379228595</v>
      </c>
      <c r="L59" s="529">
        <v>8</v>
      </c>
      <c r="M59" s="262">
        <f t="shared" ref="M59" si="424">B59</f>
        <v>102.30607541180188</v>
      </c>
      <c r="N59" s="220">
        <f t="shared" ref="N59" si="425">J59</f>
        <v>100.62916379228595</v>
      </c>
    </row>
    <row r="60" spans="1:14">
      <c r="A60" s="2236">
        <v>44805</v>
      </c>
      <c r="B60" s="2553">
        <f>結果表!F58</f>
        <v>102.02215792624807</v>
      </c>
      <c r="C60" s="52">
        <f t="shared" ref="C60" si="426">B60-B59</f>
        <v>-0.28391748555381469</v>
      </c>
      <c r="D60" s="243">
        <f t="shared" ref="D60" si="427">ROUND((B60-B48)/B48*100,2)</f>
        <v>1.51</v>
      </c>
      <c r="E60" s="542">
        <f t="shared" ref="E60" si="428">AVERAGE(B58:B60)</f>
        <v>102.27421090206315</v>
      </c>
      <c r="F60" s="359">
        <f t="shared" ref="F60" si="429">E60-E59</f>
        <v>-0.18836941310048871</v>
      </c>
      <c r="G60" s="360">
        <f t="shared" ref="G60" si="430">IF(F60&lt;0,-1,1)</f>
        <v>-1</v>
      </c>
      <c r="H60" s="361">
        <f t="shared" ref="H60" si="431">SUM(G58:G60)</f>
        <v>-1</v>
      </c>
      <c r="I60" s="362" t="str">
        <f t="shared" ref="I60" si="432">IF(H60=-3,"悪化 ",IF(H60=3,"改善 "," ---"))</f>
        <v xml:space="preserve"> ---</v>
      </c>
      <c r="J60" s="2553">
        <f>結果表!N58</f>
        <v>100.48037384527882</v>
      </c>
      <c r="L60" s="529">
        <v>9</v>
      </c>
      <c r="M60" s="262">
        <f t="shared" ref="M60" si="433">B60</f>
        <v>102.02215792624807</v>
      </c>
      <c r="N60" s="220">
        <f t="shared" ref="N60" si="434">J60</f>
        <v>100.48037384527882</v>
      </c>
    </row>
    <row r="61" spans="1:14">
      <c r="A61" s="2236">
        <v>44835</v>
      </c>
      <c r="B61" s="2553">
        <f>結果表!F59</f>
        <v>101.67091006033185</v>
      </c>
      <c r="C61" s="52">
        <f t="shared" ref="C61" si="435">B61-B60</f>
        <v>-0.35124786591622126</v>
      </c>
      <c r="D61" s="243">
        <f t="shared" ref="D61" si="436">ROUND((B61-B49)/B49*100,2)</f>
        <v>0.93</v>
      </c>
      <c r="E61" s="542">
        <f t="shared" ref="E61" si="437">AVERAGE(B59:B61)</f>
        <v>101.99971446612727</v>
      </c>
      <c r="F61" s="359">
        <f t="shared" ref="F61" si="438">E61-E60</f>
        <v>-0.27449643593587325</v>
      </c>
      <c r="G61" s="360">
        <f t="shared" ref="G61" si="439">IF(F61&lt;0,-1,1)</f>
        <v>-1</v>
      </c>
      <c r="H61" s="361">
        <f t="shared" ref="H61" si="440">SUM(G59:G61)</f>
        <v>-3</v>
      </c>
      <c r="I61" s="362" t="str">
        <f t="shared" ref="I61" si="441">IF(H61=-3,"悪化 ",IF(H61=3,"改善 "," ---"))</f>
        <v xml:space="preserve">悪化 </v>
      </c>
      <c r="J61" s="2553">
        <f>結果表!N59</f>
        <v>100.28024948843104</v>
      </c>
      <c r="L61" s="529">
        <v>10</v>
      </c>
      <c r="M61" s="262">
        <f t="shared" ref="M61" si="442">B61</f>
        <v>101.67091006033185</v>
      </c>
      <c r="N61" s="220">
        <f t="shared" ref="N61" si="443">J61</f>
        <v>100.28024948843104</v>
      </c>
    </row>
    <row r="62" spans="1:14">
      <c r="A62" s="2236">
        <v>44866</v>
      </c>
      <c r="B62" s="2553">
        <f>結果表!F60</f>
        <v>101.31530358959384</v>
      </c>
      <c r="C62" s="52">
        <f t="shared" ref="C62" si="444">B62-B61</f>
        <v>-0.35560647073801022</v>
      </c>
      <c r="D62" s="243">
        <f t="shared" ref="D62" si="445">ROUND((B62-B50)/B50*100,2)</f>
        <v>0.3</v>
      </c>
      <c r="E62" s="542">
        <f t="shared" ref="E62" si="446">AVERAGE(B60:B62)</f>
        <v>101.66945719205792</v>
      </c>
      <c r="F62" s="359">
        <f t="shared" ref="F62" si="447">E62-E61</f>
        <v>-0.33025727406935346</v>
      </c>
      <c r="G62" s="360">
        <f t="shared" ref="G62" si="448">IF(F62&lt;0,-1,1)</f>
        <v>-1</v>
      </c>
      <c r="H62" s="361">
        <f t="shared" ref="H62" si="449">SUM(G60:G62)</f>
        <v>-3</v>
      </c>
      <c r="I62" s="362" t="str">
        <f t="shared" ref="I62" si="450">IF(H62=-3,"悪化 ",IF(H62=3,"改善 "," ---"))</f>
        <v xml:space="preserve">悪化 </v>
      </c>
      <c r="J62" s="2553">
        <f>結果表!N60</f>
        <v>100.07030447152118</v>
      </c>
      <c r="L62" s="528">
        <v>11</v>
      </c>
      <c r="M62" s="262">
        <f t="shared" ref="M62" si="451">B62</f>
        <v>101.31530358959384</v>
      </c>
      <c r="N62" s="220">
        <f t="shared" ref="N62" si="452">J62</f>
        <v>100.07030447152118</v>
      </c>
    </row>
    <row r="63" spans="1:14">
      <c r="A63" s="2555">
        <v>44896</v>
      </c>
      <c r="B63" s="2553">
        <f>結果表!F61</f>
        <v>100.98106135971526</v>
      </c>
      <c r="C63" s="550">
        <f t="shared" ref="C63:C64" si="453">B63-B62</f>
        <v>-0.33424222987858343</v>
      </c>
      <c r="D63" s="246">
        <f t="shared" ref="D63:D64" si="454">ROUND((B63-B51)/B51*100,2)</f>
        <v>-0.31</v>
      </c>
      <c r="E63" s="551">
        <f t="shared" ref="E63:E64" si="455">AVERAGE(B61:B63)</f>
        <v>101.32242500321365</v>
      </c>
      <c r="F63" s="544">
        <f t="shared" ref="F63:F64" si="456">E63-E62</f>
        <v>-0.3470321888442669</v>
      </c>
      <c r="G63" s="552">
        <f t="shared" ref="G63:G64" si="457">IF(F63&lt;0,-1,1)</f>
        <v>-1</v>
      </c>
      <c r="H63" s="545">
        <f t="shared" ref="H63:H64" si="458">SUM(G61:G63)</f>
        <v>-3</v>
      </c>
      <c r="I63" s="439" t="str">
        <f t="shared" ref="I63:I64" si="459">IF(H63=-3,"悪化 ",IF(H63=3,"改善 "," ---"))</f>
        <v xml:space="preserve">悪化 </v>
      </c>
      <c r="J63" s="2553">
        <f>結果表!N61</f>
        <v>99.875285088670509</v>
      </c>
      <c r="L63" s="532">
        <v>12</v>
      </c>
      <c r="M63" s="494">
        <f t="shared" ref="M63:M64" si="460">B63</f>
        <v>100.98106135971526</v>
      </c>
      <c r="N63" s="225">
        <f t="shared" ref="N63:N64" si="461">J63</f>
        <v>99.875285088670509</v>
      </c>
    </row>
    <row r="64" spans="1:14">
      <c r="A64" s="2203">
        <v>44927</v>
      </c>
      <c r="B64" s="2552">
        <f>結果表!F62</f>
        <v>100.67715052136904</v>
      </c>
      <c r="C64" s="699">
        <f t="shared" si="453"/>
        <v>-0.30391083834621213</v>
      </c>
      <c r="D64" s="52">
        <f t="shared" si="454"/>
        <v>-0.9</v>
      </c>
      <c r="E64" s="359">
        <f t="shared" si="455"/>
        <v>100.99117182355938</v>
      </c>
      <c r="F64" s="542">
        <f t="shared" si="456"/>
        <v>-0.33125317965426859</v>
      </c>
      <c r="G64" s="361">
        <f t="shared" si="457"/>
        <v>-1</v>
      </c>
      <c r="H64" s="360">
        <f t="shared" si="458"/>
        <v>-3</v>
      </c>
      <c r="I64" s="2549" t="str">
        <f t="shared" si="459"/>
        <v xml:space="preserve">悪化 </v>
      </c>
      <c r="J64" s="2552">
        <f>結果表!N62</f>
        <v>99.725860604106657</v>
      </c>
      <c r="L64" s="530" t="s">
        <v>1211</v>
      </c>
      <c r="M64" s="531">
        <f t="shared" si="460"/>
        <v>100.67715052136904</v>
      </c>
      <c r="N64" s="369">
        <f t="shared" si="461"/>
        <v>99.725860604106657</v>
      </c>
    </row>
    <row r="65" spans="1:14">
      <c r="A65" s="2203">
        <v>44958</v>
      </c>
      <c r="B65" s="2553">
        <f>結果表!F63</f>
        <v>100.37997601415564</v>
      </c>
      <c r="C65" s="699">
        <f t="shared" ref="C65" si="462">B65-B64</f>
        <v>-0.29717450721339844</v>
      </c>
      <c r="D65" s="52">
        <f t="shared" ref="D65" si="463">ROUND((B65-B53)/B53*100,2)</f>
        <v>-1.47</v>
      </c>
      <c r="E65" s="359">
        <f t="shared" ref="E65" si="464">AVERAGE(B63:B65)</f>
        <v>100.67939596507999</v>
      </c>
      <c r="F65" s="542">
        <f t="shared" ref="F65" si="465">E65-E64</f>
        <v>-0.31177585847939326</v>
      </c>
      <c r="G65" s="361">
        <f t="shared" ref="G65" si="466">IF(F65&lt;0,-1,1)</f>
        <v>-1</v>
      </c>
      <c r="H65" s="360">
        <f t="shared" ref="H65" si="467">SUM(G63:G65)</f>
        <v>-3</v>
      </c>
      <c r="I65" s="2549" t="str">
        <f t="shared" ref="I65" si="468">IF(H65=-3,"悪化 ",IF(H65=3,"改善 "," ---"))</f>
        <v xml:space="preserve">悪化 </v>
      </c>
      <c r="J65" s="2553">
        <f>結果表!N63</f>
        <v>99.647899987640201</v>
      </c>
      <c r="L65" s="527">
        <v>2</v>
      </c>
      <c r="M65" s="262">
        <f t="shared" ref="M65" si="469">B65</f>
        <v>100.37997601415564</v>
      </c>
      <c r="N65" s="220">
        <f t="shared" ref="N65" si="470">J65</f>
        <v>99.647899987640201</v>
      </c>
    </row>
    <row r="66" spans="1:14">
      <c r="A66" s="2203">
        <v>44986</v>
      </c>
      <c r="B66" s="2553">
        <f>結果表!F64</f>
        <v>100.08749876220084</v>
      </c>
      <c r="C66" s="699">
        <f t="shared" ref="C66" si="471">B66-B65</f>
        <v>-0.29247725195480712</v>
      </c>
      <c r="D66" s="52">
        <f t="shared" ref="D66" si="472">ROUND((B66-B54)/B54*100,2)</f>
        <v>-2.0699999999999998</v>
      </c>
      <c r="E66" s="359">
        <f t="shared" ref="E66" si="473">AVERAGE(B64:B66)</f>
        <v>100.38154176590849</v>
      </c>
      <c r="F66" s="542">
        <f t="shared" ref="F66" si="474">E66-E65</f>
        <v>-0.29785419917149625</v>
      </c>
      <c r="G66" s="361">
        <f t="shared" ref="G66" si="475">IF(F66&lt;0,-1,1)</f>
        <v>-1</v>
      </c>
      <c r="H66" s="360">
        <f t="shared" ref="H66" si="476">SUM(G64:G66)</f>
        <v>-3</v>
      </c>
      <c r="I66" s="2549" t="str">
        <f t="shared" ref="I66" si="477">IF(H66=-3,"悪化 ",IF(H66=3,"改善 "," ---"))</f>
        <v xml:space="preserve">悪化 </v>
      </c>
      <c r="J66" s="2553">
        <f>結果表!N64</f>
        <v>99.668339825660212</v>
      </c>
      <c r="L66" s="527">
        <v>3</v>
      </c>
      <c r="M66" s="262">
        <f t="shared" ref="M66" si="478">B66</f>
        <v>100.08749876220084</v>
      </c>
      <c r="N66" s="220">
        <f t="shared" ref="N66" si="479">J66</f>
        <v>99.668339825660212</v>
      </c>
    </row>
    <row r="67" spans="1:14">
      <c r="A67" s="2203">
        <v>45017</v>
      </c>
      <c r="B67" s="2553">
        <f>結果表!F65</f>
        <v>99.838319688344086</v>
      </c>
      <c r="C67" s="699">
        <f t="shared" ref="C67" si="480">B67-B66</f>
        <v>-0.24917907385675164</v>
      </c>
      <c r="D67" s="52">
        <f t="shared" ref="D67" si="481">ROUND((B67-B55)/B55*100,2)</f>
        <v>-2.57</v>
      </c>
      <c r="E67" s="359">
        <f t="shared" ref="E67" si="482">AVERAGE(B65:B67)</f>
        <v>100.10193148823352</v>
      </c>
      <c r="F67" s="542">
        <f t="shared" ref="F67" si="483">E67-E66</f>
        <v>-0.27961027767497626</v>
      </c>
      <c r="G67" s="361">
        <f t="shared" ref="G67" si="484">IF(F67&lt;0,-1,1)</f>
        <v>-1</v>
      </c>
      <c r="H67" s="360">
        <f t="shared" ref="H67" si="485">SUM(G65:G67)</f>
        <v>-3</v>
      </c>
      <c r="I67" s="2549" t="str">
        <f t="shared" ref="I67" si="486">IF(H67=-3,"悪化 ",IF(H67=3,"改善 "," ---"))</f>
        <v xml:space="preserve">悪化 </v>
      </c>
      <c r="J67" s="2553">
        <f>結果表!N65</f>
        <v>99.766445807581519</v>
      </c>
      <c r="L67" s="527">
        <v>4</v>
      </c>
      <c r="M67" s="262">
        <f t="shared" ref="M67" si="487">B67</f>
        <v>99.838319688344086</v>
      </c>
      <c r="N67" s="220">
        <f t="shared" ref="N67" si="488">J67</f>
        <v>99.766445807581519</v>
      </c>
    </row>
    <row r="68" spans="1:14">
      <c r="A68" s="2203">
        <v>45047</v>
      </c>
      <c r="B68" s="2553">
        <f>結果表!F66</f>
        <v>99.687827184065924</v>
      </c>
      <c r="C68" s="699">
        <f t="shared" ref="C68" si="489">B68-B67</f>
        <v>-0.15049250427816219</v>
      </c>
      <c r="D68" s="52">
        <f t="shared" ref="D68" si="490">ROUND((B68-B56)/B56*100,2)</f>
        <v>-2.82</v>
      </c>
      <c r="E68" s="359">
        <f t="shared" ref="E68" si="491">AVERAGE(B66:B68)</f>
        <v>99.871215211536949</v>
      </c>
      <c r="F68" s="542">
        <f t="shared" ref="F68" si="492">E68-E67</f>
        <v>-0.23071627669656891</v>
      </c>
      <c r="G68" s="361">
        <f t="shared" ref="G68" si="493">IF(F68&lt;0,-1,1)</f>
        <v>-1</v>
      </c>
      <c r="H68" s="360">
        <f t="shared" ref="H68" si="494">SUM(G66:G68)</f>
        <v>-3</v>
      </c>
      <c r="I68" s="2549" t="str">
        <f t="shared" ref="I68" si="495">IF(H68=-3,"悪化 ",IF(H68=3,"改善 "," ---"))</f>
        <v xml:space="preserve">悪化 </v>
      </c>
      <c r="J68" s="2553">
        <f>結果表!N66</f>
        <v>99.905268861404338</v>
      </c>
      <c r="L68" s="527">
        <v>5</v>
      </c>
      <c r="M68" s="262">
        <f t="shared" ref="M68" si="496">B68</f>
        <v>99.687827184065924</v>
      </c>
      <c r="N68" s="220">
        <f t="shared" ref="N68" si="497">J68</f>
        <v>99.905268861404338</v>
      </c>
    </row>
    <row r="69" spans="1:14">
      <c r="A69" s="2203">
        <v>45078</v>
      </c>
      <c r="B69" s="2553">
        <f>結果表!F67</f>
        <v>99.569443077952997</v>
      </c>
      <c r="C69" s="699">
        <f t="shared" ref="C69" si="498">B69-B68</f>
        <v>-0.11838410611292716</v>
      </c>
      <c r="D69" s="52">
        <f t="shared" ref="D69" si="499">ROUND((B69-B57)/B57*100,2)</f>
        <v>-2.94</v>
      </c>
      <c r="E69" s="359">
        <f t="shared" ref="E69" si="500">AVERAGE(B67:B69)</f>
        <v>99.698529983454321</v>
      </c>
      <c r="F69" s="542">
        <f t="shared" ref="F69" si="501">E69-E68</f>
        <v>-0.17268522808262787</v>
      </c>
      <c r="G69" s="361">
        <f t="shared" ref="G69" si="502">IF(F69&lt;0,-1,1)</f>
        <v>-1</v>
      </c>
      <c r="H69" s="360">
        <f t="shared" ref="H69" si="503">SUM(G67:G69)</f>
        <v>-3</v>
      </c>
      <c r="I69" s="2549" t="str">
        <f t="shared" ref="I69" si="504">IF(H69=-3,"悪化 ",IF(H69=3,"改善 "," ---"))</f>
        <v xml:space="preserve">悪化 </v>
      </c>
      <c r="J69" s="2553">
        <f>結果表!N67</f>
        <v>100.03826692823031</v>
      </c>
      <c r="L69" s="527">
        <v>6</v>
      </c>
      <c r="M69" s="262">
        <f t="shared" ref="M69" si="505">B69</f>
        <v>99.569443077952997</v>
      </c>
      <c r="N69" s="220">
        <f t="shared" ref="N69" si="506">J69</f>
        <v>100.03826692823031</v>
      </c>
    </row>
    <row r="70" spans="1:14">
      <c r="A70" s="2203">
        <v>45108</v>
      </c>
      <c r="B70" s="2553">
        <f>結果表!F68</f>
        <v>99.45161670311046</v>
      </c>
      <c r="C70" s="699">
        <f t="shared" ref="C70" si="507">B70-B69</f>
        <v>-0.11782637484253655</v>
      </c>
      <c r="D70" s="52">
        <f t="shared" ref="D70" si="508">ROUND((B70-B58)/B58*100,2)</f>
        <v>-2.97</v>
      </c>
      <c r="E70" s="359">
        <f t="shared" ref="E70" si="509">AVERAGE(B68:B70)</f>
        <v>99.569628988376465</v>
      </c>
      <c r="F70" s="542">
        <f t="shared" ref="F70" si="510">E70-E69</f>
        <v>-0.12890099507785635</v>
      </c>
      <c r="G70" s="361">
        <f t="shared" ref="G70" si="511">IF(F70&lt;0,-1,1)</f>
        <v>-1</v>
      </c>
      <c r="H70" s="360">
        <f t="shared" ref="H70" si="512">SUM(G68:G70)</f>
        <v>-3</v>
      </c>
      <c r="I70" s="2549" t="str">
        <f t="shared" ref="I70" si="513">IF(H70=-3,"悪化 ",IF(H70=3,"改善 "," ---"))</f>
        <v xml:space="preserve">悪化 </v>
      </c>
      <c r="J70" s="2553">
        <f>結果表!N68</f>
        <v>100.15209027538712</v>
      </c>
      <c r="L70" s="527">
        <v>7</v>
      </c>
      <c r="M70" s="262">
        <f t="shared" ref="M70" si="514">B70</f>
        <v>99.45161670311046</v>
      </c>
      <c r="N70" s="220">
        <f t="shared" ref="N70" si="515">J70</f>
        <v>100.15209027538712</v>
      </c>
    </row>
    <row r="71" spans="1:14">
      <c r="A71" s="2203">
        <v>45139</v>
      </c>
      <c r="B71" s="2553">
        <f>結果表!F69</f>
        <v>99.342248212218735</v>
      </c>
      <c r="C71" s="699">
        <f t="shared" ref="C71" si="516">B71-B70</f>
        <v>-0.1093684908917254</v>
      </c>
      <c r="D71" s="52">
        <f t="shared" ref="D71" si="517">ROUND((B71-B59)/B59*100,2)</f>
        <v>-2.9</v>
      </c>
      <c r="E71" s="359">
        <f t="shared" ref="E71" si="518">AVERAGE(B69:B71)</f>
        <v>99.45443599776074</v>
      </c>
      <c r="F71" s="542">
        <f t="shared" ref="F71" si="519">E71-E70</f>
        <v>-0.11519299061572497</v>
      </c>
      <c r="G71" s="361">
        <f t="shared" ref="G71" si="520">IF(F71&lt;0,-1,1)</f>
        <v>-1</v>
      </c>
      <c r="H71" s="360">
        <f t="shared" ref="H71" si="521">SUM(G69:G71)</f>
        <v>-3</v>
      </c>
      <c r="I71" s="2549" t="str">
        <f t="shared" ref="I71" si="522">IF(H71=-3,"悪化 ",IF(H71=3,"改善 "," ---"))</f>
        <v xml:space="preserve">悪化 </v>
      </c>
      <c r="J71" s="2553">
        <f>結果表!N69</f>
        <v>100.23275456731585</v>
      </c>
      <c r="L71" s="529">
        <v>8</v>
      </c>
      <c r="M71" s="262">
        <f t="shared" ref="M71" si="523">B71</f>
        <v>99.342248212218735</v>
      </c>
      <c r="N71" s="220">
        <f t="shared" ref="N71" si="524">J71</f>
        <v>100.23275456731585</v>
      </c>
    </row>
    <row r="72" spans="1:14">
      <c r="A72" s="2203">
        <v>45170</v>
      </c>
      <c r="B72" s="2553">
        <f>結果表!F70</f>
        <v>99.205196620097567</v>
      </c>
      <c r="C72" s="699">
        <f t="shared" ref="C72" si="525">B72-B71</f>
        <v>-0.13705159212116769</v>
      </c>
      <c r="D72" s="52">
        <f t="shared" ref="D72" si="526">ROUND((B72-B60)/B60*100,2)</f>
        <v>-2.76</v>
      </c>
      <c r="E72" s="359">
        <f t="shared" ref="E72" si="527">AVERAGE(B70:B72)</f>
        <v>99.333020511808925</v>
      </c>
      <c r="F72" s="542">
        <f t="shared" ref="F72" si="528">E72-E71</f>
        <v>-0.12141548595181462</v>
      </c>
      <c r="G72" s="361">
        <f t="shared" ref="G72" si="529">IF(F72&lt;0,-1,1)</f>
        <v>-1</v>
      </c>
      <c r="H72" s="360">
        <f t="shared" ref="H72" si="530">SUM(G70:G72)</f>
        <v>-3</v>
      </c>
      <c r="I72" s="2549" t="str">
        <f t="shared" ref="I72" si="531">IF(H72=-3,"悪化 ",IF(H72=3,"改善 "," ---"))</f>
        <v xml:space="preserve">悪化 </v>
      </c>
      <c r="J72" s="2553">
        <f>結果表!N70</f>
        <v>100.26841293208803</v>
      </c>
      <c r="L72" s="529">
        <v>9</v>
      </c>
      <c r="M72" s="262">
        <f t="shared" ref="M72" si="532">B72</f>
        <v>99.205196620097567</v>
      </c>
      <c r="N72" s="220">
        <f t="shared" ref="N72" si="533">J72</f>
        <v>100.26841293208803</v>
      </c>
    </row>
    <row r="73" spans="1:14">
      <c r="A73" s="2203">
        <v>45200</v>
      </c>
      <c r="B73" s="2553">
        <f>結果表!F71</f>
        <v>99.072876465911008</v>
      </c>
      <c r="C73" s="699">
        <f t="shared" ref="C73" si="534">B73-B72</f>
        <v>-0.13232015418655863</v>
      </c>
      <c r="D73" s="52">
        <f t="shared" ref="D73" si="535">ROUND((B73-B61)/B61*100,2)</f>
        <v>-2.56</v>
      </c>
      <c r="E73" s="359">
        <f t="shared" ref="E73" si="536">AVERAGE(B71:B73)</f>
        <v>99.206773766075756</v>
      </c>
      <c r="F73" s="542">
        <f t="shared" ref="F73" si="537">E73-E72</f>
        <v>-0.12624674573316952</v>
      </c>
      <c r="G73" s="361">
        <f t="shared" ref="G73" si="538">IF(F73&lt;0,-1,1)</f>
        <v>-1</v>
      </c>
      <c r="H73" s="360">
        <f t="shared" ref="H73" si="539">SUM(G71:G73)</f>
        <v>-3</v>
      </c>
      <c r="I73" s="2549" t="str">
        <f t="shared" ref="I73" si="540">IF(H73=-3,"悪化 ",IF(H73=3,"改善 "," ---"))</f>
        <v xml:space="preserve">悪化 </v>
      </c>
      <c r="J73" s="2553">
        <f>結果表!N71</f>
        <v>100.26196940851956</v>
      </c>
      <c r="L73" s="529">
        <v>10</v>
      </c>
      <c r="M73" s="262">
        <f t="shared" ref="M73" si="541">B73</f>
        <v>99.072876465911008</v>
      </c>
      <c r="N73" s="220">
        <f t="shared" ref="N73" si="542">J73</f>
        <v>100.26196940851956</v>
      </c>
    </row>
    <row r="74" spans="1:14">
      <c r="A74" s="2203">
        <v>45231</v>
      </c>
      <c r="B74" s="2553">
        <f>結果表!F72</f>
        <v>98.934140458788278</v>
      </c>
      <c r="C74" s="699">
        <f t="shared" ref="C74" si="543">B74-B73</f>
        <v>-0.1387360071227306</v>
      </c>
      <c r="D74" s="52">
        <f t="shared" ref="D74" si="544">ROUND((B74-B62)/B62*100,2)</f>
        <v>-2.35</v>
      </c>
      <c r="E74" s="359">
        <f t="shared" ref="E74" si="545">AVERAGE(B72:B74)</f>
        <v>99.070737848265637</v>
      </c>
      <c r="F74" s="542">
        <f t="shared" ref="F74" si="546">E74-E73</f>
        <v>-0.13603591781011914</v>
      </c>
      <c r="G74" s="361">
        <f t="shared" ref="G74" si="547">IF(F74&lt;0,-1,1)</f>
        <v>-1</v>
      </c>
      <c r="H74" s="360">
        <f t="shared" ref="H74" si="548">SUM(G72:G74)</f>
        <v>-3</v>
      </c>
      <c r="I74" s="2549" t="str">
        <f t="shared" ref="I74" si="549">IF(H74=-3,"悪化 ",IF(H74=3,"改善 "," ---"))</f>
        <v xml:space="preserve">悪化 </v>
      </c>
      <c r="J74" s="2553">
        <f>結果表!N72</f>
        <v>100.20215798942451</v>
      </c>
      <c r="L74" s="528">
        <v>11</v>
      </c>
      <c r="M74" s="262">
        <f t="shared" ref="M74" si="550">B74</f>
        <v>98.934140458788278</v>
      </c>
      <c r="N74" s="220">
        <f t="shared" ref="N74" si="551">J74</f>
        <v>100.20215798942451</v>
      </c>
    </row>
    <row r="75" spans="1:14">
      <c r="A75" s="2203">
        <v>45261</v>
      </c>
      <c r="B75" s="2554">
        <f>結果表!F73</f>
        <v>98.785686528471132</v>
      </c>
      <c r="C75" s="699">
        <f t="shared" ref="C75:C76" si="552">B75-B74</f>
        <v>-0.14845393031714593</v>
      </c>
      <c r="D75" s="52">
        <f t="shared" ref="D75:D76" si="553">ROUND((B75-B63)/B63*100,2)</f>
        <v>-2.17</v>
      </c>
      <c r="E75" s="359">
        <f t="shared" ref="E75:E76" si="554">AVERAGE(B73:B75)</f>
        <v>98.930901151056801</v>
      </c>
      <c r="F75" s="542">
        <f t="shared" ref="F75:F76" si="555">E75-E74</f>
        <v>-0.1398366972088354</v>
      </c>
      <c r="G75" s="361">
        <f t="shared" ref="G75:G76" si="556">IF(F75&lt;0,-1,1)</f>
        <v>-1</v>
      </c>
      <c r="H75" s="360">
        <f t="shared" ref="H75:H76" si="557">SUM(G73:G75)</f>
        <v>-3</v>
      </c>
      <c r="I75" s="2549" t="str">
        <f t="shared" ref="I75:I76" si="558">IF(H75=-3,"悪化 ",IF(H75=3,"改善 "," ---"))</f>
        <v xml:space="preserve">悪化 </v>
      </c>
      <c r="J75" s="2554">
        <f>結果表!N73</f>
        <v>100.08583790449065</v>
      </c>
      <c r="L75" s="532">
        <v>12</v>
      </c>
      <c r="M75" s="494">
        <f t="shared" ref="M75:M76" si="559">B75</f>
        <v>98.785686528471132</v>
      </c>
      <c r="N75" s="225">
        <f t="shared" ref="N75:N76" si="560">J75</f>
        <v>100.08583790449065</v>
      </c>
    </row>
    <row r="76" spans="1:14">
      <c r="A76" s="2235">
        <v>45292</v>
      </c>
      <c r="B76" s="2553">
        <f>結果表!F74</f>
        <v>98.641425841248179</v>
      </c>
      <c r="C76" s="735">
        <f t="shared" si="552"/>
        <v>-0.14426068722295327</v>
      </c>
      <c r="D76" s="547">
        <f t="shared" si="553"/>
        <v>-2.02</v>
      </c>
      <c r="E76" s="553">
        <f t="shared" si="554"/>
        <v>98.787084276169196</v>
      </c>
      <c r="F76" s="548">
        <f t="shared" si="555"/>
        <v>-0.14381687488760519</v>
      </c>
      <c r="G76" s="554">
        <f t="shared" si="556"/>
        <v>-1</v>
      </c>
      <c r="H76" s="549">
        <f t="shared" si="557"/>
        <v>-3</v>
      </c>
      <c r="I76" s="2548" t="str">
        <f t="shared" si="558"/>
        <v xml:space="preserve">悪化 </v>
      </c>
      <c r="J76" s="2553">
        <f>結果表!N74</f>
        <v>99.915111673477981</v>
      </c>
      <c r="L76" s="530" t="s">
        <v>1255</v>
      </c>
      <c r="M76" s="262">
        <f t="shared" si="559"/>
        <v>98.641425841248179</v>
      </c>
      <c r="N76" s="220">
        <f t="shared" si="560"/>
        <v>99.915111673477981</v>
      </c>
    </row>
    <row r="77" spans="1:14">
      <c r="A77" s="2236">
        <v>45323</v>
      </c>
      <c r="B77" s="2553">
        <f>結果表!F75</f>
        <v>98.573457547765543</v>
      </c>
      <c r="C77" s="699">
        <f t="shared" ref="C77" si="561">B77-B76</f>
        <v>-6.7968293482636E-2</v>
      </c>
      <c r="D77" s="52">
        <f t="shared" ref="D77" si="562">ROUND((B77-B65)/B65*100,2)</f>
        <v>-1.8</v>
      </c>
      <c r="E77" s="359">
        <f t="shared" ref="E77" si="563">AVERAGE(B75:B77)</f>
        <v>98.666856639161622</v>
      </c>
      <c r="F77" s="542">
        <f t="shared" ref="F77" si="564">E77-E76</f>
        <v>-0.12022763700757366</v>
      </c>
      <c r="G77" s="361">
        <f t="shared" ref="G77" si="565">IF(F77&lt;0,-1,1)</f>
        <v>-1</v>
      </c>
      <c r="H77" s="360">
        <f t="shared" ref="H77" si="566">SUM(G75:G77)</f>
        <v>-3</v>
      </c>
      <c r="I77" s="2549" t="str">
        <f t="shared" ref="I77" si="567">IF(H77=-3,"悪化 ",IF(H77=3,"改善 "," ---"))</f>
        <v xml:space="preserve">悪化 </v>
      </c>
      <c r="J77" s="2553">
        <f>結果表!N75</f>
        <v>99.760844266867878</v>
      </c>
      <c r="L77" s="527">
        <v>2</v>
      </c>
      <c r="M77" s="262">
        <f t="shared" ref="M77" si="568">B77</f>
        <v>98.573457547765543</v>
      </c>
      <c r="N77" s="220">
        <f t="shared" ref="N77" si="569">J77</f>
        <v>99.760844266867878</v>
      </c>
    </row>
    <row r="78" spans="1:14">
      <c r="A78" s="2236">
        <v>45352</v>
      </c>
      <c r="B78" s="2553">
        <f>結果表!F76</f>
        <v>98.597465898212079</v>
      </c>
      <c r="C78" s="699">
        <f t="shared" ref="C78" si="570">B78-B77</f>
        <v>2.4008350446536042E-2</v>
      </c>
      <c r="D78" s="52">
        <f t="shared" ref="D78" si="571">ROUND((B78-B66)/B66*100,2)</f>
        <v>-1.49</v>
      </c>
      <c r="E78" s="359">
        <f t="shared" ref="E78" si="572">AVERAGE(B76:B78)</f>
        <v>98.604116429075262</v>
      </c>
      <c r="F78" s="542">
        <f t="shared" ref="F78" si="573">E78-E77</f>
        <v>-6.2740210086360548E-2</v>
      </c>
      <c r="G78" s="361">
        <f t="shared" ref="G78" si="574">IF(F78&lt;0,-1,1)</f>
        <v>-1</v>
      </c>
      <c r="H78" s="360">
        <f t="shared" ref="H78" si="575">SUM(G76:G78)</f>
        <v>-3</v>
      </c>
      <c r="I78" s="2549" t="str">
        <f t="shared" ref="I78" si="576">IF(H78=-3,"悪化 ",IF(H78=3,"改善 "," ---"))</f>
        <v xml:space="preserve">悪化 </v>
      </c>
      <c r="J78" s="2553">
        <f>結果表!N76</f>
        <v>99.664057484986955</v>
      </c>
      <c r="L78" s="527">
        <v>3</v>
      </c>
      <c r="M78" s="262">
        <f t="shared" ref="M78" si="577">B78</f>
        <v>98.597465898212079</v>
      </c>
      <c r="N78" s="220">
        <f t="shared" ref="N78" si="578">J78</f>
        <v>99.664057484986955</v>
      </c>
    </row>
    <row r="79" spans="1:14">
      <c r="A79" s="2236">
        <v>45383</v>
      </c>
      <c r="B79" s="2553">
        <f>結果表!F77</f>
        <v>98.774537241433322</v>
      </c>
      <c r="C79" s="699">
        <f t="shared" ref="C79" si="579">B79-B78</f>
        <v>0.17707134322124318</v>
      </c>
      <c r="D79" s="52">
        <f t="shared" ref="D79" si="580">ROUND((B79-B67)/B67*100,2)</f>
        <v>-1.07</v>
      </c>
      <c r="E79" s="359">
        <f t="shared" ref="E79" si="581">AVERAGE(B77:B79)</f>
        <v>98.648486895803657</v>
      </c>
      <c r="F79" s="542">
        <f t="shared" ref="F79" si="582">E79-E78</f>
        <v>4.4370466728395286E-2</v>
      </c>
      <c r="G79" s="361">
        <f t="shared" ref="G79" si="583">IF(F79&lt;0,-1,1)</f>
        <v>1</v>
      </c>
      <c r="H79" s="360">
        <f t="shared" ref="H79" si="584">SUM(G77:G79)</f>
        <v>-1</v>
      </c>
      <c r="I79" s="2549" t="str">
        <f t="shared" ref="I79" si="585">IF(H79=-3,"悪化 ",IF(H79=3,"改善 "," ---"))</f>
        <v xml:space="preserve"> ---</v>
      </c>
      <c r="J79" s="2553">
        <f>結果表!N77</f>
        <v>99.645713587760454</v>
      </c>
      <c r="L79" s="527">
        <v>4</v>
      </c>
      <c r="M79" s="262">
        <f t="shared" ref="M79" si="586">B79</f>
        <v>98.774537241433322</v>
      </c>
      <c r="N79" s="220">
        <f t="shared" ref="N79" si="587">J79</f>
        <v>99.645713587760454</v>
      </c>
    </row>
    <row r="80" spans="1:14">
      <c r="A80" s="2236">
        <v>45413</v>
      </c>
      <c r="B80" s="2553">
        <f>結果表!F78</f>
        <v>99.04237097044664</v>
      </c>
      <c r="C80" s="699">
        <f t="shared" ref="C80" si="588">B80-B79</f>
        <v>0.26783372901331859</v>
      </c>
      <c r="D80" s="52">
        <f t="shared" ref="D80" si="589">ROUND((B80-B68)/B68*100,2)</f>
        <v>-0.65</v>
      </c>
      <c r="E80" s="359">
        <f t="shared" ref="E80" si="590">AVERAGE(B78:B80)</f>
        <v>98.804791370030685</v>
      </c>
      <c r="F80" s="542">
        <f t="shared" ref="F80" si="591">E80-E79</f>
        <v>0.15630447422702787</v>
      </c>
      <c r="G80" s="361">
        <f t="shared" ref="G80" si="592">IF(F80&lt;0,-1,1)</f>
        <v>1</v>
      </c>
      <c r="H80" s="360">
        <f t="shared" ref="H80" si="593">SUM(G78:G80)</f>
        <v>1</v>
      </c>
      <c r="I80" s="2549" t="str">
        <f t="shared" ref="I80" si="594">IF(H80=-3,"悪化 ",IF(H80=3,"改善 "," ---"))</f>
        <v xml:space="preserve"> ---</v>
      </c>
      <c r="J80" s="2553">
        <f>結果表!N78</f>
        <v>99.702904136755947</v>
      </c>
      <c r="L80" s="527">
        <v>5</v>
      </c>
      <c r="M80" s="262">
        <f t="shared" ref="M80" si="595">B80</f>
        <v>99.04237097044664</v>
      </c>
      <c r="N80" s="220">
        <f t="shared" ref="N80" si="596">J80</f>
        <v>99.702904136755947</v>
      </c>
    </row>
    <row r="81" spans="1:14">
      <c r="A81" s="2236">
        <v>45444</v>
      </c>
      <c r="B81" s="2553">
        <f>結果表!F79</f>
        <v>99.332667875305404</v>
      </c>
      <c r="C81" s="699">
        <f t="shared" ref="C81" si="597">B81-B80</f>
        <v>0.29029690485876358</v>
      </c>
      <c r="D81" s="52">
        <f t="shared" ref="D81" si="598">ROUND((B81-B69)/B69*100,2)</f>
        <v>-0.24</v>
      </c>
      <c r="E81" s="359">
        <f t="shared" ref="E81" si="599">AVERAGE(B79:B81)</f>
        <v>99.04985869572846</v>
      </c>
      <c r="F81" s="542">
        <f t="shared" ref="F81" si="600">E81-E80</f>
        <v>0.24506732569777512</v>
      </c>
      <c r="G81" s="361">
        <f t="shared" ref="G81" si="601">IF(F81&lt;0,-1,1)</f>
        <v>1</v>
      </c>
      <c r="H81" s="360">
        <f t="shared" ref="H81" si="602">SUM(G79:G81)</f>
        <v>3</v>
      </c>
      <c r="I81" s="2549" t="str">
        <f t="shared" ref="I81" si="603">IF(H81=-3,"悪化 ",IF(H81=3,"改善 "," ---"))</f>
        <v xml:space="preserve">改善 </v>
      </c>
      <c r="J81" s="2553">
        <f>結果表!N79</f>
        <v>99.824745341963705</v>
      </c>
      <c r="L81" s="527">
        <v>6</v>
      </c>
      <c r="M81" s="262">
        <f t="shared" ref="M81" si="604">B81</f>
        <v>99.332667875305404</v>
      </c>
      <c r="N81" s="220">
        <f t="shared" ref="N81" si="605">J81</f>
        <v>99.824745341963705</v>
      </c>
    </row>
    <row r="82" spans="1:14">
      <c r="A82" s="2236">
        <v>45474</v>
      </c>
      <c r="B82" s="2553">
        <f>結果表!F80</f>
        <v>99.672358531017991</v>
      </c>
      <c r="C82" s="699">
        <f t="shared" ref="C82" si="606">B82-B81</f>
        <v>0.33969065571258739</v>
      </c>
      <c r="D82" s="52">
        <f t="shared" ref="D82" si="607">ROUND((B82-B70)/B70*100,2)</f>
        <v>0.22</v>
      </c>
      <c r="E82" s="359">
        <f t="shared" ref="E82" si="608">AVERAGE(B80:B82)</f>
        <v>99.34913245892335</v>
      </c>
      <c r="F82" s="542">
        <f t="shared" ref="F82" si="609">E82-E81</f>
        <v>0.29927376319488985</v>
      </c>
      <c r="G82" s="361">
        <f t="shared" ref="G82" si="610">IF(F82&lt;0,-1,1)</f>
        <v>1</v>
      </c>
      <c r="H82" s="360">
        <f t="shared" ref="H82" si="611">SUM(G80:G82)</f>
        <v>3</v>
      </c>
      <c r="I82" s="2549" t="str">
        <f t="shared" ref="I82" si="612">IF(H82=-3,"悪化 ",IF(H82=3,"改善 "," ---"))</f>
        <v xml:space="preserve">改善 </v>
      </c>
      <c r="J82" s="2553">
        <f>結果表!N80</f>
        <v>100.01665802976652</v>
      </c>
      <c r="L82" s="527">
        <v>7</v>
      </c>
      <c r="M82" s="262">
        <f t="shared" ref="M82" si="613">B82</f>
        <v>99.672358531017991</v>
      </c>
      <c r="N82" s="220">
        <f t="shared" ref="N82" si="614">J82</f>
        <v>100.01665802976652</v>
      </c>
    </row>
    <row r="83" spans="1:14">
      <c r="A83" s="2236">
        <v>45505</v>
      </c>
      <c r="B83" s="2553">
        <f>結果表!F81</f>
        <v>99.90263182694207</v>
      </c>
      <c r="C83" s="699">
        <f t="shared" ref="C83" si="615">B83-B82</f>
        <v>0.23027329592407852</v>
      </c>
      <c r="D83" s="52">
        <f t="shared" ref="D83" si="616">ROUND((B83-B71)/B71*100,2)</f>
        <v>0.56000000000000005</v>
      </c>
      <c r="E83" s="359">
        <f t="shared" ref="E83" si="617">AVERAGE(B81:B83)</f>
        <v>99.63588607775516</v>
      </c>
      <c r="F83" s="542">
        <f t="shared" ref="F83" si="618">E83-E82</f>
        <v>0.28675361883180983</v>
      </c>
      <c r="G83" s="361">
        <f t="shared" ref="G83" si="619">IF(F83&lt;0,-1,1)</f>
        <v>1</v>
      </c>
      <c r="H83" s="360">
        <f t="shared" ref="H83" si="620">SUM(G81:G83)</f>
        <v>3</v>
      </c>
      <c r="I83" s="2549" t="str">
        <f t="shared" ref="I83" si="621">IF(H83=-3,"悪化 ",IF(H83=3,"改善 "," ---"))</f>
        <v xml:space="preserve">改善 </v>
      </c>
      <c r="J83" s="2553">
        <f>結果表!N81</f>
        <v>100.25100725265065</v>
      </c>
      <c r="L83" s="529">
        <v>8</v>
      </c>
      <c r="M83" s="262">
        <f t="shared" ref="M83" si="622">B83</f>
        <v>99.90263182694207</v>
      </c>
      <c r="N83" s="220">
        <f t="shared" ref="N83" si="623">J83</f>
        <v>100.25100725265065</v>
      </c>
    </row>
    <row r="84" spans="1:14">
      <c r="A84" s="2236">
        <v>45536</v>
      </c>
      <c r="B84" s="2553">
        <f>結果表!F82</f>
        <v>100.08779268271375</v>
      </c>
      <c r="C84" s="699">
        <f t="shared" ref="C84" si="624">B84-B83</f>
        <v>0.1851608557716844</v>
      </c>
      <c r="D84" s="52">
        <f t="shared" ref="D84" si="625">ROUND((B84-B72)/B72*100,2)</f>
        <v>0.89</v>
      </c>
      <c r="E84" s="359">
        <f t="shared" ref="E84" si="626">AVERAGE(B82:B84)</f>
        <v>99.887594346891277</v>
      </c>
      <c r="F84" s="542">
        <f t="shared" ref="F84" si="627">E84-E83</f>
        <v>0.25170826913611677</v>
      </c>
      <c r="G84" s="361">
        <f t="shared" ref="G84" si="628">IF(F84&lt;0,-1,1)</f>
        <v>1</v>
      </c>
      <c r="H84" s="360">
        <f t="shared" ref="H84" si="629">SUM(G82:G84)</f>
        <v>3</v>
      </c>
      <c r="I84" s="2549" t="str">
        <f t="shared" ref="I84" si="630">IF(H84=-3,"悪化 ",IF(H84=3,"改善 "," ---"))</f>
        <v xml:space="preserve">改善 </v>
      </c>
      <c r="J84" s="2553">
        <f>結果表!N82</f>
        <v>100.49339302794901</v>
      </c>
      <c r="L84" s="529">
        <v>9</v>
      </c>
      <c r="M84" s="262">
        <f t="shared" ref="M84" si="631">B84</f>
        <v>100.08779268271375</v>
      </c>
      <c r="N84" s="220">
        <f t="shared" ref="N84" si="632">J84</f>
        <v>100.49339302794901</v>
      </c>
    </row>
    <row r="85" spans="1:14">
      <c r="A85" s="2236">
        <v>45566</v>
      </c>
      <c r="B85" s="2553">
        <f>結果表!F83</f>
        <v>100.22036050824275</v>
      </c>
      <c r="C85" s="699">
        <f t="shared" ref="C85" si="633">B85-B84</f>
        <v>0.13256782552899438</v>
      </c>
      <c r="D85" s="52">
        <f t="shared" ref="D85" si="634">ROUND((B85-B73)/B73*100,2)</f>
        <v>1.1599999999999999</v>
      </c>
      <c r="E85" s="359">
        <f t="shared" ref="E85" si="635">AVERAGE(B83:B85)</f>
        <v>100.07026167263287</v>
      </c>
      <c r="F85" s="542">
        <f t="shared" ref="F85" si="636">E85-E84</f>
        <v>0.1826673257415905</v>
      </c>
      <c r="G85" s="361">
        <f t="shared" ref="G85" si="637">IF(F85&lt;0,-1,1)</f>
        <v>1</v>
      </c>
      <c r="H85" s="360">
        <f t="shared" ref="H85" si="638">SUM(G83:G85)</f>
        <v>3</v>
      </c>
      <c r="I85" s="2549" t="str">
        <f t="shared" ref="I85" si="639">IF(H85=-3,"悪化 ",IF(H85=3,"改善 "," ---"))</f>
        <v xml:space="preserve">改善 </v>
      </c>
      <c r="J85" s="2553">
        <f>結果表!N83</f>
        <v>100.68171884583654</v>
      </c>
      <c r="L85" s="529">
        <v>10</v>
      </c>
      <c r="M85" s="262">
        <f t="shared" ref="M85" si="640">B85</f>
        <v>100.22036050824275</v>
      </c>
      <c r="N85" s="220">
        <f t="shared" ref="N85" si="641">J85</f>
        <v>100.68171884583654</v>
      </c>
    </row>
    <row r="86" spans="1:14">
      <c r="A86" s="2236">
        <v>45597</v>
      </c>
      <c r="B86" s="2553">
        <f>結果表!F84</f>
        <v>100.26348110143743</v>
      </c>
      <c r="C86" s="699">
        <f t="shared" ref="C86" si="642">B86-B85</f>
        <v>4.3120593194686307E-2</v>
      </c>
      <c r="D86" s="52">
        <f t="shared" ref="D86" si="643">ROUND((B86-B74)/B74*100,2)</f>
        <v>1.34</v>
      </c>
      <c r="E86" s="359">
        <f t="shared" ref="E86" si="644">AVERAGE(B84:B86)</f>
        <v>100.1905447641313</v>
      </c>
      <c r="F86" s="542">
        <f t="shared" ref="F86" si="645">E86-E85</f>
        <v>0.12028309149843608</v>
      </c>
      <c r="G86" s="361">
        <f t="shared" ref="G86" si="646">IF(F86&lt;0,-1,1)</f>
        <v>1</v>
      </c>
      <c r="H86" s="360">
        <f t="shared" ref="H86" si="647">SUM(G84:G86)</f>
        <v>3</v>
      </c>
      <c r="I86" s="2549" t="str">
        <f t="shared" ref="I86" si="648">IF(H86=-3,"悪化 ",IF(H86=3,"改善 "," ---"))</f>
        <v xml:space="preserve">改善 </v>
      </c>
      <c r="J86" s="2553">
        <f>結果表!N84</f>
        <v>100.78278501892351</v>
      </c>
      <c r="L86" s="528">
        <v>11</v>
      </c>
      <c r="M86" s="262">
        <f t="shared" ref="M86" si="649">B86</f>
        <v>100.26348110143743</v>
      </c>
      <c r="N86" s="220">
        <f t="shared" ref="N86" si="650">J86</f>
        <v>100.78278501892351</v>
      </c>
    </row>
    <row r="87" spans="1:14">
      <c r="A87" s="2555">
        <v>45627</v>
      </c>
      <c r="B87" s="2553">
        <f>結果表!F85</f>
        <v>100.23977984728624</v>
      </c>
      <c r="C87" s="699">
        <f t="shared" ref="C87" si="651">B87-B86</f>
        <v>-2.370125415119162E-2</v>
      </c>
      <c r="D87" s="52">
        <f t="shared" ref="D87" si="652">ROUND((B87-B75)/B75*100,2)</f>
        <v>1.47</v>
      </c>
      <c r="E87" s="359">
        <f t="shared" ref="E87" si="653">AVERAGE(B85:B87)</f>
        <v>100.24120715232215</v>
      </c>
      <c r="F87" s="542">
        <f t="shared" ref="F87" si="654">E87-E86</f>
        <v>5.0662388190843899E-2</v>
      </c>
      <c r="G87" s="361">
        <f t="shared" ref="G87" si="655">IF(F87&lt;0,-1,1)</f>
        <v>1</v>
      </c>
      <c r="H87" s="360">
        <f t="shared" ref="H87" si="656">SUM(G85:G87)</f>
        <v>3</v>
      </c>
      <c r="I87" s="2549" t="str">
        <f t="shared" ref="I87" si="657">IF(H87=-3,"悪化 ",IF(H87=3,"改善 "," ---"))</f>
        <v xml:space="preserve">改善 </v>
      </c>
      <c r="J87" s="2553">
        <f>結果表!N85</f>
        <v>100.83202818557263</v>
      </c>
      <c r="L87" s="532">
        <v>12</v>
      </c>
      <c r="M87" s="494">
        <f t="shared" ref="M87" si="658">B87</f>
        <v>100.23977984728624</v>
      </c>
      <c r="N87" s="225">
        <f t="shared" ref="N87" si="659">J87</f>
        <v>100.83202818557263</v>
      </c>
    </row>
    <row r="88" spans="1:14">
      <c r="A88" s="2235">
        <v>45658</v>
      </c>
      <c r="B88" s="2673">
        <f>結果表!F86</f>
        <v>100.13653938216866</v>
      </c>
      <c r="C88" s="245">
        <f t="shared" ref="C88" si="660">B88-B87</f>
        <v>-0.10324046511757956</v>
      </c>
      <c r="D88" s="547">
        <f t="shared" ref="D88" si="661">ROUND((B88-B76)/B76*100,2)</f>
        <v>1.52</v>
      </c>
      <c r="E88" s="553">
        <f t="shared" ref="E88" si="662">AVERAGE(B86:B88)</f>
        <v>100.21326677696412</v>
      </c>
      <c r="F88" s="548">
        <f t="shared" ref="F88" si="663">E88-E87</f>
        <v>-2.7940375358028291E-2</v>
      </c>
      <c r="G88" s="554">
        <f t="shared" ref="G88" si="664">IF(F88&lt;0,-1,1)</f>
        <v>-1</v>
      </c>
      <c r="H88" s="549">
        <f t="shared" ref="H88" si="665">SUM(G86:G88)</f>
        <v>1</v>
      </c>
      <c r="I88" s="524" t="str">
        <f t="shared" ref="I88" si="666">IF(H88=-3,"悪化 ",IF(H88=3,"改善 "," ---"))</f>
        <v xml:space="preserve"> ---</v>
      </c>
      <c r="J88" s="2644">
        <f>結果表!N86</f>
        <v>100.85628097290636</v>
      </c>
      <c r="L88" s="530" t="s">
        <v>1464</v>
      </c>
      <c r="M88" s="262">
        <f t="shared" ref="M88" si="667">B88</f>
        <v>100.13653938216866</v>
      </c>
      <c r="N88" s="220">
        <f t="shared" ref="N88" si="668">J88</f>
        <v>100.85628097290636</v>
      </c>
    </row>
    <row r="89" spans="1:14">
      <c r="A89" s="2236">
        <v>45689</v>
      </c>
      <c r="B89" s="2674">
        <f>結果表!F87</f>
        <v>99.987006154989388</v>
      </c>
      <c r="C89" s="243">
        <f t="shared" ref="C89" si="669">B89-B88</f>
        <v>-0.1495332271792762</v>
      </c>
      <c r="D89" s="52">
        <f t="shared" ref="D89" si="670">ROUND((B89-B77)/B77*100,2)</f>
        <v>1.43</v>
      </c>
      <c r="E89" s="359">
        <f t="shared" ref="E89" si="671">AVERAGE(B87:B89)</f>
        <v>100.12110846148143</v>
      </c>
      <c r="F89" s="542">
        <f t="shared" ref="F89" si="672">E89-E88</f>
        <v>-9.2158315482691933E-2</v>
      </c>
      <c r="G89" s="361">
        <f t="shared" ref="G89" si="673">IF(F89&lt;0,-1,1)</f>
        <v>-1</v>
      </c>
      <c r="H89" s="360">
        <f t="shared" ref="H89" si="674">SUM(G87:G89)</f>
        <v>-1</v>
      </c>
      <c r="I89" s="514" t="str">
        <f t="shared" ref="I89" si="675">IF(H89=-3,"悪化 ",IF(H89=3,"改善 "," ---"))</f>
        <v xml:space="preserve"> ---</v>
      </c>
      <c r="J89" s="2645">
        <f>結果表!N87</f>
        <v>100.88346673929398</v>
      </c>
      <c r="L89" s="527">
        <v>2</v>
      </c>
      <c r="M89" s="262">
        <f t="shared" ref="M89" si="676">B89</f>
        <v>99.987006154989388</v>
      </c>
      <c r="N89" s="220">
        <f t="shared" ref="N89" si="677">J89</f>
        <v>100.88346673929398</v>
      </c>
    </row>
    <row r="90" spans="1:14">
      <c r="A90" s="2236">
        <v>45717</v>
      </c>
      <c r="B90" s="2674">
        <f>結果表!F88</f>
        <v>99.885081346313981</v>
      </c>
      <c r="C90" s="243">
        <f t="shared" ref="C90" si="678">B90-B89</f>
        <v>-0.1019248086754061</v>
      </c>
      <c r="D90" s="52">
        <f t="shared" ref="D90" si="679">ROUND((B90-B78)/B78*100,2)</f>
        <v>1.31</v>
      </c>
      <c r="E90" s="359">
        <f t="shared" ref="E90" si="680">AVERAGE(B88:B90)</f>
        <v>100.00287562782403</v>
      </c>
      <c r="F90" s="542">
        <f t="shared" ref="F90" si="681">E90-E89</f>
        <v>-0.11823283365740167</v>
      </c>
      <c r="G90" s="361">
        <f t="shared" ref="G90" si="682">IF(F90&lt;0,-1,1)</f>
        <v>-1</v>
      </c>
      <c r="H90" s="360">
        <f t="shared" ref="H90" si="683">SUM(G88:G90)</f>
        <v>-3</v>
      </c>
      <c r="I90" s="514" t="str">
        <f t="shared" ref="I90" si="684">IF(H90=-3,"悪化 ",IF(H90=3,"改善 "," ---"))</f>
        <v xml:space="preserve">悪化 </v>
      </c>
      <c r="J90" s="2645">
        <f>結果表!N88</f>
        <v>100.95285824087352</v>
      </c>
      <c r="L90" s="527">
        <v>3</v>
      </c>
      <c r="M90" s="262">
        <f t="shared" ref="M90" si="685">B90</f>
        <v>99.885081346313981</v>
      </c>
      <c r="N90" s="220">
        <f t="shared" ref="N90" si="686">J90</f>
        <v>100.95285824087352</v>
      </c>
    </row>
    <row r="91" spans="1:14">
      <c r="A91" s="2236">
        <v>45748</v>
      </c>
      <c r="B91" s="2674">
        <f>結果表!F89</f>
        <v>99.937971159630479</v>
      </c>
      <c r="C91" s="243">
        <f t="shared" ref="C91" si="687">B91-B90</f>
        <v>5.2889813316497225E-2</v>
      </c>
      <c r="D91" s="52">
        <f t="shared" ref="D91" si="688">ROUND((B91-B79)/B79*100,2)</f>
        <v>1.18</v>
      </c>
      <c r="E91" s="359">
        <f t="shared" ref="E91" si="689">AVERAGE(B89:B91)</f>
        <v>99.936686220311287</v>
      </c>
      <c r="F91" s="542">
        <f t="shared" ref="F91" si="690">E91-E90</f>
        <v>-6.618940751273783E-2</v>
      </c>
      <c r="G91" s="361">
        <f t="shared" ref="G91" si="691">IF(F91&lt;0,-1,1)</f>
        <v>-1</v>
      </c>
      <c r="H91" s="360">
        <f t="shared" ref="H91" si="692">SUM(G89:G91)</f>
        <v>-3</v>
      </c>
      <c r="I91" s="514" t="str">
        <f t="shared" ref="I91" si="693">IF(H91=-3,"悪化 ",IF(H91=3,"改善 "," ---"))</f>
        <v xml:space="preserve">悪化 </v>
      </c>
      <c r="J91" s="2645">
        <f>結果表!N89</f>
        <v>101.02238237245216</v>
      </c>
      <c r="L91" s="527">
        <v>4</v>
      </c>
      <c r="M91" s="262">
        <f t="shared" ref="M91" si="694">B91</f>
        <v>99.937971159630479</v>
      </c>
      <c r="N91" s="220">
        <f t="shared" ref="N91" si="695">J91</f>
        <v>101.02238237245216</v>
      </c>
    </row>
    <row r="92" spans="1:14">
      <c r="A92" s="2236">
        <v>45778</v>
      </c>
      <c r="B92" s="2674">
        <f>結果表!F90</f>
        <v>100.08157076412149</v>
      </c>
      <c r="C92" s="243">
        <f t="shared" ref="C92" si="696">B92-B91</f>
        <v>0.1435996044910155</v>
      </c>
      <c r="D92" s="52">
        <f t="shared" ref="D92" si="697">ROUND((B92-B80)/B80*100,2)</f>
        <v>1.05</v>
      </c>
      <c r="E92" s="359">
        <f t="shared" ref="E92" si="698">AVERAGE(B90:B92)</f>
        <v>99.968207756688642</v>
      </c>
      <c r="F92" s="542">
        <f t="shared" ref="F92" si="699">E92-E91</f>
        <v>3.1521536377354664E-2</v>
      </c>
      <c r="G92" s="361">
        <f t="shared" ref="G92" si="700">IF(F92&lt;0,-1,1)</f>
        <v>1</v>
      </c>
      <c r="H92" s="360">
        <f t="shared" ref="H92" si="701">SUM(G90:G92)</f>
        <v>-1</v>
      </c>
      <c r="I92" s="514" t="str">
        <f t="shared" ref="I92" si="702">IF(H92=-3,"悪化 ",IF(H92=3,"改善 "," ---"))</f>
        <v xml:space="preserve"> ---</v>
      </c>
      <c r="J92" s="2645">
        <f>結果表!N90</f>
        <v>101.04860896689087</v>
      </c>
      <c r="L92" s="527">
        <v>5</v>
      </c>
      <c r="M92" s="262">
        <f t="shared" ref="M92" si="703">B92</f>
        <v>100.08157076412149</v>
      </c>
      <c r="N92" s="220">
        <f t="shared" ref="N92" si="704">J92</f>
        <v>101.04860896689087</v>
      </c>
    </row>
    <row r="93" spans="1:14">
      <c r="A93" s="2236">
        <v>45809</v>
      </c>
      <c r="B93" s="2674">
        <f>結果表!F91</f>
        <v>100.2244669539714</v>
      </c>
      <c r="C93" s="243">
        <f t="shared" ref="C93" si="705">B93-B92</f>
        <v>0.14289618984990682</v>
      </c>
      <c r="D93" s="52">
        <f t="shared" ref="D93" si="706">ROUND((B93-B81)/B81*100,2)</f>
        <v>0.9</v>
      </c>
      <c r="E93" s="359">
        <f t="shared" ref="E93" si="707">AVERAGE(B91:B93)</f>
        <v>100.08133629257446</v>
      </c>
      <c r="F93" s="542">
        <f t="shared" ref="F93" si="708">E93-E92</f>
        <v>0.11312853588582072</v>
      </c>
      <c r="G93" s="361">
        <f t="shared" ref="G93" si="709">IF(F93&lt;0,-1,1)</f>
        <v>1</v>
      </c>
      <c r="H93" s="360">
        <f t="shared" ref="H93" si="710">SUM(G91:G93)</f>
        <v>1</v>
      </c>
      <c r="I93" s="514" t="str">
        <f t="shared" ref="I93" si="711">IF(H93=-3,"悪化 ",IF(H93=3,"改善 "," ---"))</f>
        <v xml:space="preserve"> ---</v>
      </c>
      <c r="J93" s="2645">
        <f>結果表!N91</f>
        <v>101.066351413699</v>
      </c>
      <c r="L93" s="527">
        <v>6</v>
      </c>
      <c r="M93" s="262">
        <f t="shared" ref="M93" si="712">B93</f>
        <v>100.2244669539714</v>
      </c>
      <c r="N93" s="220">
        <f t="shared" ref="N93" si="713">J93</f>
        <v>101.066351413699</v>
      </c>
    </row>
    <row r="94" spans="1:14">
      <c r="A94" s="2236">
        <v>45839</v>
      </c>
      <c r="B94" s="2674"/>
      <c r="C94" s="243"/>
      <c r="D94" s="52"/>
      <c r="E94" s="359"/>
      <c r="F94" s="542"/>
      <c r="G94" s="361"/>
      <c r="H94" s="360"/>
      <c r="I94" s="514"/>
      <c r="J94" s="2645"/>
      <c r="L94" s="527">
        <v>7</v>
      </c>
      <c r="M94" s="262"/>
      <c r="N94" s="220"/>
    </row>
    <row r="95" spans="1:14">
      <c r="A95" s="2236">
        <v>45870</v>
      </c>
      <c r="B95" s="2674"/>
      <c r="C95" s="243"/>
      <c r="D95" s="52"/>
      <c r="E95" s="359"/>
      <c r="F95" s="542"/>
      <c r="G95" s="361"/>
      <c r="H95" s="360"/>
      <c r="I95" s="514"/>
      <c r="J95" s="2645"/>
      <c r="L95" s="529">
        <v>8</v>
      </c>
      <c r="M95" s="262"/>
      <c r="N95" s="220"/>
    </row>
    <row r="96" spans="1:14">
      <c r="A96" s="2236">
        <v>45901</v>
      </c>
      <c r="B96" s="2674"/>
      <c r="C96" s="243"/>
      <c r="D96" s="52"/>
      <c r="E96" s="359"/>
      <c r="F96" s="542"/>
      <c r="G96" s="361"/>
      <c r="H96" s="360"/>
      <c r="I96" s="514"/>
      <c r="J96" s="2645"/>
      <c r="L96" s="529">
        <v>9</v>
      </c>
      <c r="M96" s="262"/>
      <c r="N96" s="220"/>
    </row>
    <row r="97" spans="1:14">
      <c r="A97" s="2236">
        <v>45931</v>
      </c>
      <c r="B97" s="2674"/>
      <c r="C97" s="243"/>
      <c r="D97" s="52"/>
      <c r="E97" s="359"/>
      <c r="F97" s="542"/>
      <c r="G97" s="361"/>
      <c r="H97" s="360"/>
      <c r="I97" s="514"/>
      <c r="J97" s="2645"/>
      <c r="L97" s="529">
        <v>10</v>
      </c>
      <c r="M97" s="262"/>
      <c r="N97" s="220"/>
    </row>
    <row r="98" spans="1:14">
      <c r="A98" s="2236">
        <v>45962</v>
      </c>
      <c r="B98" s="2674"/>
      <c r="C98" s="243"/>
      <c r="D98" s="52"/>
      <c r="E98" s="359"/>
      <c r="F98" s="542"/>
      <c r="G98" s="361"/>
      <c r="H98" s="360"/>
      <c r="I98" s="514"/>
      <c r="J98" s="2645"/>
      <c r="L98" s="528">
        <v>11</v>
      </c>
      <c r="M98" s="262"/>
      <c r="N98" s="220"/>
    </row>
    <row r="99" spans="1:14">
      <c r="A99" s="2555">
        <v>45992</v>
      </c>
      <c r="B99" s="2675"/>
      <c r="C99" s="246"/>
      <c r="D99" s="550"/>
      <c r="E99" s="544"/>
      <c r="F99" s="551"/>
      <c r="G99" s="545"/>
      <c r="H99" s="552"/>
      <c r="I99" s="440"/>
      <c r="J99" s="2646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100"/>
  <sheetViews>
    <sheetView workbookViewId="0">
      <pane xSplit="1" ySplit="3" topLeftCell="B83" activePane="bottomRight" state="frozen"/>
      <selection pane="topRight" activeCell="B1" sqref="B1"/>
      <selection pane="bottomLeft" activeCell="A4" sqref="A4"/>
      <selection pane="bottomRight" activeCell="R90" sqref="R90"/>
    </sheetView>
  </sheetViews>
  <sheetFormatPr defaultRowHeight="13"/>
  <cols>
    <col min="2" max="6" width="10.6328125" style="305" customWidth="1"/>
    <col min="7" max="8" width="6.90625" style="305" customWidth="1"/>
    <col min="9" max="10" width="10.6328125" style="305" customWidth="1"/>
  </cols>
  <sheetData>
    <row r="1" spans="1:14">
      <c r="A1" s="303" t="s">
        <v>1445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0" t="s">
        <v>472</v>
      </c>
      <c r="B2" s="2558" t="s">
        <v>508</v>
      </c>
      <c r="C2" s="2557"/>
      <c r="D2" s="2557"/>
      <c r="E2" s="2558"/>
      <c r="F2" s="2558"/>
      <c r="G2" s="2558"/>
      <c r="H2" s="2558"/>
      <c r="I2" s="2559"/>
      <c r="J2" s="2560" t="s">
        <v>509</v>
      </c>
    </row>
    <row r="3" spans="1:14" ht="26">
      <c r="A3" s="2565"/>
      <c r="B3" s="2566"/>
      <c r="C3" s="2562" t="s">
        <v>265</v>
      </c>
      <c r="D3" s="2561" t="s">
        <v>267</v>
      </c>
      <c r="E3" s="2563" t="s">
        <v>487</v>
      </c>
      <c r="F3" s="2564" t="s">
        <v>492</v>
      </c>
      <c r="G3" s="2728" t="s">
        <v>65</v>
      </c>
      <c r="H3" s="2839"/>
      <c r="I3" s="2729"/>
      <c r="J3" s="2565"/>
      <c r="L3" s="526" t="s">
        <v>352</v>
      </c>
      <c r="M3" s="526" t="s">
        <v>705</v>
      </c>
      <c r="N3" s="526" t="s">
        <v>706</v>
      </c>
    </row>
    <row r="4" spans="1:14">
      <c r="A4" s="2235">
        <v>43101</v>
      </c>
      <c r="B4" s="2552">
        <f>結果表!G2</f>
        <v>99.248816430634463</v>
      </c>
      <c r="C4" s="735"/>
      <c r="D4" s="547"/>
      <c r="E4" s="553">
        <f>AVERAGE(B4:B4)</f>
        <v>99.248816430634463</v>
      </c>
      <c r="F4" s="548"/>
      <c r="G4" s="554"/>
      <c r="H4" s="549"/>
      <c r="I4" s="2548"/>
      <c r="J4" s="2552">
        <f>結果表!O2</f>
        <v>98.110150939080384</v>
      </c>
      <c r="L4" s="527" t="s">
        <v>713</v>
      </c>
      <c r="M4" s="262">
        <f t="shared" ref="M4:M7" si="0">B4</f>
        <v>99.248816430634463</v>
      </c>
      <c r="N4" s="220">
        <f t="shared" ref="N4:N7" si="1">J4</f>
        <v>98.110150939080384</v>
      </c>
    </row>
    <row r="5" spans="1:14">
      <c r="A5" s="2236">
        <v>43132</v>
      </c>
      <c r="B5" s="2553">
        <f>結果表!G3</f>
        <v>99.598687526327993</v>
      </c>
      <c r="C5" s="699">
        <f t="shared" ref="C5" si="2">B5-B4</f>
        <v>0.34987109569352981</v>
      </c>
      <c r="D5" s="52"/>
      <c r="E5" s="359">
        <f>AVERAGE(B4:B5)</f>
        <v>99.423751978481221</v>
      </c>
      <c r="F5" s="542">
        <f t="shared" ref="F5" si="3">E5-E4</f>
        <v>0.1749355478467578</v>
      </c>
      <c r="G5" s="361">
        <f t="shared" ref="G5" si="4">IF(F5&lt;0,-1,1)</f>
        <v>1</v>
      </c>
      <c r="H5" s="360"/>
      <c r="I5" s="2549"/>
      <c r="J5" s="2553">
        <f>結果表!O3</f>
        <v>98.3436929210893</v>
      </c>
      <c r="L5" s="527">
        <v>2</v>
      </c>
      <c r="M5" s="262">
        <f t="shared" si="0"/>
        <v>99.598687526327993</v>
      </c>
      <c r="N5" s="220">
        <f t="shared" si="1"/>
        <v>98.3436929210893</v>
      </c>
    </row>
    <row r="6" spans="1:14">
      <c r="A6" s="2236">
        <v>43160</v>
      </c>
      <c r="B6" s="2553">
        <f>結果表!G4</f>
        <v>99.900928135471148</v>
      </c>
      <c r="C6" s="699">
        <f t="shared" ref="C6" si="5">B6-B5</f>
        <v>0.30224060914315487</v>
      </c>
      <c r="D6" s="52"/>
      <c r="E6" s="359">
        <f t="shared" ref="E6" si="6">AVERAGE(B4:B6)</f>
        <v>99.582810697477854</v>
      </c>
      <c r="F6" s="542">
        <f t="shared" ref="F6" si="7">E6-E5</f>
        <v>0.15905871899663282</v>
      </c>
      <c r="G6" s="361">
        <f t="shared" ref="G6" si="8">IF(F6&lt;0,-1,1)</f>
        <v>1</v>
      </c>
      <c r="H6" s="360"/>
      <c r="I6" s="2549"/>
      <c r="J6" s="2553">
        <f>結果表!O4</f>
        <v>98.57738073501902</v>
      </c>
      <c r="L6" s="527">
        <v>3</v>
      </c>
      <c r="M6" s="262">
        <f t="shared" si="0"/>
        <v>99.900928135471148</v>
      </c>
      <c r="N6" s="220">
        <f t="shared" si="1"/>
        <v>98.57738073501902</v>
      </c>
    </row>
    <row r="7" spans="1:14">
      <c r="A7" s="2236">
        <v>43191</v>
      </c>
      <c r="B7" s="2553">
        <f>結果表!G5</f>
        <v>100.13443132586622</v>
      </c>
      <c r="C7" s="699">
        <f t="shared" ref="C7" si="9">B7-B6</f>
        <v>0.23350319039506928</v>
      </c>
      <c r="D7" s="52"/>
      <c r="E7" s="359">
        <f t="shared" ref="E7" si="10">AVERAGE(B5:B7)</f>
        <v>99.878015662555114</v>
      </c>
      <c r="F7" s="542">
        <f t="shared" ref="F7" si="11">E7-E6</f>
        <v>0.29520496507726079</v>
      </c>
      <c r="G7" s="361">
        <f t="shared" ref="G7" si="12">IF(F7&lt;0,-1,1)</f>
        <v>1</v>
      </c>
      <c r="H7" s="360">
        <f t="shared" ref="H7" si="13">SUM(G5:G7)</f>
        <v>3</v>
      </c>
      <c r="I7" s="2549" t="str">
        <f t="shared" ref="I7" si="14">IF(H7=-3,"悪化 ",IF(H7=3,"改善 "," ---"))</f>
        <v xml:space="preserve">改善 </v>
      </c>
      <c r="J7" s="2553">
        <f>結果表!O5</f>
        <v>98.849498942033065</v>
      </c>
      <c r="L7" s="527">
        <v>4</v>
      </c>
      <c r="M7" s="262">
        <f t="shared" si="0"/>
        <v>100.13443132586622</v>
      </c>
      <c r="N7" s="220">
        <f t="shared" si="1"/>
        <v>98.849498942033065</v>
      </c>
    </row>
    <row r="8" spans="1:14">
      <c r="A8" s="2236">
        <v>43221</v>
      </c>
      <c r="B8" s="2553">
        <f>結果表!G6</f>
        <v>100.29873333298272</v>
      </c>
      <c r="C8" s="699">
        <f t="shared" ref="C8" si="15">B8-B7</f>
        <v>0.164302007116504</v>
      </c>
      <c r="D8" s="52"/>
      <c r="E8" s="359">
        <f t="shared" ref="E8" si="16">AVERAGE(B6:B8)</f>
        <v>100.11136426477337</v>
      </c>
      <c r="F8" s="542">
        <f t="shared" ref="F8" si="17">E8-E7</f>
        <v>0.23334860221825693</v>
      </c>
      <c r="G8" s="361">
        <f t="shared" ref="G8" si="18">IF(F8&lt;0,-1,1)</f>
        <v>1</v>
      </c>
      <c r="H8" s="360">
        <f t="shared" ref="H8" si="19">SUM(G6:G8)</f>
        <v>3</v>
      </c>
      <c r="I8" s="2549" t="str">
        <f t="shared" ref="I8" si="20">IF(H8=-3,"悪化 ",IF(H8=3,"改善 "," ---"))</f>
        <v xml:space="preserve">改善 </v>
      </c>
      <c r="J8" s="2553">
        <f>結果表!O6</f>
        <v>99.177856334230626</v>
      </c>
      <c r="L8" s="527">
        <v>5</v>
      </c>
      <c r="M8" s="262">
        <f t="shared" ref="M8:M16" si="21">B8</f>
        <v>100.29873333298272</v>
      </c>
      <c r="N8" s="220">
        <f t="shared" ref="N8:N16" si="22">J8</f>
        <v>99.177856334230626</v>
      </c>
    </row>
    <row r="9" spans="1:14">
      <c r="A9" s="2236">
        <v>43252</v>
      </c>
      <c r="B9" s="2553">
        <f>結果表!G7</f>
        <v>100.30292053525258</v>
      </c>
      <c r="C9" s="699">
        <f t="shared" ref="C9" si="23">B9-B8</f>
        <v>4.1872022698612454E-3</v>
      </c>
      <c r="D9" s="52"/>
      <c r="E9" s="359">
        <f t="shared" ref="E9" si="24">AVERAGE(B7:B9)</f>
        <v>100.24536173136717</v>
      </c>
      <c r="F9" s="542">
        <f t="shared" ref="F9" si="25">E9-E8</f>
        <v>0.1339974665937973</v>
      </c>
      <c r="G9" s="361">
        <f t="shared" ref="G9" si="26">IF(F9&lt;0,-1,1)</f>
        <v>1</v>
      </c>
      <c r="H9" s="360">
        <f t="shared" ref="H9" si="27">SUM(G7:G9)</f>
        <v>3</v>
      </c>
      <c r="I9" s="2549" t="str">
        <f t="shared" ref="I9" si="28">IF(H9=-3,"悪化 ",IF(H9=3,"改善 "," ---"))</f>
        <v xml:space="preserve">改善 </v>
      </c>
      <c r="J9" s="2553">
        <f>結果表!O7</f>
        <v>99.55192829167153</v>
      </c>
      <c r="L9" s="527">
        <v>6</v>
      </c>
      <c r="M9" s="262">
        <f t="shared" si="21"/>
        <v>100.30292053525258</v>
      </c>
      <c r="N9" s="220">
        <f t="shared" si="22"/>
        <v>99.55192829167153</v>
      </c>
    </row>
    <row r="10" spans="1:14">
      <c r="A10" s="2236">
        <v>43282</v>
      </c>
      <c r="B10" s="2553">
        <f>結果表!G8</f>
        <v>100.2851054509659</v>
      </c>
      <c r="C10" s="699">
        <f t="shared" ref="C10" si="29">B10-B9</f>
        <v>-1.7815084286681326E-2</v>
      </c>
      <c r="D10" s="52"/>
      <c r="E10" s="359">
        <f t="shared" ref="E10" si="30">AVERAGE(B8:B10)</f>
        <v>100.29558643973373</v>
      </c>
      <c r="F10" s="542">
        <f t="shared" ref="F10" si="31">E10-E9</f>
        <v>5.022470836655657E-2</v>
      </c>
      <c r="G10" s="361">
        <f t="shared" ref="G10" si="32">IF(F10&lt;0,-1,1)</f>
        <v>1</v>
      </c>
      <c r="H10" s="360">
        <f t="shared" ref="H10" si="33">SUM(G8:G10)</f>
        <v>3</v>
      </c>
      <c r="I10" s="2549" t="str">
        <f t="shared" ref="I10" si="34">IF(H10=-3,"悪化 ",IF(H10=3,"改善 "," ---"))</f>
        <v xml:space="preserve">改善 </v>
      </c>
      <c r="J10" s="2553">
        <f>結果表!O8</f>
        <v>99.956025574395383</v>
      </c>
      <c r="L10" s="527">
        <v>7</v>
      </c>
      <c r="M10" s="262">
        <f t="shared" si="21"/>
        <v>100.2851054509659</v>
      </c>
      <c r="N10" s="220">
        <f t="shared" si="22"/>
        <v>99.956025574395383</v>
      </c>
    </row>
    <row r="11" spans="1:14">
      <c r="A11" s="2236">
        <v>43313</v>
      </c>
      <c r="B11" s="2553">
        <f>結果表!G9</f>
        <v>100.29767679040071</v>
      </c>
      <c r="C11" s="699">
        <f t="shared" ref="C11" si="35">B11-B10</f>
        <v>1.2571339434813922E-2</v>
      </c>
      <c r="D11" s="52"/>
      <c r="E11" s="359">
        <f t="shared" ref="E11" si="36">AVERAGE(B9:B11)</f>
        <v>100.29523425887307</v>
      </c>
      <c r="F11" s="542">
        <f t="shared" ref="F11" si="37">E11-E10</f>
        <v>-3.5218086065924581E-4</v>
      </c>
      <c r="G11" s="361">
        <f t="shared" ref="G11" si="38">IF(F11&lt;0,-1,1)</f>
        <v>-1</v>
      </c>
      <c r="H11" s="360">
        <f t="shared" ref="H11" si="39">SUM(G9:G11)</f>
        <v>1</v>
      </c>
      <c r="I11" s="2549" t="str">
        <f t="shared" ref="I11" si="40">IF(H11=-3,"悪化 ",IF(H11=3,"改善 "," ---"))</f>
        <v xml:space="preserve"> ---</v>
      </c>
      <c r="J11" s="2553">
        <f>結果表!O9</f>
        <v>100.35759995776722</v>
      </c>
      <c r="L11" s="529">
        <v>8</v>
      </c>
      <c r="M11" s="262">
        <f t="shared" si="21"/>
        <v>100.29767679040071</v>
      </c>
      <c r="N11" s="220">
        <f t="shared" si="22"/>
        <v>100.35759995776722</v>
      </c>
    </row>
    <row r="12" spans="1:14">
      <c r="A12" s="2236">
        <v>43344</v>
      </c>
      <c r="B12" s="2553">
        <f>結果表!G10</f>
        <v>100.27424015521177</v>
      </c>
      <c r="C12" s="699">
        <f t="shared" ref="C12" si="41">B12-B11</f>
        <v>-2.3436635188943455E-2</v>
      </c>
      <c r="D12" s="52"/>
      <c r="E12" s="359">
        <f t="shared" ref="E12" si="42">AVERAGE(B10:B12)</f>
        <v>100.2856741321928</v>
      </c>
      <c r="F12" s="542">
        <f t="shared" ref="F12" si="43">E12-E11</f>
        <v>-9.5601266802702867E-3</v>
      </c>
      <c r="G12" s="361">
        <f t="shared" ref="G12" si="44">IF(F12&lt;0,-1,1)</f>
        <v>-1</v>
      </c>
      <c r="H12" s="360">
        <f t="shared" ref="H12" si="45">SUM(G10:G12)</f>
        <v>-1</v>
      </c>
      <c r="I12" s="2549" t="str">
        <f t="shared" ref="I12" si="46">IF(H12=-3,"悪化 ",IF(H12=3,"改善 "," ---"))</f>
        <v xml:space="preserve"> ---</v>
      </c>
      <c r="J12" s="2553">
        <f>結果表!O10</f>
        <v>100.72082634861134</v>
      </c>
      <c r="L12" s="529">
        <v>9</v>
      </c>
      <c r="M12" s="262">
        <f t="shared" si="21"/>
        <v>100.27424015521177</v>
      </c>
      <c r="N12" s="220">
        <f t="shared" si="22"/>
        <v>100.72082634861134</v>
      </c>
    </row>
    <row r="13" spans="1:14">
      <c r="A13" s="2236">
        <v>43374</v>
      </c>
      <c r="B13" s="2553">
        <f>結果表!G11</f>
        <v>100.2298894274026</v>
      </c>
      <c r="C13" s="699">
        <f t="shared" ref="C13" si="47">B13-B12</f>
        <v>-4.4350727809174373E-2</v>
      </c>
      <c r="D13" s="52"/>
      <c r="E13" s="359">
        <f t="shared" ref="E13" si="48">AVERAGE(B11:B13)</f>
        <v>100.26726879100504</v>
      </c>
      <c r="F13" s="542">
        <f t="shared" ref="F13" si="49">E13-E12</f>
        <v>-1.8405341187758495E-2</v>
      </c>
      <c r="G13" s="361">
        <f t="shared" ref="G13" si="50">IF(F13&lt;0,-1,1)</f>
        <v>-1</v>
      </c>
      <c r="H13" s="360">
        <f t="shared" ref="H13" si="51">SUM(G11:G13)</f>
        <v>-3</v>
      </c>
      <c r="I13" s="2549" t="str">
        <f t="shared" ref="I13" si="52">IF(H13=-3,"悪化 ",IF(H13=3,"改善 "," ---"))</f>
        <v xml:space="preserve">悪化 </v>
      </c>
      <c r="J13" s="2553">
        <f>結果表!O11</f>
        <v>101.03414350502324</v>
      </c>
      <c r="L13" s="529">
        <v>10</v>
      </c>
      <c r="M13" s="262">
        <f t="shared" si="21"/>
        <v>100.2298894274026</v>
      </c>
      <c r="N13" s="220">
        <f t="shared" si="22"/>
        <v>101.03414350502324</v>
      </c>
    </row>
    <row r="14" spans="1:14">
      <c r="A14" s="2236">
        <v>43405</v>
      </c>
      <c r="B14" s="2553">
        <f>結果表!G12</f>
        <v>100.08106461920347</v>
      </c>
      <c r="C14" s="699">
        <f t="shared" ref="C14" si="53">B14-B13</f>
        <v>-0.14882480819912303</v>
      </c>
      <c r="D14" s="52"/>
      <c r="E14" s="359">
        <f t="shared" ref="E14" si="54">AVERAGE(B12:B14)</f>
        <v>100.19506473393928</v>
      </c>
      <c r="F14" s="542">
        <f t="shared" ref="F14" si="55">E14-E13</f>
        <v>-7.2204057065761162E-2</v>
      </c>
      <c r="G14" s="361">
        <f t="shared" ref="G14" si="56">IF(F14&lt;0,-1,1)</f>
        <v>-1</v>
      </c>
      <c r="H14" s="360">
        <f t="shared" ref="H14" si="57">SUM(G12:G14)</f>
        <v>-3</v>
      </c>
      <c r="I14" s="2549" t="str">
        <f t="shared" ref="I14" si="58">IF(H14=-3,"悪化 ",IF(H14=3,"改善 "," ---"))</f>
        <v xml:space="preserve">悪化 </v>
      </c>
      <c r="J14" s="2553">
        <f>結果表!O12</f>
        <v>101.26916983832339</v>
      </c>
      <c r="L14" s="528">
        <v>11</v>
      </c>
      <c r="M14" s="262">
        <f t="shared" si="21"/>
        <v>100.08106461920347</v>
      </c>
      <c r="N14" s="220">
        <f t="shared" si="22"/>
        <v>101.26916983832339</v>
      </c>
    </row>
    <row r="15" spans="1:14">
      <c r="A15" s="2555">
        <v>43435</v>
      </c>
      <c r="B15" s="2553">
        <f>結果表!G13</f>
        <v>99.75409909386569</v>
      </c>
      <c r="C15" s="930">
        <f t="shared" ref="C15:C16" si="59">B15-B14</f>
        <v>-0.32696552533778345</v>
      </c>
      <c r="D15" s="550"/>
      <c r="E15" s="544">
        <f t="shared" ref="E15:E16" si="60">AVERAGE(B13:B15)</f>
        <v>100.02168438015725</v>
      </c>
      <c r="F15" s="551">
        <f t="shared" ref="F15:F16" si="61">E15-E14</f>
        <v>-0.17338035378202221</v>
      </c>
      <c r="G15" s="545">
        <f t="shared" ref="G15:G16" si="62">IF(F15&lt;0,-1,1)</f>
        <v>-1</v>
      </c>
      <c r="H15" s="552">
        <f t="shared" ref="H15:H16" si="63">SUM(G13:G15)</f>
        <v>-3</v>
      </c>
      <c r="I15" s="2551" t="str">
        <f t="shared" ref="I15:I16" si="64">IF(H15=-3,"悪化 ",IF(H15=3,"改善 "," ---"))</f>
        <v xml:space="preserve">悪化 </v>
      </c>
      <c r="J15" s="2553">
        <f>結果表!O13</f>
        <v>101.41622034108538</v>
      </c>
      <c r="L15" s="532">
        <v>12</v>
      </c>
      <c r="M15" s="262">
        <f t="shared" si="21"/>
        <v>99.75409909386569</v>
      </c>
      <c r="N15" s="220">
        <f t="shared" si="22"/>
        <v>101.41622034108538</v>
      </c>
    </row>
    <row r="16" spans="1:14">
      <c r="A16" s="2203">
        <v>43466</v>
      </c>
      <c r="B16" s="2552">
        <f>結果表!G14</f>
        <v>99.208744764069692</v>
      </c>
      <c r="C16" s="52">
        <f t="shared" si="59"/>
        <v>-0.54535432979599818</v>
      </c>
      <c r="D16" s="243">
        <f t="shared" ref="D16" si="65">ROUND((B16-B4)/B4*100,2)</f>
        <v>-0.04</v>
      </c>
      <c r="E16" s="542">
        <f t="shared" si="60"/>
        <v>99.681302825712962</v>
      </c>
      <c r="F16" s="359">
        <f t="shared" si="61"/>
        <v>-0.34038155444429208</v>
      </c>
      <c r="G16" s="360">
        <f t="shared" si="62"/>
        <v>-1</v>
      </c>
      <c r="H16" s="361">
        <f t="shared" si="63"/>
        <v>-3</v>
      </c>
      <c r="I16" s="362" t="str">
        <f t="shared" si="64"/>
        <v xml:space="preserve">悪化 </v>
      </c>
      <c r="J16" s="2552">
        <f>結果表!O14</f>
        <v>101.52381464241182</v>
      </c>
      <c r="L16" s="530" t="s">
        <v>758</v>
      </c>
      <c r="M16" s="531">
        <f t="shared" si="21"/>
        <v>99.208744764069692</v>
      </c>
      <c r="N16" s="369">
        <f t="shared" si="22"/>
        <v>101.52381464241182</v>
      </c>
    </row>
    <row r="17" spans="1:14">
      <c r="A17" s="2203">
        <v>43497</v>
      </c>
      <c r="B17" s="2553">
        <f>結果表!G15</f>
        <v>98.608617900064772</v>
      </c>
      <c r="C17" s="52">
        <f t="shared" ref="C17" si="66">B17-B16</f>
        <v>-0.60012686400492044</v>
      </c>
      <c r="D17" s="243">
        <f t="shared" ref="D17" si="67">ROUND((B17-B5)/B5*100,2)</f>
        <v>-0.99</v>
      </c>
      <c r="E17" s="542">
        <f t="shared" ref="E17" si="68">AVERAGE(B15:B17)</f>
        <v>99.190487252666728</v>
      </c>
      <c r="F17" s="359">
        <f t="shared" ref="F17" si="69">E17-E16</f>
        <v>-0.49081557304623402</v>
      </c>
      <c r="G17" s="360">
        <f t="shared" ref="G17" si="70">IF(F17&lt;0,-1,1)</f>
        <v>-1</v>
      </c>
      <c r="H17" s="361">
        <f t="shared" ref="H17" si="71">SUM(G15:G17)</f>
        <v>-3</v>
      </c>
      <c r="I17" s="362" t="str">
        <f t="shared" ref="I17" si="72">IF(H17=-3,"悪化 ",IF(H17=3,"改善 "," ---"))</f>
        <v xml:space="preserve">悪化 </v>
      </c>
      <c r="J17" s="2553">
        <f>結果表!O15</f>
        <v>101.64041460092683</v>
      </c>
      <c r="L17" s="527">
        <v>2</v>
      </c>
      <c r="M17" s="262">
        <f t="shared" ref="M17" si="73">B17</f>
        <v>98.608617900064772</v>
      </c>
      <c r="N17" s="220">
        <f t="shared" ref="N17" si="74">J17</f>
        <v>101.64041460092683</v>
      </c>
    </row>
    <row r="18" spans="1:14">
      <c r="A18" s="2203">
        <v>43525</v>
      </c>
      <c r="B18" s="2553">
        <f>結果表!G16</f>
        <v>98.027201182470463</v>
      </c>
      <c r="C18" s="52">
        <f t="shared" ref="C18" si="75">B18-B17</f>
        <v>-0.58141671759430835</v>
      </c>
      <c r="D18" s="243">
        <f t="shared" ref="D18" si="76">ROUND((B18-B6)/B6*100,2)</f>
        <v>-1.88</v>
      </c>
      <c r="E18" s="542">
        <f t="shared" ref="E18" si="77">AVERAGE(B16:B18)</f>
        <v>98.614854615534981</v>
      </c>
      <c r="F18" s="359">
        <f t="shared" ref="F18" si="78">E18-E17</f>
        <v>-0.57563263713174706</v>
      </c>
      <c r="G18" s="360">
        <f t="shared" ref="G18" si="79">IF(F18&lt;0,-1,1)</f>
        <v>-1</v>
      </c>
      <c r="H18" s="361">
        <f t="shared" ref="H18" si="80">SUM(G16:G18)</f>
        <v>-3</v>
      </c>
      <c r="I18" s="362" t="str">
        <f t="shared" ref="I18" si="81">IF(H18=-3,"悪化 ",IF(H18=3,"改善 "," ---"))</f>
        <v xml:space="preserve">悪化 </v>
      </c>
      <c r="J18" s="2553">
        <f>結果表!O16</f>
        <v>101.76896470970263</v>
      </c>
      <c r="L18" s="527">
        <v>3</v>
      </c>
      <c r="M18" s="262">
        <f t="shared" ref="M18" si="82">B18</f>
        <v>98.027201182470463</v>
      </c>
      <c r="N18" s="220">
        <f t="shared" ref="N18" si="83">J18</f>
        <v>101.76896470970263</v>
      </c>
    </row>
    <row r="19" spans="1:14">
      <c r="A19" s="2203">
        <v>43556</v>
      </c>
      <c r="B19" s="2553">
        <f>結果表!G17</f>
        <v>97.570248760208415</v>
      </c>
      <c r="C19" s="52">
        <f t="shared" ref="C19" si="84">B19-B18</f>
        <v>-0.45695242226204869</v>
      </c>
      <c r="D19" s="243">
        <f t="shared" ref="D19" si="85">ROUND((B19-B7)/B7*100,2)</f>
        <v>-2.56</v>
      </c>
      <c r="E19" s="542">
        <f t="shared" ref="E19" si="86">AVERAGE(B17:B19)</f>
        <v>98.068689280914555</v>
      </c>
      <c r="F19" s="359">
        <f t="shared" ref="F19" si="87">E19-E18</f>
        <v>-0.54616533462042582</v>
      </c>
      <c r="G19" s="360">
        <f t="shared" ref="G19" si="88">IF(F19&lt;0,-1,1)</f>
        <v>-1</v>
      </c>
      <c r="H19" s="361">
        <f t="shared" ref="H19" si="89">SUM(G17:G19)</f>
        <v>-3</v>
      </c>
      <c r="I19" s="362" t="str">
        <f t="shared" ref="I19" si="90">IF(H19=-3,"悪化 ",IF(H19=3,"改善 "," ---"))</f>
        <v xml:space="preserve">悪化 </v>
      </c>
      <c r="J19" s="2553">
        <f>結果表!O17</f>
        <v>101.87059451385963</v>
      </c>
      <c r="L19" s="527">
        <v>4</v>
      </c>
      <c r="M19" s="262">
        <f t="shared" ref="M19" si="91">B19</f>
        <v>97.570248760208415</v>
      </c>
      <c r="N19" s="220">
        <f t="shared" ref="N19" si="92">J19</f>
        <v>101.87059451385963</v>
      </c>
    </row>
    <row r="20" spans="1:14">
      <c r="A20" s="2203">
        <v>43586</v>
      </c>
      <c r="B20" s="2553">
        <f>結果表!G18</f>
        <v>97.210553263188501</v>
      </c>
      <c r="C20" s="52">
        <f t="shared" ref="C20" si="93">B20-B19</f>
        <v>-0.35969549701991355</v>
      </c>
      <c r="D20" s="243">
        <f t="shared" ref="D20" si="94">ROUND((B20-B8)/B8*100,2)</f>
        <v>-3.08</v>
      </c>
      <c r="E20" s="542">
        <f t="shared" ref="E20" si="95">AVERAGE(B18:B20)</f>
        <v>97.602667735289131</v>
      </c>
      <c r="F20" s="359">
        <f t="shared" ref="F20" si="96">E20-E19</f>
        <v>-0.46602154562542353</v>
      </c>
      <c r="G20" s="360">
        <f t="shared" ref="G20" si="97">IF(F20&lt;0,-1,1)</f>
        <v>-1</v>
      </c>
      <c r="H20" s="361">
        <f t="shared" ref="H20" si="98">SUM(G18:G20)</f>
        <v>-3</v>
      </c>
      <c r="I20" s="362" t="str">
        <f t="shared" ref="I20" si="99">IF(H20=-3,"悪化 ",IF(H20=3,"改善 "," ---"))</f>
        <v xml:space="preserve">悪化 </v>
      </c>
      <c r="J20" s="2553">
        <f>結果表!O18</f>
        <v>101.94373486350443</v>
      </c>
      <c r="L20" s="527">
        <v>5</v>
      </c>
      <c r="M20" s="262">
        <f t="shared" ref="M20" si="100">B20</f>
        <v>97.210553263188501</v>
      </c>
      <c r="N20" s="220">
        <f t="shared" ref="N20" si="101">J20</f>
        <v>101.94373486350443</v>
      </c>
    </row>
    <row r="21" spans="1:14">
      <c r="A21" s="2203">
        <v>43617</v>
      </c>
      <c r="B21" s="2553">
        <f>結果表!G19</f>
        <v>97.014801559767108</v>
      </c>
      <c r="C21" s="52">
        <f t="shared" ref="C21" si="102">B21-B20</f>
        <v>-0.19575170342139359</v>
      </c>
      <c r="D21" s="243">
        <f t="shared" ref="D21" si="103">ROUND((B21-B9)/B9*100,2)</f>
        <v>-3.28</v>
      </c>
      <c r="E21" s="542">
        <f t="shared" ref="E21" si="104">AVERAGE(B19:B21)</f>
        <v>97.265201194388013</v>
      </c>
      <c r="F21" s="359">
        <f t="shared" ref="F21" si="105">E21-E20</f>
        <v>-0.33746654090111861</v>
      </c>
      <c r="G21" s="360">
        <f t="shared" ref="G21" si="106">IF(F21&lt;0,-1,1)</f>
        <v>-1</v>
      </c>
      <c r="H21" s="361">
        <f t="shared" ref="H21" si="107">SUM(G19:G21)</f>
        <v>-3</v>
      </c>
      <c r="I21" s="362" t="str">
        <f t="shared" ref="I21" si="108">IF(H21=-3,"悪化 ",IF(H21=3,"改善 "," ---"))</f>
        <v xml:space="preserve">悪化 </v>
      </c>
      <c r="J21" s="2553">
        <f>結果表!O19</f>
        <v>101.99148479567531</v>
      </c>
      <c r="L21" s="527">
        <v>6</v>
      </c>
      <c r="M21" s="262">
        <f t="shared" ref="M21" si="109">B21</f>
        <v>97.014801559767108</v>
      </c>
      <c r="N21" s="220">
        <f t="shared" ref="N21" si="110">J21</f>
        <v>101.99148479567531</v>
      </c>
    </row>
    <row r="22" spans="1:14">
      <c r="A22" s="2203">
        <v>43647</v>
      </c>
      <c r="B22" s="2553">
        <f>結果表!G20</f>
        <v>97.008512063173114</v>
      </c>
      <c r="C22" s="52">
        <f t="shared" ref="C22" si="111">B22-B21</f>
        <v>-6.289496593993249E-3</v>
      </c>
      <c r="D22" s="243">
        <f t="shared" ref="D22" si="112">ROUND((B22-B10)/B10*100,2)</f>
        <v>-3.27</v>
      </c>
      <c r="E22" s="542">
        <f t="shared" ref="E22" si="113">AVERAGE(B20:B22)</f>
        <v>97.077955628709574</v>
      </c>
      <c r="F22" s="359">
        <f t="shared" ref="F22" si="114">E22-E21</f>
        <v>-0.1872455656784382</v>
      </c>
      <c r="G22" s="360">
        <f t="shared" ref="G22" si="115">IF(F22&lt;0,-1,1)</f>
        <v>-1</v>
      </c>
      <c r="H22" s="361">
        <f t="shared" ref="H22" si="116">SUM(G20:G22)</f>
        <v>-3</v>
      </c>
      <c r="I22" s="362" t="str">
        <f t="shared" ref="I22" si="117">IF(H22=-3,"悪化 ",IF(H22=3,"改善 "," ---"))</f>
        <v xml:space="preserve">悪化 </v>
      </c>
      <c r="J22" s="2553">
        <f>結果表!O20</f>
        <v>102.02131894528161</v>
      </c>
      <c r="L22" s="527">
        <v>7</v>
      </c>
      <c r="M22" s="262">
        <f t="shared" ref="M22" si="118">B22</f>
        <v>97.008512063173114</v>
      </c>
      <c r="N22" s="220">
        <f t="shared" ref="N22" si="119">J22</f>
        <v>102.02131894528161</v>
      </c>
    </row>
    <row r="23" spans="1:14">
      <c r="A23" s="2203">
        <v>43678</v>
      </c>
      <c r="B23" s="2553">
        <f>結果表!G21</f>
        <v>97.146831185968722</v>
      </c>
      <c r="C23" s="52">
        <f t="shared" ref="C23" si="120">B23-B22</f>
        <v>0.13831912279560754</v>
      </c>
      <c r="D23" s="243">
        <f t="shared" ref="D23" si="121">ROUND((B23-B11)/B11*100,2)</f>
        <v>-3.14</v>
      </c>
      <c r="E23" s="542">
        <f t="shared" ref="E23" si="122">AVERAGE(B21:B23)</f>
        <v>97.056714936302981</v>
      </c>
      <c r="F23" s="359">
        <f t="shared" ref="F23" si="123">E23-E22</f>
        <v>-2.1240692406593098E-2</v>
      </c>
      <c r="G23" s="360">
        <f t="shared" ref="G23" si="124">IF(F23&lt;0,-1,1)</f>
        <v>-1</v>
      </c>
      <c r="H23" s="361">
        <f t="shared" ref="H23" si="125">SUM(G21:G23)</f>
        <v>-3</v>
      </c>
      <c r="I23" s="362" t="str">
        <f t="shared" ref="I23" si="126">IF(H23=-3,"悪化 ",IF(H23=3,"改善 "," ---"))</f>
        <v xml:space="preserve">悪化 </v>
      </c>
      <c r="J23" s="2553">
        <f>結果表!O21</f>
        <v>102.02393133087281</v>
      </c>
      <c r="L23" s="529">
        <v>8</v>
      </c>
      <c r="M23" s="262">
        <f t="shared" ref="M23" si="127">B23</f>
        <v>97.146831185968722</v>
      </c>
      <c r="N23" s="220">
        <f t="shared" ref="N23" si="128">J23</f>
        <v>102.02393133087281</v>
      </c>
    </row>
    <row r="24" spans="1:14">
      <c r="A24" s="2203">
        <v>43709</v>
      </c>
      <c r="B24" s="2553">
        <f>結果表!G22</f>
        <v>97.464150260998764</v>
      </c>
      <c r="C24" s="52">
        <f t="shared" ref="C24" si="129">B24-B23</f>
        <v>0.31731907503004209</v>
      </c>
      <c r="D24" s="243">
        <f t="shared" ref="D24" si="130">ROUND((B24-B12)/B12*100,2)</f>
        <v>-2.8</v>
      </c>
      <c r="E24" s="542">
        <f t="shared" ref="E24" si="131">AVERAGE(B22:B24)</f>
        <v>97.206497836713538</v>
      </c>
      <c r="F24" s="359">
        <f t="shared" ref="F24" si="132">E24-E23</f>
        <v>0.14978290041055686</v>
      </c>
      <c r="G24" s="360">
        <f t="shared" ref="G24" si="133">IF(F24&lt;0,-1,1)</f>
        <v>1</v>
      </c>
      <c r="H24" s="361">
        <f t="shared" ref="H24" si="134">SUM(G22:G24)</f>
        <v>-1</v>
      </c>
      <c r="I24" s="362" t="str">
        <f t="shared" ref="I24" si="135">IF(H24=-3,"悪化 ",IF(H24=3,"改善 "," ---"))</f>
        <v xml:space="preserve"> ---</v>
      </c>
      <c r="J24" s="2553">
        <f>結果表!O22</f>
        <v>102.00076172039429</v>
      </c>
      <c r="L24" s="529">
        <v>9</v>
      </c>
      <c r="M24" s="262">
        <f t="shared" ref="M24" si="136">B24</f>
        <v>97.464150260998764</v>
      </c>
      <c r="N24" s="220">
        <f t="shared" ref="N24" si="137">J24</f>
        <v>102.00076172039429</v>
      </c>
    </row>
    <row r="25" spans="1:14">
      <c r="A25" s="2203">
        <v>43739</v>
      </c>
      <c r="B25" s="2553">
        <f>結果表!G23</f>
        <v>97.814118004290378</v>
      </c>
      <c r="C25" s="52">
        <f t="shared" ref="C25" si="138">B25-B24</f>
        <v>0.3499677432916144</v>
      </c>
      <c r="D25" s="243">
        <f t="shared" ref="D25" si="139">ROUND((B25-B13)/B13*100,2)</f>
        <v>-2.41</v>
      </c>
      <c r="E25" s="542">
        <f t="shared" ref="E25" si="140">AVERAGE(B23:B25)</f>
        <v>97.475033150419293</v>
      </c>
      <c r="F25" s="359">
        <f t="shared" ref="F25" si="141">E25-E24</f>
        <v>0.26853531370575467</v>
      </c>
      <c r="G25" s="360">
        <f t="shared" ref="G25" si="142">IF(F25&lt;0,-1,1)</f>
        <v>1</v>
      </c>
      <c r="H25" s="361">
        <f t="shared" ref="H25" si="143">SUM(G23:G25)</f>
        <v>1</v>
      </c>
      <c r="I25" s="362" t="str">
        <f t="shared" ref="I25" si="144">IF(H25=-3,"悪化 ",IF(H25=3,"改善 "," ---"))</f>
        <v xml:space="preserve"> ---</v>
      </c>
      <c r="J25" s="2553">
        <f>結果表!O23</f>
        <v>101.89240413524386</v>
      </c>
      <c r="L25" s="529">
        <v>10</v>
      </c>
      <c r="M25" s="262">
        <f t="shared" ref="M25" si="145">B25</f>
        <v>97.814118004290378</v>
      </c>
      <c r="N25" s="220">
        <f t="shared" ref="N25" si="146">J25</f>
        <v>101.89240413524386</v>
      </c>
    </row>
    <row r="26" spans="1:14">
      <c r="A26" s="2203">
        <v>43770</v>
      </c>
      <c r="B26" s="2553">
        <f>結果表!G24</f>
        <v>98.265675265913714</v>
      </c>
      <c r="C26" s="52">
        <f t="shared" ref="C26" si="147">B26-B25</f>
        <v>0.45155726162333565</v>
      </c>
      <c r="D26" s="243">
        <f t="shared" ref="D26" si="148">ROUND((B26-B14)/B14*100,2)</f>
        <v>-1.81</v>
      </c>
      <c r="E26" s="542">
        <f t="shared" ref="E26" si="149">AVERAGE(B24:B26)</f>
        <v>97.847981177067609</v>
      </c>
      <c r="F26" s="359">
        <f t="shared" ref="F26" si="150">E26-E25</f>
        <v>0.3729480266483165</v>
      </c>
      <c r="G26" s="360">
        <f t="shared" ref="G26" si="151">IF(F26&lt;0,-1,1)</f>
        <v>1</v>
      </c>
      <c r="H26" s="361">
        <f t="shared" ref="H26" si="152">SUM(G24:G26)</f>
        <v>3</v>
      </c>
      <c r="I26" s="362" t="str">
        <f t="shared" ref="I26" si="153">IF(H26=-3,"悪化 ",IF(H26=3,"改善 "," ---"))</f>
        <v xml:space="preserve">改善 </v>
      </c>
      <c r="J26" s="2553">
        <f>結果表!O24</f>
        <v>101.65551216562206</v>
      </c>
      <c r="L26" s="528">
        <v>11</v>
      </c>
      <c r="M26" s="262">
        <f t="shared" ref="M26" si="154">B26</f>
        <v>98.265675265913714</v>
      </c>
      <c r="N26" s="220">
        <f t="shared" ref="N26" si="155">J26</f>
        <v>101.65551216562206</v>
      </c>
    </row>
    <row r="27" spans="1:14">
      <c r="A27" s="2203">
        <v>43800</v>
      </c>
      <c r="B27" s="2554">
        <f>結果表!G25</f>
        <v>98.861170123171235</v>
      </c>
      <c r="C27" s="52">
        <f t="shared" ref="C27:C28" si="156">B27-B26</f>
        <v>0.59549485725752049</v>
      </c>
      <c r="D27" s="243">
        <f t="shared" ref="D27:D28" si="157">ROUND((B27-B15)/B15*100,2)</f>
        <v>-0.9</v>
      </c>
      <c r="E27" s="542">
        <f t="shared" ref="E27:E28" si="158">AVERAGE(B25:B27)</f>
        <v>98.313654464458452</v>
      </c>
      <c r="F27" s="359">
        <f t="shared" ref="F27:F28" si="159">E27-E26</f>
        <v>0.46567328739084246</v>
      </c>
      <c r="G27" s="360">
        <f t="shared" ref="G27:G28" si="160">IF(F27&lt;0,-1,1)</f>
        <v>1</v>
      </c>
      <c r="H27" s="361">
        <f t="shared" ref="H27:H28" si="161">SUM(G25:G27)</f>
        <v>3</v>
      </c>
      <c r="I27" s="362" t="str">
        <f t="shared" ref="I27:I28" si="162">IF(H27=-3,"悪化 ",IF(H27=3,"改善 "," ---"))</f>
        <v xml:space="preserve">改善 </v>
      </c>
      <c r="J27" s="2554">
        <f>結果表!O25</f>
        <v>101.2840227796642</v>
      </c>
      <c r="L27" s="527">
        <v>12</v>
      </c>
      <c r="M27" s="262">
        <f t="shared" ref="M27:M28" si="163">B27</f>
        <v>98.861170123171235</v>
      </c>
      <c r="N27" s="220">
        <f t="shared" ref="N27:N28" si="164">J27</f>
        <v>101.2840227796642</v>
      </c>
    </row>
    <row r="28" spans="1:14">
      <c r="A28" s="2235">
        <v>43831</v>
      </c>
      <c r="B28" s="2553">
        <f>結果表!G26</f>
        <v>99.538144765475039</v>
      </c>
      <c r="C28" s="547">
        <f t="shared" si="156"/>
        <v>0.67697464230380433</v>
      </c>
      <c r="D28" s="245">
        <f t="shared" si="157"/>
        <v>0.33</v>
      </c>
      <c r="E28" s="548">
        <f t="shared" si="158"/>
        <v>98.888330051519986</v>
      </c>
      <c r="F28" s="553">
        <f t="shared" si="159"/>
        <v>0.57467558706153454</v>
      </c>
      <c r="G28" s="549">
        <f t="shared" si="160"/>
        <v>1</v>
      </c>
      <c r="H28" s="554">
        <f t="shared" si="161"/>
        <v>3</v>
      </c>
      <c r="I28" s="2550" t="str">
        <f t="shared" si="162"/>
        <v xml:space="preserve">改善 </v>
      </c>
      <c r="J28" s="2553">
        <f>結果表!O26</f>
        <v>100.79567094909501</v>
      </c>
      <c r="L28" s="530" t="s">
        <v>802</v>
      </c>
      <c r="M28" s="531">
        <f t="shared" si="163"/>
        <v>99.538144765475039</v>
      </c>
      <c r="N28" s="369">
        <f t="shared" si="164"/>
        <v>100.79567094909501</v>
      </c>
    </row>
    <row r="29" spans="1:14">
      <c r="A29" s="2236">
        <v>43862</v>
      </c>
      <c r="B29" s="2553">
        <f>結果表!G27</f>
        <v>100.21640819984907</v>
      </c>
      <c r="C29" s="52">
        <f t="shared" ref="C29" si="165">B29-B28</f>
        <v>0.67826343437403125</v>
      </c>
      <c r="D29" s="243">
        <f t="shared" ref="D29" si="166">ROUND((B29-B17)/B17*100,2)</f>
        <v>1.63</v>
      </c>
      <c r="E29" s="542">
        <f t="shared" ref="E29" si="167">AVERAGE(B27:B29)</f>
        <v>99.538574362831767</v>
      </c>
      <c r="F29" s="359">
        <f t="shared" ref="F29" si="168">E29-E28</f>
        <v>0.65024431131178062</v>
      </c>
      <c r="G29" s="360">
        <f t="shared" ref="G29" si="169">IF(F29&lt;0,-1,1)</f>
        <v>1</v>
      </c>
      <c r="H29" s="361">
        <f t="shared" ref="H29" si="170">SUM(G27:G29)</f>
        <v>3</v>
      </c>
      <c r="I29" s="362" t="str">
        <f t="shared" ref="I29" si="171">IF(H29=-3,"悪化 ",IF(H29=3,"改善 "," ---"))</f>
        <v xml:space="preserve">改善 </v>
      </c>
      <c r="J29" s="2553">
        <f>結果表!O27</f>
        <v>100.23275032290452</v>
      </c>
      <c r="L29" s="527">
        <v>2</v>
      </c>
      <c r="M29" s="262">
        <f t="shared" ref="M29" si="172">B29</f>
        <v>100.21640819984907</v>
      </c>
      <c r="N29" s="220">
        <f t="shared" ref="N29" si="173">J29</f>
        <v>100.23275032290452</v>
      </c>
    </row>
    <row r="30" spans="1:14">
      <c r="A30" s="2236">
        <v>43891</v>
      </c>
      <c r="B30" s="2553">
        <f>結果表!G28</f>
        <v>100.83943945489095</v>
      </c>
      <c r="C30" s="52">
        <f t="shared" ref="C30" si="174">B30-B29</f>
        <v>0.62303125504188017</v>
      </c>
      <c r="D30" s="243">
        <f t="shared" ref="D30" si="175">ROUND((B30-B18)/B18*100,2)</f>
        <v>2.87</v>
      </c>
      <c r="E30" s="542">
        <f t="shared" ref="E30" si="176">AVERAGE(B28:B30)</f>
        <v>100.19799747340501</v>
      </c>
      <c r="F30" s="359">
        <f t="shared" ref="F30" si="177">E30-E29</f>
        <v>0.65942311057324332</v>
      </c>
      <c r="G30" s="360">
        <f t="shared" ref="G30" si="178">IF(F30&lt;0,-1,1)</f>
        <v>1</v>
      </c>
      <c r="H30" s="361">
        <f t="shared" ref="H30" si="179">SUM(G28:G30)</f>
        <v>3</v>
      </c>
      <c r="I30" s="362" t="str">
        <f t="shared" ref="I30" si="180">IF(H30=-3,"悪化 ",IF(H30=3,"改善 "," ---"))</f>
        <v xml:space="preserve">改善 </v>
      </c>
      <c r="J30" s="2553">
        <f>結果表!O28</f>
        <v>99.617406650401989</v>
      </c>
      <c r="L30" s="527">
        <v>3</v>
      </c>
      <c r="M30" s="262">
        <f t="shared" ref="M30:M32" si="181">B30</f>
        <v>100.83943945489095</v>
      </c>
      <c r="N30" s="220">
        <f t="shared" ref="N30:N32" si="182">J30</f>
        <v>99.617406650401989</v>
      </c>
    </row>
    <row r="31" spans="1:14">
      <c r="A31" s="2236">
        <v>43922</v>
      </c>
      <c r="B31" s="2553">
        <f>結果表!G29</f>
        <v>101.2177379103602</v>
      </c>
      <c r="C31" s="52">
        <f t="shared" ref="C31:C32" si="183">B31-B30</f>
        <v>0.37829845546924901</v>
      </c>
      <c r="D31" s="243">
        <f t="shared" ref="D31:D32" si="184">ROUND((B31-B19)/B19*100,2)</f>
        <v>3.74</v>
      </c>
      <c r="E31" s="542">
        <f t="shared" ref="E31:E32" si="185">AVERAGE(B29:B31)</f>
        <v>100.75786185503341</v>
      </c>
      <c r="F31" s="359">
        <f t="shared" ref="F31:F32" si="186">E31-E30</f>
        <v>0.55986438162840102</v>
      </c>
      <c r="G31" s="360">
        <f t="shared" ref="G31:G32" si="187">IF(F31&lt;0,-1,1)</f>
        <v>1</v>
      </c>
      <c r="H31" s="361">
        <f t="shared" ref="H31:H32" si="188">SUM(G29:G31)</f>
        <v>3</v>
      </c>
      <c r="I31" s="362" t="str">
        <f t="shared" ref="I31:I32" si="189">IF(H31=-3,"悪化 ",IF(H31=3,"改善 "," ---"))</f>
        <v xml:space="preserve">改善 </v>
      </c>
      <c r="J31" s="2553">
        <f>結果表!O29</f>
        <v>99.001326850444158</v>
      </c>
      <c r="L31" s="527">
        <v>4</v>
      </c>
      <c r="M31" s="262">
        <f t="shared" si="181"/>
        <v>101.2177379103602</v>
      </c>
      <c r="N31" s="220">
        <f t="shared" si="182"/>
        <v>99.001326850444158</v>
      </c>
    </row>
    <row r="32" spans="1:14">
      <c r="A32" s="2236">
        <v>43952</v>
      </c>
      <c r="B32" s="2553">
        <f>結果表!G30</f>
        <v>101.3238896255711</v>
      </c>
      <c r="C32" s="52">
        <f t="shared" si="183"/>
        <v>0.10615171521089906</v>
      </c>
      <c r="D32" s="243">
        <f t="shared" si="184"/>
        <v>4.2300000000000004</v>
      </c>
      <c r="E32" s="542">
        <f t="shared" si="185"/>
        <v>101.12702233027409</v>
      </c>
      <c r="F32" s="359">
        <f t="shared" si="186"/>
        <v>0.36916047524067608</v>
      </c>
      <c r="G32" s="360">
        <f t="shared" si="187"/>
        <v>1</v>
      </c>
      <c r="H32" s="361">
        <f t="shared" si="188"/>
        <v>3</v>
      </c>
      <c r="I32" s="362" t="str">
        <f t="shared" si="189"/>
        <v xml:space="preserve">改善 </v>
      </c>
      <c r="J32" s="2553">
        <f>結果表!O30</f>
        <v>98.481321492040564</v>
      </c>
      <c r="L32" s="527">
        <v>5</v>
      </c>
      <c r="M32" s="262">
        <f t="shared" si="181"/>
        <v>101.3238896255711</v>
      </c>
      <c r="N32" s="220">
        <f t="shared" si="182"/>
        <v>98.481321492040564</v>
      </c>
    </row>
    <row r="33" spans="1:16">
      <c r="A33" s="2236">
        <v>43983</v>
      </c>
      <c r="B33" s="2553">
        <f>結果表!G31</f>
        <v>101.3592966399564</v>
      </c>
      <c r="C33" s="52">
        <f t="shared" ref="C33" si="190">B33-B32</f>
        <v>3.5407014385299362E-2</v>
      </c>
      <c r="D33" s="243">
        <f t="shared" ref="D33" si="191">ROUND((B33-B21)/B21*100,2)</f>
        <v>4.4800000000000004</v>
      </c>
      <c r="E33" s="542">
        <f t="shared" ref="E33" si="192">AVERAGE(B31:B33)</f>
        <v>101.30030805862923</v>
      </c>
      <c r="F33" s="359">
        <f t="shared" ref="F33" si="193">E33-E32</f>
        <v>0.17328572835513967</v>
      </c>
      <c r="G33" s="360">
        <f t="shared" ref="G33" si="194">IF(F33&lt;0,-1,1)</f>
        <v>1</v>
      </c>
      <c r="H33" s="361">
        <f t="shared" ref="H33" si="195">SUM(G31:G33)</f>
        <v>3</v>
      </c>
      <c r="I33" s="362" t="str">
        <f t="shared" ref="I33" si="196">IF(H33=-3,"悪化 ",IF(H33=3,"改善 "," ---"))</f>
        <v xml:space="preserve">改善 </v>
      </c>
      <c r="J33" s="2553">
        <f>結果表!O31</f>
        <v>98.0871223273613</v>
      </c>
      <c r="L33" s="527">
        <v>6</v>
      </c>
      <c r="M33" s="262">
        <f t="shared" ref="M33" si="197">B33</f>
        <v>101.3592966399564</v>
      </c>
      <c r="N33" s="220">
        <f t="shared" ref="N33" si="198">J33</f>
        <v>98.0871223273613</v>
      </c>
    </row>
    <row r="34" spans="1:16">
      <c r="A34" s="2236">
        <v>44013</v>
      </c>
      <c r="B34" s="2553">
        <f>結果表!G32</f>
        <v>101.4581248727184</v>
      </c>
      <c r="C34" s="52">
        <f t="shared" ref="C34" si="199">B34-B33</f>
        <v>9.8828232762002699E-2</v>
      </c>
      <c r="D34" s="243">
        <f t="shared" ref="D34" si="200">ROUND((B34-B22)/B22*100,2)</f>
        <v>4.59</v>
      </c>
      <c r="E34" s="542">
        <f t="shared" ref="E34" si="201">AVERAGE(B32:B34)</f>
        <v>101.38043704608197</v>
      </c>
      <c r="F34" s="359">
        <f t="shared" ref="F34" si="202">E34-E33</f>
        <v>8.0128987452738443E-2</v>
      </c>
      <c r="G34" s="360">
        <f t="shared" ref="G34" si="203">IF(F34&lt;0,-1,1)</f>
        <v>1</v>
      </c>
      <c r="H34" s="361">
        <f t="shared" ref="H34" si="204">SUM(G32:G34)</f>
        <v>3</v>
      </c>
      <c r="I34" s="362" t="str">
        <f t="shared" ref="I34" si="205">IF(H34=-3,"悪化 ",IF(H34=3,"改善 "," ---"))</f>
        <v xml:space="preserve">改善 </v>
      </c>
      <c r="J34" s="2553">
        <f>結果表!O32</f>
        <v>97.760472124085197</v>
      </c>
      <c r="L34" s="527">
        <v>7</v>
      </c>
      <c r="M34" s="262">
        <f t="shared" ref="M34" si="206">B34</f>
        <v>101.4581248727184</v>
      </c>
      <c r="N34" s="220">
        <f t="shared" ref="N34" si="207">J34</f>
        <v>97.760472124085197</v>
      </c>
    </row>
    <row r="35" spans="1:16">
      <c r="A35" s="2236">
        <v>44044</v>
      </c>
      <c r="B35" s="2553">
        <f>結果表!G33</f>
        <v>101.58163373944944</v>
      </c>
      <c r="C35" s="52">
        <f t="shared" ref="C35" si="208">B35-B34</f>
        <v>0.12350886673104355</v>
      </c>
      <c r="D35" s="243">
        <f t="shared" ref="D35" si="209">ROUND((B35-B23)/B23*100,2)</f>
        <v>4.57</v>
      </c>
      <c r="E35" s="542">
        <f t="shared" ref="E35" si="210">AVERAGE(B33:B35)</f>
        <v>101.46635175070809</v>
      </c>
      <c r="F35" s="359">
        <f t="shared" ref="F35" si="211">E35-E34</f>
        <v>8.5914704626119942E-2</v>
      </c>
      <c r="G35" s="360">
        <f t="shared" ref="G35" si="212">IF(F35&lt;0,-1,1)</f>
        <v>1</v>
      </c>
      <c r="H35" s="361">
        <f t="shared" ref="H35" si="213">SUM(G33:G35)</f>
        <v>3</v>
      </c>
      <c r="I35" s="362" t="str">
        <f t="shared" ref="I35" si="214">IF(H35=-3,"悪化 ",IF(H35=3,"改善 "," ---"))</f>
        <v xml:space="preserve">改善 </v>
      </c>
      <c r="J35" s="2553">
        <f>結果表!O33</f>
        <v>97.478709636938547</v>
      </c>
      <c r="L35" s="529">
        <v>8</v>
      </c>
      <c r="M35" s="262">
        <f t="shared" ref="M35" si="215">B35</f>
        <v>101.58163373944944</v>
      </c>
      <c r="N35" s="220">
        <f t="shared" ref="N35" si="216">J35</f>
        <v>97.478709636938547</v>
      </c>
    </row>
    <row r="36" spans="1:16">
      <c r="A36" s="2236">
        <v>44075</v>
      </c>
      <c r="B36" s="2553">
        <f>結果表!G34</f>
        <v>101.8225872284992</v>
      </c>
      <c r="C36" s="52">
        <f t="shared" ref="C36" si="217">B36-B35</f>
        <v>0.24095348904975822</v>
      </c>
      <c r="D36" s="243">
        <f t="shared" ref="D36" si="218">ROUND((B36-B24)/B24*100,2)</f>
        <v>4.47</v>
      </c>
      <c r="E36" s="542">
        <f t="shared" ref="E36" si="219">AVERAGE(B34:B36)</f>
        <v>101.62078194688901</v>
      </c>
      <c r="F36" s="359">
        <f t="shared" ref="F36" si="220">E36-E35</f>
        <v>0.15443019618092535</v>
      </c>
      <c r="G36" s="360">
        <f t="shared" ref="G36" si="221">IF(F36&lt;0,-1,1)</f>
        <v>1</v>
      </c>
      <c r="H36" s="361">
        <f t="shared" ref="H36" si="222">SUM(G34:G36)</f>
        <v>3</v>
      </c>
      <c r="I36" s="362" t="str">
        <f t="shared" ref="I36" si="223">IF(H36=-3,"悪化 ",IF(H36=3,"改善 "," ---"))</f>
        <v xml:space="preserve">改善 </v>
      </c>
      <c r="J36" s="2553">
        <f>結果表!O34</f>
        <v>97.275718642142735</v>
      </c>
      <c r="L36" s="529">
        <v>9</v>
      </c>
      <c r="M36" s="262">
        <f t="shared" ref="M36" si="224">B36</f>
        <v>101.8225872284992</v>
      </c>
      <c r="N36" s="220">
        <f t="shared" ref="N36" si="225">J36</f>
        <v>97.275718642142735</v>
      </c>
    </row>
    <row r="37" spans="1:16">
      <c r="A37" s="2236">
        <v>44105</v>
      </c>
      <c r="B37" s="2553">
        <f>結果表!G35</f>
        <v>102.13502484072113</v>
      </c>
      <c r="C37" s="52">
        <f t="shared" ref="C37" si="226">B37-B36</f>
        <v>0.31243761222192745</v>
      </c>
      <c r="D37" s="243">
        <f t="shared" ref="D37" si="227">ROUND((B37-B25)/B25*100,2)</f>
        <v>4.42</v>
      </c>
      <c r="E37" s="359">
        <f t="shared" ref="E37" si="228">AVERAGE(B35:B37)</f>
        <v>101.84641526955659</v>
      </c>
      <c r="F37" s="359">
        <f t="shared" ref="F37" si="229">E37-E36</f>
        <v>0.22563332266757641</v>
      </c>
      <c r="G37" s="360">
        <f t="shared" ref="G37" si="230">IF(F37&lt;0,-1,1)</f>
        <v>1</v>
      </c>
      <c r="H37" s="361">
        <f t="shared" ref="H37" si="231">SUM(G35:G37)</f>
        <v>3</v>
      </c>
      <c r="I37" s="2549" t="str">
        <f t="shared" ref="I37" si="232">IF(H37=-3,"悪化 ",IF(H37=3,"改善 "," ---"))</f>
        <v xml:space="preserve">改善 </v>
      </c>
      <c r="J37" s="2553">
        <f>結果表!O35</f>
        <v>97.20564499996199</v>
      </c>
      <c r="L37" s="529">
        <v>10</v>
      </c>
      <c r="M37" s="262">
        <f t="shared" ref="M37" si="233">B37</f>
        <v>102.13502484072113</v>
      </c>
      <c r="N37" s="220">
        <f t="shared" ref="N37" si="234">J37</f>
        <v>97.20564499996199</v>
      </c>
    </row>
    <row r="38" spans="1:16">
      <c r="A38" s="2236">
        <v>44136</v>
      </c>
      <c r="B38" s="2553">
        <f>結果表!G36</f>
        <v>102.43664594035363</v>
      </c>
      <c r="C38" s="52">
        <f t="shared" ref="C38" si="235">B38-B37</f>
        <v>0.30162109963249861</v>
      </c>
      <c r="D38" s="243">
        <f t="shared" ref="D38" si="236">ROUND((B38-B26)/B26*100,2)</f>
        <v>4.24</v>
      </c>
      <c r="E38" s="359">
        <f t="shared" ref="E38" si="237">AVERAGE(B36:B38)</f>
        <v>102.13141933652464</v>
      </c>
      <c r="F38" s="359">
        <f t="shared" ref="F38" si="238">E38-E37</f>
        <v>0.28500406696805669</v>
      </c>
      <c r="G38" s="361">
        <f t="shared" ref="G38" si="239">IF(F38&lt;0,-1,1)</f>
        <v>1</v>
      </c>
      <c r="H38" s="361">
        <f t="shared" ref="H38" si="240">SUM(G36:G38)</f>
        <v>3</v>
      </c>
      <c r="I38" s="2549" t="str">
        <f t="shared" ref="I38" si="241">IF(H38=-3,"悪化 ",IF(H38=3,"改善 "," ---"))</f>
        <v xml:space="preserve">改善 </v>
      </c>
      <c r="J38" s="2553">
        <f>結果表!O36</f>
        <v>97.32260456672293</v>
      </c>
      <c r="L38" s="528">
        <v>11</v>
      </c>
      <c r="M38" s="262">
        <f t="shared" ref="M38" si="242">B38</f>
        <v>102.43664594035363</v>
      </c>
      <c r="N38" s="220">
        <f t="shared" ref="N38" si="243">J38</f>
        <v>97.32260456672293</v>
      </c>
    </row>
    <row r="39" spans="1:16">
      <c r="A39" s="2555">
        <v>44166</v>
      </c>
      <c r="B39" s="2553">
        <f>結果表!G37</f>
        <v>102.73691265815441</v>
      </c>
      <c r="C39" s="550">
        <f t="shared" ref="C39" si="244">B39-B38</f>
        <v>0.30026671780078118</v>
      </c>
      <c r="D39" s="246">
        <f t="shared" ref="D39" si="245">ROUND((B39-B27)/B27*100,2)</f>
        <v>3.92</v>
      </c>
      <c r="E39" s="544">
        <f t="shared" ref="E39" si="246">AVERAGE(B37:B39)</f>
        <v>102.43619447974307</v>
      </c>
      <c r="F39" s="544">
        <f t="shared" ref="F39" si="247">E39-E38</f>
        <v>0.30477514321842136</v>
      </c>
      <c r="G39" s="545">
        <f t="shared" ref="G39" si="248">IF(F39&lt;0,-1,1)</f>
        <v>1</v>
      </c>
      <c r="H39" s="545">
        <f t="shared" ref="H39" si="249">SUM(G37:G39)</f>
        <v>3</v>
      </c>
      <c r="I39" s="2551" t="str">
        <f t="shared" ref="I39" si="250">IF(H39=-3,"悪化 ",IF(H39=3,"改善 "," ---"))</f>
        <v xml:space="preserve">改善 </v>
      </c>
      <c r="J39" s="2553">
        <f>結果表!O37</f>
        <v>97.584782255337942</v>
      </c>
      <c r="L39" s="532">
        <v>12</v>
      </c>
      <c r="M39" s="494">
        <f t="shared" ref="M39" si="251">B39</f>
        <v>102.73691265815441</v>
      </c>
      <c r="N39" s="225">
        <f t="shared" ref="N39" si="252">J39</f>
        <v>97.584782255337942</v>
      </c>
    </row>
    <row r="40" spans="1:16">
      <c r="A40" s="2203">
        <v>44197</v>
      </c>
      <c r="B40" s="2552">
        <f>結果表!G38</f>
        <v>102.97694914785396</v>
      </c>
      <c r="C40" s="699">
        <f t="shared" ref="C40" si="253">B40-B39</f>
        <v>0.24003648969954838</v>
      </c>
      <c r="D40" s="699">
        <f t="shared" ref="D40" si="254">ROUND((B40-B28)/B28*100,2)</f>
        <v>3.45</v>
      </c>
      <c r="E40" s="359">
        <f t="shared" ref="E40" si="255">AVERAGE(B38:B40)</f>
        <v>102.716835915454</v>
      </c>
      <c r="F40" s="359">
        <f t="shared" ref="F40" si="256">E40-E39</f>
        <v>0.28064143571093325</v>
      </c>
      <c r="G40" s="361">
        <f t="shared" ref="G40" si="257">IF(F40&lt;0,-1,1)</f>
        <v>1</v>
      </c>
      <c r="H40" s="361">
        <f t="shared" ref="H40" si="258">SUM(G38:G40)</f>
        <v>3</v>
      </c>
      <c r="I40" s="2549" t="str">
        <f t="shared" ref="I40" si="259">IF(H40=-3,"悪化 ",IF(H40=3,"改善 "," ---"))</f>
        <v xml:space="preserve">改善 </v>
      </c>
      <c r="J40" s="2552">
        <f>結果表!O38</f>
        <v>97.911440854925459</v>
      </c>
      <c r="L40" s="530" t="s">
        <v>815</v>
      </c>
      <c r="M40" s="262">
        <f t="shared" ref="M40" si="260">B40</f>
        <v>102.97694914785396</v>
      </c>
      <c r="N40" s="220">
        <f t="shared" ref="N40" si="261">J40</f>
        <v>97.911440854925459</v>
      </c>
    </row>
    <row r="41" spans="1:16">
      <c r="A41" s="2203">
        <v>44228</v>
      </c>
      <c r="B41" s="2553">
        <f>結果表!G39</f>
        <v>103.04497983224095</v>
      </c>
      <c r="C41" s="699">
        <f t="shared" ref="C41" si="262">B41-B40</f>
        <v>6.8030684386997109E-2</v>
      </c>
      <c r="D41" s="699">
        <f t="shared" ref="D41" si="263">ROUND((B41-B29)/B29*100,2)</f>
        <v>2.82</v>
      </c>
      <c r="E41" s="359">
        <f t="shared" ref="E41" si="264">AVERAGE(B39:B41)</f>
        <v>102.91961387941645</v>
      </c>
      <c r="F41" s="359">
        <f t="shared" ref="F41" si="265">E41-E40</f>
        <v>0.20277796396244696</v>
      </c>
      <c r="G41" s="361">
        <f t="shared" ref="G41" si="266">IF(F41&lt;0,-1,1)</f>
        <v>1</v>
      </c>
      <c r="H41" s="361">
        <f t="shared" ref="H41" si="267">SUM(G39:G41)</f>
        <v>3</v>
      </c>
      <c r="I41" s="2549" t="str">
        <f t="shared" ref="I41" si="268">IF(H41=-3,"悪化 ",IF(H41=3,"改善 "," ---"))</f>
        <v xml:space="preserve">改善 </v>
      </c>
      <c r="J41" s="2553">
        <f>結果表!O39</f>
        <v>98.232540763290956</v>
      </c>
      <c r="L41" s="527">
        <v>2</v>
      </c>
      <c r="M41" s="262">
        <f t="shared" ref="M41" si="269">B41</f>
        <v>103.04497983224095</v>
      </c>
      <c r="N41" s="220">
        <f t="shared" ref="N41" si="270">J41</f>
        <v>98.232540763290956</v>
      </c>
    </row>
    <row r="42" spans="1:16">
      <c r="A42" s="2203">
        <v>44256</v>
      </c>
      <c r="B42" s="2553">
        <f>結果表!G40</f>
        <v>102.9381146480813</v>
      </c>
      <c r="C42" s="699">
        <f t="shared" ref="C42" si="271">B42-B41</f>
        <v>-0.10686518415965907</v>
      </c>
      <c r="D42" s="699">
        <f t="shared" ref="D42" si="272">ROUND((B42-B30)/B30*100,2)</f>
        <v>2.08</v>
      </c>
      <c r="E42" s="359">
        <f t="shared" ref="E42" si="273">AVERAGE(B40:B42)</f>
        <v>102.98668120939207</v>
      </c>
      <c r="F42" s="359">
        <f t="shared" ref="F42" si="274">E42-E41</f>
        <v>6.7067329975628809E-2</v>
      </c>
      <c r="G42" s="361">
        <f t="shared" ref="G42" si="275">IF(F42&lt;0,-1,1)</f>
        <v>1</v>
      </c>
      <c r="H42" s="361">
        <f t="shared" ref="H42" si="276">SUM(G40:G42)</f>
        <v>3</v>
      </c>
      <c r="I42" s="2549" t="str">
        <f t="shared" ref="I42" si="277">IF(H42=-3,"悪化 ",IF(H42=3,"改善 "," ---"))</f>
        <v xml:space="preserve">改善 </v>
      </c>
      <c r="J42" s="2553">
        <f>結果表!O40</f>
        <v>98.510702917269384</v>
      </c>
      <c r="L42" s="527">
        <v>3</v>
      </c>
      <c r="M42" s="262">
        <f t="shared" ref="M42" si="278">B42</f>
        <v>102.9381146480813</v>
      </c>
      <c r="N42" s="220">
        <f t="shared" ref="N42" si="279">J42</f>
        <v>98.510702917269384</v>
      </c>
    </row>
    <row r="43" spans="1:16">
      <c r="A43" s="2203">
        <v>44287</v>
      </c>
      <c r="B43" s="2553">
        <f>結果表!G41</f>
        <v>102.66141754624965</v>
      </c>
      <c r="C43" s="699">
        <f t="shared" ref="C43" si="280">B43-B42</f>
        <v>-0.27669710183164398</v>
      </c>
      <c r="D43" s="699">
        <f t="shared" ref="D43" si="281">ROUND((B43-B31)/B31*100,2)</f>
        <v>1.43</v>
      </c>
      <c r="E43" s="359">
        <f t="shared" ref="E43" si="282">AVERAGE(B41:B43)</f>
        <v>102.88150400885729</v>
      </c>
      <c r="F43" s="359">
        <f t="shared" ref="F43" si="283">E43-E42</f>
        <v>-0.10517720053478286</v>
      </c>
      <c r="G43" s="361">
        <f t="shared" ref="G43" si="284">IF(F43&lt;0,-1,1)</f>
        <v>-1</v>
      </c>
      <c r="H43" s="361">
        <f t="shared" ref="H43" si="285">SUM(G41:G43)</f>
        <v>1</v>
      </c>
      <c r="I43" s="2549" t="str">
        <f t="shared" ref="I43" si="286">IF(H43=-3,"悪化 ",IF(H43=3,"改善 "," ---"))</f>
        <v xml:space="preserve"> ---</v>
      </c>
      <c r="J43" s="2553">
        <f>結果表!O41</f>
        <v>98.743514059333592</v>
      </c>
      <c r="L43" s="527">
        <v>4</v>
      </c>
      <c r="M43" s="262">
        <f t="shared" ref="M43" si="287">B43</f>
        <v>102.66141754624965</v>
      </c>
      <c r="N43" s="220">
        <f t="shared" ref="N43" si="288">J43</f>
        <v>98.743514059333592</v>
      </c>
    </row>
    <row r="44" spans="1:16">
      <c r="A44" s="2203">
        <v>44317</v>
      </c>
      <c r="B44" s="2553">
        <f>結果表!G42</f>
        <v>102.22654471104418</v>
      </c>
      <c r="C44" s="699">
        <f t="shared" ref="C44" si="289">B44-B43</f>
        <v>-0.43487283520546782</v>
      </c>
      <c r="D44" s="699">
        <f t="shared" ref="D44" si="290">ROUND((B44-B32)/B32*100,2)</f>
        <v>0.89</v>
      </c>
      <c r="E44" s="359">
        <f t="shared" ref="E44" si="291">AVERAGE(B42:B44)</f>
        <v>102.60869230179172</v>
      </c>
      <c r="F44" s="359">
        <f t="shared" ref="F44" si="292">E44-E43</f>
        <v>-0.27281170706557134</v>
      </c>
      <c r="G44" s="361">
        <f t="shared" ref="G44" si="293">IF(F44&lt;0,-1,1)</f>
        <v>-1</v>
      </c>
      <c r="H44" s="361">
        <f t="shared" ref="H44" si="294">SUM(G42:G44)</f>
        <v>-1</v>
      </c>
      <c r="I44" s="2549" t="str">
        <f t="shared" ref="I44" si="295">IF(H44=-3,"悪化 ",IF(H44=3,"改善 "," ---"))</f>
        <v xml:space="preserve"> ---</v>
      </c>
      <c r="J44" s="2553">
        <f>結果表!O42</f>
        <v>98.957184964937809</v>
      </c>
      <c r="L44" s="527">
        <v>5</v>
      </c>
      <c r="M44" s="262">
        <f t="shared" ref="M44" si="296">B44</f>
        <v>102.22654471104418</v>
      </c>
      <c r="N44" s="220">
        <f t="shared" ref="N44" si="297">J44</f>
        <v>98.957184964937809</v>
      </c>
    </row>
    <row r="45" spans="1:16">
      <c r="A45" s="2203">
        <v>44348</v>
      </c>
      <c r="B45" s="2553">
        <f>結果表!G43</f>
        <v>101.71221269464593</v>
      </c>
      <c r="C45" s="699">
        <f t="shared" ref="C45" si="298">B45-B44</f>
        <v>-0.51433201639825654</v>
      </c>
      <c r="D45" s="699">
        <f t="shared" ref="D45" si="299">ROUND((B45-B33)/B33*100,2)</f>
        <v>0.35</v>
      </c>
      <c r="E45" s="359">
        <f t="shared" ref="E45" si="300">AVERAGE(B43:B45)</f>
        <v>102.20005831731326</v>
      </c>
      <c r="F45" s="359">
        <f t="shared" ref="F45" si="301">E45-E44</f>
        <v>-0.40863398447845611</v>
      </c>
      <c r="G45" s="361">
        <f t="shared" ref="G45" si="302">IF(F45&lt;0,-1,1)</f>
        <v>-1</v>
      </c>
      <c r="H45" s="361">
        <f t="shared" ref="H45" si="303">SUM(G43:G45)</f>
        <v>-3</v>
      </c>
      <c r="I45" s="2549" t="str">
        <f t="shared" ref="I45" si="304">IF(H45=-3,"悪化 ",IF(H45=3,"改善 "," ---"))</f>
        <v xml:space="preserve">悪化 </v>
      </c>
      <c r="J45" s="2553">
        <f>結果表!O43</f>
        <v>99.137827890324701</v>
      </c>
      <c r="L45" s="527">
        <v>6</v>
      </c>
      <c r="M45" s="262">
        <f t="shared" ref="M45" si="305">B45</f>
        <v>101.71221269464593</v>
      </c>
      <c r="N45" s="220">
        <f t="shared" ref="N45" si="306">J45</f>
        <v>99.137827890324701</v>
      </c>
    </row>
    <row r="46" spans="1:16">
      <c r="A46" s="2203">
        <v>44378</v>
      </c>
      <c r="B46" s="2553">
        <f>結果表!G44</f>
        <v>101.19848185767628</v>
      </c>
      <c r="C46" s="699">
        <f t="shared" ref="C46" si="307">B46-B45</f>
        <v>-0.51373083696964272</v>
      </c>
      <c r="D46" s="699">
        <f t="shared" ref="D46" si="308">ROUND((B46-B34)/B34*100,2)</f>
        <v>-0.26</v>
      </c>
      <c r="E46" s="359">
        <f t="shared" ref="E46" si="309">AVERAGE(B44:B46)</f>
        <v>101.71241308778879</v>
      </c>
      <c r="F46" s="359">
        <f t="shared" ref="F46" si="310">E46-E45</f>
        <v>-0.48764522952447464</v>
      </c>
      <c r="G46" s="361">
        <f t="shared" ref="G46" si="311">IF(F46&lt;0,-1,1)</f>
        <v>-1</v>
      </c>
      <c r="H46" s="361">
        <f t="shared" ref="H46" si="312">SUM(G44:G46)</f>
        <v>-3</v>
      </c>
      <c r="I46" s="2549" t="str">
        <f t="shared" ref="I46" si="313">IF(H46=-3,"悪化 ",IF(H46=3,"改善 "," ---"))</f>
        <v xml:space="preserve">悪化 </v>
      </c>
      <c r="J46" s="2553">
        <f>結果表!O44</f>
        <v>99.229623663942277</v>
      </c>
      <c r="L46" s="527">
        <v>7</v>
      </c>
      <c r="M46" s="262">
        <f t="shared" ref="M46" si="314">B46</f>
        <v>101.19848185767628</v>
      </c>
      <c r="N46" s="220">
        <f t="shared" ref="N46" si="315">J46</f>
        <v>99.229623663942277</v>
      </c>
    </row>
    <row r="47" spans="1:16">
      <c r="A47" s="2203">
        <v>44409</v>
      </c>
      <c r="B47" s="2553">
        <f>結果表!G45</f>
        <v>100.74809830239228</v>
      </c>
      <c r="C47" s="699">
        <f t="shared" ref="C47" si="316">B47-B46</f>
        <v>-0.45038355528400587</v>
      </c>
      <c r="D47" s="699">
        <f t="shared" ref="D47" si="317">ROUND((B47-B35)/B35*100,2)</f>
        <v>-0.82</v>
      </c>
      <c r="E47" s="359">
        <f t="shared" ref="E47" si="318">AVERAGE(B45:B47)</f>
        <v>101.21959761823815</v>
      </c>
      <c r="F47" s="359">
        <f t="shared" ref="F47" si="319">E47-E46</f>
        <v>-0.49281546955063504</v>
      </c>
      <c r="G47" s="361">
        <f t="shared" ref="G47" si="320">IF(F47&lt;0,-1,1)</f>
        <v>-1</v>
      </c>
      <c r="H47" s="361">
        <f t="shared" ref="H47" si="321">SUM(G45:G47)</f>
        <v>-3</v>
      </c>
      <c r="I47" s="2549" t="str">
        <f t="shared" ref="I47" si="322">IF(H47=-3,"悪化 ",IF(H47=3,"改善 "," ---"))</f>
        <v xml:space="preserve">悪化 </v>
      </c>
      <c r="J47" s="2553">
        <f>結果表!O45</f>
        <v>99.233365387262722</v>
      </c>
      <c r="L47" s="529">
        <v>8</v>
      </c>
      <c r="M47" s="262">
        <f t="shared" ref="M47" si="323">B47</f>
        <v>100.74809830239228</v>
      </c>
      <c r="N47" s="220">
        <f t="shared" ref="N47" si="324">J47</f>
        <v>99.233365387262722</v>
      </c>
      <c r="P47" t="s">
        <v>831</v>
      </c>
    </row>
    <row r="48" spans="1:16">
      <c r="A48" s="2203">
        <v>44440</v>
      </c>
      <c r="B48" s="2553">
        <f>結果表!G46</f>
        <v>100.44317811876054</v>
      </c>
      <c r="C48" s="699">
        <f t="shared" ref="C48" si="325">B48-B47</f>
        <v>-0.30492018363173656</v>
      </c>
      <c r="D48" s="699">
        <f t="shared" ref="D48" si="326">ROUND((B48-B36)/B36*100,2)</f>
        <v>-1.35</v>
      </c>
      <c r="E48" s="359">
        <f t="shared" ref="E48" si="327">AVERAGE(B46:B48)</f>
        <v>100.79658609294303</v>
      </c>
      <c r="F48" s="359">
        <f t="shared" ref="F48" si="328">E48-E47</f>
        <v>-0.42301152529512365</v>
      </c>
      <c r="G48" s="361">
        <f t="shared" ref="G48" si="329">IF(F48&lt;0,-1,1)</f>
        <v>-1</v>
      </c>
      <c r="H48" s="361">
        <f t="shared" ref="H48" si="330">SUM(G46:G48)</f>
        <v>-3</v>
      </c>
      <c r="I48" s="2549" t="str">
        <f t="shared" ref="I48" si="331">IF(H48=-3,"悪化 ",IF(H48=3,"改善 "," ---"))</f>
        <v xml:space="preserve">悪化 </v>
      </c>
      <c r="J48" s="2553">
        <f>結果表!O46</f>
        <v>99.203737446843888</v>
      </c>
      <c r="L48" s="529">
        <v>9</v>
      </c>
      <c r="M48" s="262">
        <f t="shared" ref="M48" si="332">B48</f>
        <v>100.44317811876054</v>
      </c>
      <c r="N48" s="220">
        <f t="shared" ref="N48" si="333">J48</f>
        <v>99.203737446843888</v>
      </c>
    </row>
    <row r="49" spans="1:14">
      <c r="A49" s="2203">
        <v>44470</v>
      </c>
      <c r="B49" s="2553">
        <f>結果表!G47</f>
        <v>100.33762477795817</v>
      </c>
      <c r="C49" s="699">
        <f t="shared" ref="C49" si="334">B49-B48</f>
        <v>-0.10555334080237344</v>
      </c>
      <c r="D49" s="699">
        <f t="shared" ref="D49" si="335">ROUND((B49-B37)/B37*100,2)</f>
        <v>-1.76</v>
      </c>
      <c r="E49" s="359">
        <f t="shared" ref="E49" si="336">AVERAGE(B47:B49)</f>
        <v>100.50963373303699</v>
      </c>
      <c r="F49" s="359">
        <f t="shared" ref="F49" si="337">E49-E48</f>
        <v>-0.28695235990603862</v>
      </c>
      <c r="G49" s="361">
        <f t="shared" ref="G49" si="338">IF(F49&lt;0,-1,1)</f>
        <v>-1</v>
      </c>
      <c r="H49" s="361">
        <f t="shared" ref="H49" si="339">SUM(G47:G49)</f>
        <v>-3</v>
      </c>
      <c r="I49" s="2549" t="str">
        <f t="shared" ref="I49" si="340">IF(H49=-3,"悪化 ",IF(H49=3,"改善 "," ---"))</f>
        <v xml:space="preserve">悪化 </v>
      </c>
      <c r="J49" s="2553">
        <f>結果表!O47</f>
        <v>99.208851007774044</v>
      </c>
      <c r="L49" s="529">
        <v>10</v>
      </c>
      <c r="M49" s="262">
        <f t="shared" ref="M49" si="341">B49</f>
        <v>100.33762477795817</v>
      </c>
      <c r="N49" s="220">
        <f t="shared" ref="N49" si="342">J49</f>
        <v>99.208851007774044</v>
      </c>
    </row>
    <row r="50" spans="1:14">
      <c r="A50" s="2203">
        <v>44501</v>
      </c>
      <c r="B50" s="2553">
        <f>結果表!G48</f>
        <v>100.39751913363303</v>
      </c>
      <c r="C50" s="699">
        <f t="shared" ref="C50" si="343">B50-B49</f>
        <v>5.989435567485657E-2</v>
      </c>
      <c r="D50" s="699">
        <f t="shared" ref="D50" si="344">ROUND((B50-B38)/B38*100,2)</f>
        <v>-1.99</v>
      </c>
      <c r="E50" s="359">
        <f t="shared" ref="E50" si="345">AVERAGE(B48:B50)</f>
        <v>100.39277401011725</v>
      </c>
      <c r="F50" s="359">
        <f t="shared" ref="F50" si="346">E50-E49</f>
        <v>-0.11685972291974167</v>
      </c>
      <c r="G50" s="361">
        <f t="shared" ref="G50" si="347">IF(F50&lt;0,-1,1)</f>
        <v>-1</v>
      </c>
      <c r="H50" s="361">
        <f t="shared" ref="H50" si="348">SUM(G48:G50)</f>
        <v>-3</v>
      </c>
      <c r="I50" s="2549" t="str">
        <f t="shared" ref="I50" si="349">IF(H50=-3,"悪化 ",IF(H50=3,"改善 "," ---"))</f>
        <v xml:space="preserve">悪化 </v>
      </c>
      <c r="J50" s="2553">
        <f>結果表!O48</f>
        <v>99.317002330360012</v>
      </c>
      <c r="L50" s="528">
        <v>11</v>
      </c>
      <c r="M50" s="262">
        <f t="shared" ref="M50" si="350">B50</f>
        <v>100.39751913363303</v>
      </c>
      <c r="N50" s="220">
        <f t="shared" ref="N50" si="351">J50</f>
        <v>99.317002330360012</v>
      </c>
    </row>
    <row r="51" spans="1:14">
      <c r="A51" s="2203">
        <v>44531</v>
      </c>
      <c r="B51" s="2554">
        <f>結果表!G49</f>
        <v>100.52658328264651</v>
      </c>
      <c r="C51" s="699">
        <f t="shared" ref="C51:C52" si="352">B51-B50</f>
        <v>0.12906414901348739</v>
      </c>
      <c r="D51" s="699">
        <f t="shared" ref="D51:D52" si="353">ROUND((B51-B39)/B39*100,2)</f>
        <v>-2.15</v>
      </c>
      <c r="E51" s="359">
        <f t="shared" ref="E51:E52" si="354">AVERAGE(B49:B51)</f>
        <v>100.42057573141257</v>
      </c>
      <c r="F51" s="359">
        <f t="shared" ref="F51:F52" si="355">E51-E50</f>
        <v>2.7801721295318771E-2</v>
      </c>
      <c r="G51" s="361">
        <f t="shared" ref="G51:G52" si="356">IF(F51&lt;0,-1,1)</f>
        <v>1</v>
      </c>
      <c r="H51" s="361">
        <f t="shared" ref="H51:H52" si="357">SUM(G49:G51)</f>
        <v>-1</v>
      </c>
      <c r="I51" s="2549" t="str">
        <f t="shared" ref="I51:I52" si="358">IF(H51=-3,"悪化 ",IF(H51=3,"改善 "," ---"))</f>
        <v xml:space="preserve"> ---</v>
      </c>
      <c r="J51" s="2554">
        <f>結果表!O49</f>
        <v>99.502932457688559</v>
      </c>
      <c r="L51" s="532">
        <v>12</v>
      </c>
      <c r="M51" s="494">
        <f t="shared" ref="M51:M52" si="359">B51</f>
        <v>100.52658328264651</v>
      </c>
      <c r="N51" s="225">
        <f t="shared" ref="N51:N52" si="360">J51</f>
        <v>99.502932457688559</v>
      </c>
    </row>
    <row r="52" spans="1:14">
      <c r="A52" s="2235">
        <v>44562</v>
      </c>
      <c r="B52" s="2553">
        <f>結果表!G50</f>
        <v>100.69405803303746</v>
      </c>
      <c r="C52" s="547">
        <f t="shared" si="352"/>
        <v>0.1674747503909515</v>
      </c>
      <c r="D52" s="245">
        <f t="shared" si="353"/>
        <v>-2.2200000000000002</v>
      </c>
      <c r="E52" s="548">
        <f t="shared" si="354"/>
        <v>100.53938681643899</v>
      </c>
      <c r="F52" s="553">
        <f t="shared" si="355"/>
        <v>0.11881108502642235</v>
      </c>
      <c r="G52" s="549">
        <f t="shared" si="356"/>
        <v>1</v>
      </c>
      <c r="H52" s="554">
        <f t="shared" si="357"/>
        <v>1</v>
      </c>
      <c r="I52" s="2550" t="str">
        <f t="shared" si="358"/>
        <v xml:space="preserve"> ---</v>
      </c>
      <c r="J52" s="2553">
        <f>結果表!O50</f>
        <v>99.711111572625171</v>
      </c>
      <c r="L52" s="530" t="s">
        <v>857</v>
      </c>
      <c r="M52" s="262">
        <f t="shared" si="359"/>
        <v>100.69405803303746</v>
      </c>
      <c r="N52" s="220">
        <f t="shared" si="360"/>
        <v>99.711111572625171</v>
      </c>
    </row>
    <row r="53" spans="1:14">
      <c r="A53" s="2236">
        <v>44593</v>
      </c>
      <c r="B53" s="2553">
        <f>結果表!G51</f>
        <v>100.78135086775185</v>
      </c>
      <c r="C53" s="52">
        <f t="shared" ref="C53" si="361">B53-B52</f>
        <v>8.7292834714389755E-2</v>
      </c>
      <c r="D53" s="243">
        <f t="shared" ref="D53" si="362">ROUND((B53-B41)/B41*100,2)</f>
        <v>-2.2000000000000002</v>
      </c>
      <c r="E53" s="542">
        <f t="shared" ref="E53" si="363">AVERAGE(B51:B53)</f>
        <v>100.66733072781194</v>
      </c>
      <c r="F53" s="359">
        <f t="shared" ref="F53" si="364">E53-E52</f>
        <v>0.12794391137295236</v>
      </c>
      <c r="G53" s="360">
        <f t="shared" ref="G53" si="365">IF(F53&lt;0,-1,1)</f>
        <v>1</v>
      </c>
      <c r="H53" s="361">
        <f t="shared" ref="H53" si="366">SUM(G51:G53)</f>
        <v>3</v>
      </c>
      <c r="I53" s="362" t="str">
        <f t="shared" ref="I53" si="367">IF(H53=-3,"悪化 ",IF(H53=3,"改善 "," ---"))</f>
        <v xml:space="preserve">改善 </v>
      </c>
      <c r="J53" s="2553">
        <f>結果表!O51</f>
        <v>99.922251016281706</v>
      </c>
      <c r="L53" s="527">
        <v>2</v>
      </c>
      <c r="M53" s="262">
        <f t="shared" ref="M53" si="368">B53</f>
        <v>100.78135086775185</v>
      </c>
      <c r="N53" s="220">
        <f t="shared" ref="N53" si="369">J53</f>
        <v>99.922251016281706</v>
      </c>
    </row>
    <row r="54" spans="1:14">
      <c r="A54" s="2236">
        <v>44621</v>
      </c>
      <c r="B54" s="2553">
        <f>結果表!G52</f>
        <v>100.72439459362245</v>
      </c>
      <c r="C54" s="52">
        <f t="shared" ref="C54" si="370">B54-B53</f>
        <v>-5.695627412940496E-2</v>
      </c>
      <c r="D54" s="243">
        <f t="shared" ref="D54" si="371">ROUND((B54-B42)/B42*100,2)</f>
        <v>-2.15</v>
      </c>
      <c r="E54" s="542">
        <f t="shared" ref="E54" si="372">AVERAGE(B52:B54)</f>
        <v>100.73326783147058</v>
      </c>
      <c r="F54" s="359">
        <f t="shared" ref="F54" si="373">E54-E53</f>
        <v>6.5937103658640694E-2</v>
      </c>
      <c r="G54" s="360">
        <f t="shared" ref="G54" si="374">IF(F54&lt;0,-1,1)</f>
        <v>1</v>
      </c>
      <c r="H54" s="361">
        <f t="shared" ref="H54" si="375">SUM(G52:G54)</f>
        <v>3</v>
      </c>
      <c r="I54" s="362" t="str">
        <f t="shared" ref="I54" si="376">IF(H54=-3,"悪化 ",IF(H54=3,"改善 "," ---"))</f>
        <v xml:space="preserve">改善 </v>
      </c>
      <c r="J54" s="2553">
        <f>結果表!O52</f>
        <v>100.15409774085828</v>
      </c>
      <c r="L54" s="527">
        <v>3</v>
      </c>
      <c r="M54" s="262">
        <f t="shared" ref="M54" si="377">B54</f>
        <v>100.72439459362245</v>
      </c>
      <c r="N54" s="220">
        <f t="shared" ref="N54" si="378">J54</f>
        <v>100.15409774085828</v>
      </c>
    </row>
    <row r="55" spans="1:14">
      <c r="A55" s="2236">
        <v>44652</v>
      </c>
      <c r="B55" s="2553">
        <f>結果表!G53</f>
        <v>100.60132864099943</v>
      </c>
      <c r="C55" s="52">
        <f t="shared" ref="C55" si="379">B55-B54</f>
        <v>-0.12306595262302267</v>
      </c>
      <c r="D55" s="243">
        <f t="shared" ref="D55" si="380">ROUND((B55-B43)/B43*100,2)</f>
        <v>-2.0099999999999998</v>
      </c>
      <c r="E55" s="542">
        <f t="shared" ref="E55" si="381">AVERAGE(B53:B55)</f>
        <v>100.70235803412459</v>
      </c>
      <c r="F55" s="359">
        <f t="shared" ref="F55" si="382">E55-E54</f>
        <v>-3.0909797345998413E-2</v>
      </c>
      <c r="G55" s="360">
        <f t="shared" ref="G55" si="383">IF(F55&lt;0,-1,1)</f>
        <v>-1</v>
      </c>
      <c r="H55" s="361">
        <f t="shared" ref="H55" si="384">SUM(G53:G55)</f>
        <v>1</v>
      </c>
      <c r="I55" s="362" t="str">
        <f t="shared" ref="I55" si="385">IF(H55=-3,"悪化 ",IF(H55=3,"改善 "," ---"))</f>
        <v xml:space="preserve"> ---</v>
      </c>
      <c r="J55" s="2553">
        <f>結果表!O53</f>
        <v>100.41936006290577</v>
      </c>
      <c r="L55" s="527">
        <v>4</v>
      </c>
      <c r="M55" s="262">
        <f t="shared" ref="M55" si="386">B55</f>
        <v>100.60132864099943</v>
      </c>
      <c r="N55" s="220">
        <f t="shared" ref="N55" si="387">J55</f>
        <v>100.41936006290577</v>
      </c>
    </row>
    <row r="56" spans="1:14">
      <c r="A56" s="2236">
        <v>44682</v>
      </c>
      <c r="B56" s="2553">
        <f>結果表!G54</f>
        <v>100.53342996938156</v>
      </c>
      <c r="C56" s="52">
        <f t="shared" ref="C56" si="388">B56-B55</f>
        <v>-6.7898671617868445E-2</v>
      </c>
      <c r="D56" s="243">
        <f t="shared" ref="D56" si="389">ROUND((B56-B44)/B44*100,2)</f>
        <v>-1.66</v>
      </c>
      <c r="E56" s="542">
        <f t="shared" ref="E56" si="390">AVERAGE(B54:B56)</f>
        <v>100.6197177346678</v>
      </c>
      <c r="F56" s="359">
        <f t="shared" ref="F56" si="391">E56-E55</f>
        <v>-8.2640299456784305E-2</v>
      </c>
      <c r="G56" s="360">
        <f t="shared" ref="G56" si="392">IF(F56&lt;0,-1,1)</f>
        <v>-1</v>
      </c>
      <c r="H56" s="361">
        <f t="shared" ref="H56" si="393">SUM(G54:G56)</f>
        <v>-1</v>
      </c>
      <c r="I56" s="362" t="str">
        <f t="shared" ref="I56" si="394">IF(H56=-3,"悪化 ",IF(H56=3,"改善 "," ---"))</f>
        <v xml:space="preserve"> ---</v>
      </c>
      <c r="J56" s="2553">
        <f>結果表!O54</f>
        <v>100.6974123066842</v>
      </c>
      <c r="L56" s="527">
        <v>5</v>
      </c>
      <c r="M56" s="262">
        <f t="shared" ref="M56" si="395">B56</f>
        <v>100.53342996938156</v>
      </c>
      <c r="N56" s="220">
        <f t="shared" ref="N56" si="396">J56</f>
        <v>100.6974123066842</v>
      </c>
    </row>
    <row r="57" spans="1:14">
      <c r="A57" s="2236">
        <v>44713</v>
      </c>
      <c r="B57" s="2553">
        <f>結果表!G55</f>
        <v>100.53824286364819</v>
      </c>
      <c r="C57" s="52">
        <f t="shared" ref="C57:C58" si="397">B57-B56</f>
        <v>4.8128942666352259E-3</v>
      </c>
      <c r="D57" s="243">
        <f t="shared" ref="D57:D58" si="398">ROUND((B57-B45)/B45*100,2)</f>
        <v>-1.1499999999999999</v>
      </c>
      <c r="E57" s="542">
        <f t="shared" ref="E57:E58" si="399">AVERAGE(B55:B57)</f>
        <v>100.55766715800972</v>
      </c>
      <c r="F57" s="359">
        <f t="shared" ref="F57:F58" si="400">E57-E56</f>
        <v>-6.2050576658080558E-2</v>
      </c>
      <c r="G57" s="360">
        <f t="shared" ref="G57:G58" si="401">IF(F57&lt;0,-1,1)</f>
        <v>-1</v>
      </c>
      <c r="H57" s="361">
        <f t="shared" ref="H57:H58" si="402">SUM(G55:G57)</f>
        <v>-3</v>
      </c>
      <c r="I57" s="362" t="str">
        <f t="shared" ref="I57:I58" si="403">IF(H57=-3,"悪化 ",IF(H57=3,"改善 "," ---"))</f>
        <v xml:space="preserve">悪化 </v>
      </c>
      <c r="J57" s="2553">
        <f>結果表!O55</f>
        <v>100.96333988496293</v>
      </c>
      <c r="L57" s="527">
        <v>6</v>
      </c>
      <c r="M57" s="262">
        <f t="shared" ref="M57:M58" si="404">B57</f>
        <v>100.53824286364819</v>
      </c>
      <c r="N57" s="220">
        <f t="shared" ref="N57:N58" si="405">J57</f>
        <v>100.96333988496293</v>
      </c>
    </row>
    <row r="58" spans="1:14">
      <c r="A58" s="2236">
        <v>44743</v>
      </c>
      <c r="B58" s="2553">
        <f>結果表!G56</f>
        <v>100.56831749628807</v>
      </c>
      <c r="C58" s="52">
        <f t="shared" si="397"/>
        <v>3.0074632639880861E-2</v>
      </c>
      <c r="D58" s="243">
        <f t="shared" si="398"/>
        <v>-0.62</v>
      </c>
      <c r="E58" s="542">
        <f t="shared" si="399"/>
        <v>100.54666344310594</v>
      </c>
      <c r="F58" s="359">
        <f t="shared" si="400"/>
        <v>-1.1003714903779382E-2</v>
      </c>
      <c r="G58" s="360">
        <f t="shared" si="401"/>
        <v>-1</v>
      </c>
      <c r="H58" s="361">
        <f t="shared" si="402"/>
        <v>-3</v>
      </c>
      <c r="I58" s="362" t="str">
        <f t="shared" si="403"/>
        <v xml:space="preserve">悪化 </v>
      </c>
      <c r="J58" s="2553">
        <f>結果表!O56</f>
        <v>101.1916533843882</v>
      </c>
      <c r="L58" s="527">
        <v>7</v>
      </c>
      <c r="M58" s="262">
        <f t="shared" si="404"/>
        <v>100.56831749628807</v>
      </c>
      <c r="N58" s="220">
        <f t="shared" si="405"/>
        <v>101.1916533843882</v>
      </c>
    </row>
    <row r="59" spans="1:14">
      <c r="A59" s="2236">
        <v>44774</v>
      </c>
      <c r="B59" s="2553">
        <f>結果表!G57</f>
        <v>100.58201026366224</v>
      </c>
      <c r="C59" s="52">
        <f t="shared" ref="C59" si="406">B59-B58</f>
        <v>1.3692767374166692E-2</v>
      </c>
      <c r="D59" s="243">
        <f t="shared" ref="D59" si="407">ROUND((B59-B47)/B47*100,2)</f>
        <v>-0.16</v>
      </c>
      <c r="E59" s="542">
        <f t="shared" ref="E59" si="408">AVERAGE(B57:B59)</f>
        <v>100.56285687453284</v>
      </c>
      <c r="F59" s="359">
        <f t="shared" ref="F59" si="409">E59-E58</f>
        <v>1.6193431426898997E-2</v>
      </c>
      <c r="G59" s="360">
        <f t="shared" ref="G59" si="410">IF(F59&lt;0,-1,1)</f>
        <v>1</v>
      </c>
      <c r="H59" s="361">
        <f t="shared" ref="H59" si="411">SUM(G57:G59)</f>
        <v>-1</v>
      </c>
      <c r="I59" s="362" t="str">
        <f t="shared" ref="I59" si="412">IF(H59=-3,"悪化 ",IF(H59=3,"改善 "," ---"))</f>
        <v xml:space="preserve"> ---</v>
      </c>
      <c r="J59" s="2553">
        <f>結果表!O57</f>
        <v>101.37638610547098</v>
      </c>
      <c r="L59" s="529">
        <v>8</v>
      </c>
      <c r="M59" s="262">
        <f t="shared" ref="M59" si="413">B59</f>
        <v>100.58201026366224</v>
      </c>
      <c r="N59" s="220">
        <f t="shared" ref="N59" si="414">J59</f>
        <v>101.37638610547098</v>
      </c>
    </row>
    <row r="60" spans="1:14">
      <c r="A60" s="2236">
        <v>44805</v>
      </c>
      <c r="B60" s="2553">
        <f>結果表!G58</f>
        <v>100.45562714372647</v>
      </c>
      <c r="C60" s="52">
        <f t="shared" ref="C60" si="415">B60-B59</f>
        <v>-0.12638311993576679</v>
      </c>
      <c r="D60" s="243">
        <f t="shared" ref="D60" si="416">ROUND((B60-B48)/B48*100,2)</f>
        <v>0.01</v>
      </c>
      <c r="E60" s="542">
        <f t="shared" ref="E60" si="417">AVERAGE(B58:B60)</f>
        <v>100.53531830122559</v>
      </c>
      <c r="F60" s="359">
        <f t="shared" ref="F60" si="418">E60-E59</f>
        <v>-2.7538573307253955E-2</v>
      </c>
      <c r="G60" s="360">
        <f t="shared" ref="G60" si="419">IF(F60&lt;0,-1,1)</f>
        <v>-1</v>
      </c>
      <c r="H60" s="361">
        <f t="shared" ref="H60" si="420">SUM(G58:G60)</f>
        <v>-1</v>
      </c>
      <c r="I60" s="362" t="str">
        <f t="shared" ref="I60" si="421">IF(H60=-3,"悪化 ",IF(H60=3,"改善 "," ---"))</f>
        <v xml:space="preserve"> ---</v>
      </c>
      <c r="J60" s="2553">
        <f>結果表!O58</f>
        <v>101.50020948021702</v>
      </c>
      <c r="L60" s="529">
        <v>9</v>
      </c>
      <c r="M60" s="262">
        <f t="shared" ref="M60" si="422">B60</f>
        <v>100.45562714372647</v>
      </c>
      <c r="N60" s="220">
        <f t="shared" ref="N60" si="423">J60</f>
        <v>101.50020948021702</v>
      </c>
    </row>
    <row r="61" spans="1:14">
      <c r="A61" s="2236">
        <v>44835</v>
      </c>
      <c r="B61" s="2553">
        <f>結果表!G59</f>
        <v>100.30670692311759</v>
      </c>
      <c r="C61" s="52">
        <f t="shared" ref="C61" si="424">B61-B60</f>
        <v>-0.14892022060888621</v>
      </c>
      <c r="D61" s="243">
        <f t="shared" ref="D61" si="425">ROUND((B61-B49)/B49*100,2)</f>
        <v>-0.03</v>
      </c>
      <c r="E61" s="542">
        <f t="shared" ref="E61" si="426">AVERAGE(B59:B61)</f>
        <v>100.44811477683544</v>
      </c>
      <c r="F61" s="359">
        <f t="shared" ref="F61" si="427">E61-E60</f>
        <v>-8.7203524390147891E-2</v>
      </c>
      <c r="G61" s="360">
        <f t="shared" ref="G61" si="428">IF(F61&lt;0,-1,1)</f>
        <v>-1</v>
      </c>
      <c r="H61" s="361">
        <f t="shared" ref="H61" si="429">SUM(G59:G61)</f>
        <v>-1</v>
      </c>
      <c r="I61" s="362" t="str">
        <f t="shared" ref="I61" si="430">IF(H61=-3,"悪化 ",IF(H61=3,"改善 "," ---"))</f>
        <v xml:space="preserve"> ---</v>
      </c>
      <c r="J61" s="2553">
        <f>結果表!O59</f>
        <v>101.54151668296436</v>
      </c>
      <c r="L61" s="529">
        <v>10</v>
      </c>
      <c r="M61" s="262">
        <f t="shared" ref="M61" si="431">B61</f>
        <v>100.30670692311759</v>
      </c>
      <c r="N61" s="220">
        <f t="shared" ref="N61" si="432">J61</f>
        <v>101.54151668296436</v>
      </c>
    </row>
    <row r="62" spans="1:14">
      <c r="A62" s="2236">
        <v>44866</v>
      </c>
      <c r="B62" s="2553">
        <f>結果表!G60</f>
        <v>100.23061900433255</v>
      </c>
      <c r="C62" s="52">
        <f t="shared" ref="C62" si="433">B62-B61</f>
        <v>-7.6087918785034958E-2</v>
      </c>
      <c r="D62" s="243">
        <f t="shared" ref="D62" si="434">ROUND((B62-B50)/B50*100,2)</f>
        <v>-0.17</v>
      </c>
      <c r="E62" s="542">
        <f t="shared" ref="E62" si="435">AVERAGE(B60:B62)</f>
        <v>100.33098435705887</v>
      </c>
      <c r="F62" s="359">
        <f t="shared" ref="F62" si="436">E62-E61</f>
        <v>-0.11713041977657213</v>
      </c>
      <c r="G62" s="360">
        <f t="shared" ref="G62" si="437">IF(F62&lt;0,-1,1)</f>
        <v>-1</v>
      </c>
      <c r="H62" s="361">
        <f t="shared" ref="H62" si="438">SUM(G60:G62)</f>
        <v>-3</v>
      </c>
      <c r="I62" s="362" t="str">
        <f t="shared" ref="I62" si="439">IF(H62=-3,"悪化 ",IF(H62=3,"改善 "," ---"))</f>
        <v xml:space="preserve">悪化 </v>
      </c>
      <c r="J62" s="2553">
        <f>結果表!O60</f>
        <v>101.48777462184646</v>
      </c>
      <c r="L62" s="528">
        <v>11</v>
      </c>
      <c r="M62" s="262">
        <f t="shared" ref="M62" si="440">B62</f>
        <v>100.23061900433255</v>
      </c>
      <c r="N62" s="220">
        <f t="shared" ref="N62" si="441">J62</f>
        <v>101.48777462184646</v>
      </c>
    </row>
    <row r="63" spans="1:14">
      <c r="A63" s="2555">
        <v>44896</v>
      </c>
      <c r="B63" s="2553">
        <f>結果表!G61</f>
        <v>100.16623753031188</v>
      </c>
      <c r="C63" s="550">
        <f t="shared" ref="C63:C64" si="442">B63-B62</f>
        <v>-6.4381474020677842E-2</v>
      </c>
      <c r="D63" s="246">
        <f t="shared" ref="D63:D64" si="443">ROUND((B63-B51)/B51*100,2)</f>
        <v>-0.36</v>
      </c>
      <c r="E63" s="551">
        <f t="shared" ref="E63:E64" si="444">AVERAGE(B61:B63)</f>
        <v>100.23452115258733</v>
      </c>
      <c r="F63" s="544">
        <f t="shared" ref="F63:F64" si="445">E63-E62</f>
        <v>-9.6463204471533004E-2</v>
      </c>
      <c r="G63" s="552">
        <f t="shared" ref="G63:G64" si="446">IF(F63&lt;0,-1,1)</f>
        <v>-1</v>
      </c>
      <c r="H63" s="545">
        <f t="shared" ref="H63:H64" si="447">SUM(G61:G63)</f>
        <v>-3</v>
      </c>
      <c r="I63" s="439" t="str">
        <f t="shared" ref="I63:I64" si="448">IF(H63=-3,"悪化 ",IF(H63=3,"改善 "," ---"))</f>
        <v xml:space="preserve">悪化 </v>
      </c>
      <c r="J63" s="2553">
        <f>結果表!O61</f>
        <v>101.34154563942661</v>
      </c>
      <c r="L63" s="532">
        <v>12</v>
      </c>
      <c r="M63" s="494">
        <f t="shared" ref="M63:M64" si="449">B63</f>
        <v>100.16623753031188</v>
      </c>
      <c r="N63" s="225">
        <f t="shared" ref="N63:N64" si="450">J63</f>
        <v>101.34154563942661</v>
      </c>
    </row>
    <row r="64" spans="1:14">
      <c r="A64" s="2203">
        <v>44927</v>
      </c>
      <c r="B64" s="2552">
        <f>結果表!G62</f>
        <v>100.07732201728642</v>
      </c>
      <c r="C64" s="699">
        <f t="shared" si="442"/>
        <v>-8.8915513025455084E-2</v>
      </c>
      <c r="D64" s="52">
        <f t="shared" si="443"/>
        <v>-0.61</v>
      </c>
      <c r="E64" s="359">
        <f t="shared" si="444"/>
        <v>100.15805951731028</v>
      </c>
      <c r="F64" s="542">
        <f t="shared" si="445"/>
        <v>-7.6461635277055962E-2</v>
      </c>
      <c r="G64" s="361">
        <f t="shared" si="446"/>
        <v>-1</v>
      </c>
      <c r="H64" s="360">
        <f t="shared" si="447"/>
        <v>-3</v>
      </c>
      <c r="I64" s="2549" t="str">
        <f t="shared" si="448"/>
        <v xml:space="preserve">悪化 </v>
      </c>
      <c r="J64" s="2552">
        <f>結果表!O62</f>
        <v>101.14772396324275</v>
      </c>
      <c r="L64" s="530" t="s">
        <v>1211</v>
      </c>
      <c r="M64" s="531">
        <f t="shared" si="449"/>
        <v>100.07732201728642</v>
      </c>
      <c r="N64" s="369">
        <f t="shared" si="450"/>
        <v>101.14772396324275</v>
      </c>
    </row>
    <row r="65" spans="1:14">
      <c r="A65" s="2203">
        <v>44958</v>
      </c>
      <c r="B65" s="2553">
        <f>結果表!G63</f>
        <v>99.964633421605399</v>
      </c>
      <c r="C65" s="699">
        <f t="shared" ref="C65" si="451">B65-B64</f>
        <v>-0.1126885956810213</v>
      </c>
      <c r="D65" s="52">
        <f t="shared" ref="D65" si="452">ROUND((B65-B53)/B53*100,2)</f>
        <v>-0.81</v>
      </c>
      <c r="E65" s="359">
        <f t="shared" ref="E65" si="453">AVERAGE(B63:B65)</f>
        <v>100.06939765640124</v>
      </c>
      <c r="F65" s="542">
        <f t="shared" ref="F65" si="454">E65-E64</f>
        <v>-8.8661860909041934E-2</v>
      </c>
      <c r="G65" s="361">
        <f t="shared" ref="G65" si="455">IF(F65&lt;0,-1,1)</f>
        <v>-1</v>
      </c>
      <c r="H65" s="360">
        <f t="shared" ref="H65" si="456">SUM(G63:G65)</f>
        <v>-3</v>
      </c>
      <c r="I65" s="2549" t="str">
        <f t="shared" ref="I65" si="457">IF(H65=-3,"悪化 ",IF(H65=3,"改善 "," ---"))</f>
        <v xml:space="preserve">悪化 </v>
      </c>
      <c r="J65" s="2553">
        <f>結果表!O63</f>
        <v>100.9673087729811</v>
      </c>
      <c r="L65" s="527">
        <v>2</v>
      </c>
      <c r="M65" s="262">
        <f t="shared" ref="M65" si="458">B65</f>
        <v>99.964633421605399</v>
      </c>
      <c r="N65" s="220">
        <f t="shared" ref="N65" si="459">J65</f>
        <v>100.9673087729811</v>
      </c>
    </row>
    <row r="66" spans="1:14">
      <c r="A66" s="2203">
        <v>44986</v>
      </c>
      <c r="B66" s="2553">
        <f>結果表!G64</f>
        <v>99.810353706654368</v>
      </c>
      <c r="C66" s="699">
        <f t="shared" ref="C66" si="460">B66-B65</f>
        <v>-0.15427971495103066</v>
      </c>
      <c r="D66" s="52">
        <f t="shared" ref="D66" si="461">ROUND((B66-B54)/B54*100,2)</f>
        <v>-0.91</v>
      </c>
      <c r="E66" s="359">
        <f t="shared" ref="E66" si="462">AVERAGE(B64:B66)</f>
        <v>99.950769715182062</v>
      </c>
      <c r="F66" s="542">
        <f t="shared" ref="F66" si="463">E66-E65</f>
        <v>-0.11862794121917375</v>
      </c>
      <c r="G66" s="361">
        <f t="shared" ref="G66" si="464">IF(F66&lt;0,-1,1)</f>
        <v>-1</v>
      </c>
      <c r="H66" s="360">
        <f t="shared" ref="H66" si="465">SUM(G64:G66)</f>
        <v>-3</v>
      </c>
      <c r="I66" s="2549" t="str">
        <f t="shared" ref="I66" si="466">IF(H66=-3,"悪化 ",IF(H66=3,"改善 "," ---"))</f>
        <v xml:space="preserve">悪化 </v>
      </c>
      <c r="J66" s="2553">
        <f>結果表!O64</f>
        <v>100.84195373897272</v>
      </c>
      <c r="L66" s="527">
        <v>3</v>
      </c>
      <c r="M66" s="262">
        <f t="shared" ref="M66" si="467">B66</f>
        <v>99.810353706654368</v>
      </c>
      <c r="N66" s="220">
        <f t="shared" ref="N66" si="468">J66</f>
        <v>100.84195373897272</v>
      </c>
    </row>
    <row r="67" spans="1:14">
      <c r="A67" s="2203">
        <v>45017</v>
      </c>
      <c r="B67" s="2553">
        <f>結果表!G65</f>
        <v>99.665260301205961</v>
      </c>
      <c r="C67" s="699">
        <f t="shared" ref="C67" si="469">B67-B66</f>
        <v>-0.14509340544840654</v>
      </c>
      <c r="D67" s="52">
        <f t="shared" ref="D67" si="470">ROUND((B67-B55)/B55*100,2)</f>
        <v>-0.93</v>
      </c>
      <c r="E67" s="359">
        <f t="shared" ref="E67" si="471">AVERAGE(B65:B67)</f>
        <v>99.813415809821905</v>
      </c>
      <c r="F67" s="542">
        <f t="shared" ref="F67" si="472">E67-E66</f>
        <v>-0.13735390536015757</v>
      </c>
      <c r="G67" s="361">
        <f t="shared" ref="G67" si="473">IF(F67&lt;0,-1,1)</f>
        <v>-1</v>
      </c>
      <c r="H67" s="360">
        <f t="shared" ref="H67" si="474">SUM(G65:G67)</f>
        <v>-3</v>
      </c>
      <c r="I67" s="2549" t="str">
        <f t="shared" ref="I67" si="475">IF(H67=-3,"悪化 ",IF(H67=3,"改善 "," ---"))</f>
        <v xml:space="preserve">悪化 </v>
      </c>
      <c r="J67" s="2553">
        <f>結果表!O65</f>
        <v>100.76409329444611</v>
      </c>
      <c r="L67" s="527">
        <v>4</v>
      </c>
      <c r="M67" s="262">
        <f t="shared" ref="M67" si="476">B67</f>
        <v>99.665260301205961</v>
      </c>
      <c r="N67" s="220">
        <f t="shared" ref="N67" si="477">J67</f>
        <v>100.76409329444611</v>
      </c>
    </row>
    <row r="68" spans="1:14">
      <c r="A68" s="2203">
        <v>45047</v>
      </c>
      <c r="B68" s="2553">
        <f>結果表!G66</f>
        <v>99.541734449788677</v>
      </c>
      <c r="C68" s="699">
        <f t="shared" ref="C68" si="478">B68-B67</f>
        <v>-0.12352585141728412</v>
      </c>
      <c r="D68" s="52">
        <f t="shared" ref="D68" si="479">ROUND((B68-B56)/B56*100,2)</f>
        <v>-0.99</v>
      </c>
      <c r="E68" s="359">
        <f t="shared" ref="E68" si="480">AVERAGE(B66:B68)</f>
        <v>99.672449485883007</v>
      </c>
      <c r="F68" s="542">
        <f t="shared" ref="F68" si="481">E68-E67</f>
        <v>-0.14096632393889763</v>
      </c>
      <c r="G68" s="361">
        <f t="shared" ref="G68" si="482">IF(F68&lt;0,-1,1)</f>
        <v>-1</v>
      </c>
      <c r="H68" s="360">
        <f t="shared" ref="H68" si="483">SUM(G66:G68)</f>
        <v>-3</v>
      </c>
      <c r="I68" s="2549" t="str">
        <f t="shared" ref="I68" si="484">IF(H68=-3,"悪化 ",IF(H68=3,"改善 "," ---"))</f>
        <v xml:space="preserve">悪化 </v>
      </c>
      <c r="J68" s="2553">
        <f>結果表!O66</f>
        <v>100.68747211188507</v>
      </c>
      <c r="L68" s="527">
        <v>5</v>
      </c>
      <c r="M68" s="262">
        <f t="shared" ref="M68" si="485">B68</f>
        <v>99.541734449788677</v>
      </c>
      <c r="N68" s="220">
        <f t="shared" ref="N68" si="486">J68</f>
        <v>100.68747211188507</v>
      </c>
    </row>
    <row r="69" spans="1:14">
      <c r="A69" s="2203">
        <v>45078</v>
      </c>
      <c r="B69" s="2553">
        <f>結果表!G67</f>
        <v>99.424131792160949</v>
      </c>
      <c r="C69" s="699">
        <f t="shared" ref="C69" si="487">B69-B68</f>
        <v>-0.11760265762772804</v>
      </c>
      <c r="D69" s="52">
        <f t="shared" ref="D69" si="488">ROUND((B69-B57)/B57*100,2)</f>
        <v>-1.1100000000000001</v>
      </c>
      <c r="E69" s="359">
        <f t="shared" ref="E69" si="489">AVERAGE(B67:B69)</f>
        <v>99.54370884771852</v>
      </c>
      <c r="F69" s="542">
        <f t="shared" ref="F69" si="490">E69-E68</f>
        <v>-0.12874063816448711</v>
      </c>
      <c r="G69" s="361">
        <f t="shared" ref="G69" si="491">IF(F69&lt;0,-1,1)</f>
        <v>-1</v>
      </c>
      <c r="H69" s="360">
        <f t="shared" ref="H69" si="492">SUM(G67:G69)</f>
        <v>-3</v>
      </c>
      <c r="I69" s="2549" t="str">
        <f t="shared" ref="I69" si="493">IF(H69=-3,"悪化 ",IF(H69=3,"改善 "," ---"))</f>
        <v xml:space="preserve">悪化 </v>
      </c>
      <c r="J69" s="2553">
        <f>結果表!O67</f>
        <v>100.58694402226048</v>
      </c>
      <c r="L69" s="527">
        <v>6</v>
      </c>
      <c r="M69" s="262">
        <f t="shared" ref="M69" si="494">B69</f>
        <v>99.424131792160949</v>
      </c>
      <c r="N69" s="220">
        <f t="shared" ref="N69" si="495">J69</f>
        <v>100.58694402226048</v>
      </c>
    </row>
    <row r="70" spans="1:14">
      <c r="A70" s="2203">
        <v>45108</v>
      </c>
      <c r="B70" s="2553">
        <f>結果表!G68</f>
        <v>99.312993832321027</v>
      </c>
      <c r="C70" s="699">
        <f t="shared" ref="C70" si="496">B70-B69</f>
        <v>-0.11113795983992247</v>
      </c>
      <c r="D70" s="52">
        <f t="shared" ref="D70" si="497">ROUND((B70-B58)/B58*100,2)</f>
        <v>-1.25</v>
      </c>
      <c r="E70" s="359">
        <f t="shared" ref="E70" si="498">AVERAGE(B68:B70)</f>
        <v>99.426286691423556</v>
      </c>
      <c r="F70" s="542">
        <f t="shared" ref="F70" si="499">E70-E69</f>
        <v>-0.117422156294964</v>
      </c>
      <c r="G70" s="361">
        <f t="shared" ref="G70" si="500">IF(F70&lt;0,-1,1)</f>
        <v>-1</v>
      </c>
      <c r="H70" s="360">
        <f t="shared" ref="H70" si="501">SUM(G68:G70)</f>
        <v>-3</v>
      </c>
      <c r="I70" s="2549" t="str">
        <f t="shared" ref="I70" si="502">IF(H70=-3,"悪化 ",IF(H70=3,"改善 "," ---"))</f>
        <v xml:space="preserve">悪化 </v>
      </c>
      <c r="J70" s="2553">
        <f>結果表!O68</f>
        <v>100.48060288888804</v>
      </c>
      <c r="L70" s="527">
        <v>7</v>
      </c>
      <c r="M70" s="262">
        <f t="shared" ref="M70" si="503">B70</f>
        <v>99.312993832321027</v>
      </c>
      <c r="N70" s="220">
        <f t="shared" ref="N70" si="504">J70</f>
        <v>100.48060288888804</v>
      </c>
    </row>
    <row r="71" spans="1:14">
      <c r="A71" s="2203">
        <v>45139</v>
      </c>
      <c r="B71" s="2553">
        <f>結果表!G69</f>
        <v>99.233435802088849</v>
      </c>
      <c r="C71" s="699">
        <f t="shared" ref="C71" si="505">B71-B70</f>
        <v>-7.9558030232178112E-2</v>
      </c>
      <c r="D71" s="52">
        <f t="shared" ref="D71" si="506">ROUND((B71-B59)/B59*100,2)</f>
        <v>-1.34</v>
      </c>
      <c r="E71" s="359">
        <f t="shared" ref="E71" si="507">AVERAGE(B69:B71)</f>
        <v>99.323520475523608</v>
      </c>
      <c r="F71" s="542">
        <f t="shared" ref="F71" si="508">E71-E70</f>
        <v>-0.10276621589994761</v>
      </c>
      <c r="G71" s="361">
        <f t="shared" ref="G71" si="509">IF(F71&lt;0,-1,1)</f>
        <v>-1</v>
      </c>
      <c r="H71" s="360">
        <f t="shared" ref="H71" si="510">SUM(G69:G71)</f>
        <v>-3</v>
      </c>
      <c r="I71" s="2549" t="str">
        <f t="shared" ref="I71" si="511">IF(H71=-3,"悪化 ",IF(H71=3,"改善 "," ---"))</f>
        <v xml:space="preserve">悪化 </v>
      </c>
      <c r="J71" s="2553">
        <f>結果表!O69</f>
        <v>100.36309984109654</v>
      </c>
      <c r="L71" s="529">
        <v>8</v>
      </c>
      <c r="M71" s="262">
        <f t="shared" ref="M71" si="512">B71</f>
        <v>99.233435802088849</v>
      </c>
      <c r="N71" s="220">
        <f t="shared" ref="N71" si="513">J71</f>
        <v>100.36309984109654</v>
      </c>
    </row>
    <row r="72" spans="1:14">
      <c r="A72" s="2203">
        <v>45170</v>
      </c>
      <c r="B72" s="2553">
        <f>結果表!G70</f>
        <v>99.135536555835174</v>
      </c>
      <c r="C72" s="699">
        <f t="shared" ref="C72" si="514">B72-B71</f>
        <v>-9.7899246253675187E-2</v>
      </c>
      <c r="D72" s="52">
        <f t="shared" ref="D72" si="515">ROUND((B72-B60)/B60*100,2)</f>
        <v>-1.31</v>
      </c>
      <c r="E72" s="359">
        <f t="shared" ref="E72" si="516">AVERAGE(B70:B72)</f>
        <v>99.227322063415031</v>
      </c>
      <c r="F72" s="542">
        <f t="shared" ref="F72" si="517">E72-E71</f>
        <v>-9.6198412108577713E-2</v>
      </c>
      <c r="G72" s="361">
        <f t="shared" ref="G72" si="518">IF(F72&lt;0,-1,1)</f>
        <v>-1</v>
      </c>
      <c r="H72" s="360">
        <f t="shared" ref="H72" si="519">SUM(G70:G72)</f>
        <v>-3</v>
      </c>
      <c r="I72" s="2549" t="str">
        <f t="shared" ref="I72" si="520">IF(H72=-3,"悪化 ",IF(H72=3,"改善 "," ---"))</f>
        <v xml:space="preserve">悪化 </v>
      </c>
      <c r="J72" s="2553">
        <f>結果表!O70</f>
        <v>100.21808354842658</v>
      </c>
      <c r="L72" s="529">
        <v>9</v>
      </c>
      <c r="M72" s="262">
        <f t="shared" ref="M72" si="521">B72</f>
        <v>99.135536555835174</v>
      </c>
      <c r="N72" s="220">
        <f t="shared" ref="N72" si="522">J72</f>
        <v>100.21808354842658</v>
      </c>
    </row>
    <row r="73" spans="1:14">
      <c r="A73" s="2203">
        <v>45200</v>
      </c>
      <c r="B73" s="2553">
        <f>結果表!G71</f>
        <v>99.012909109838276</v>
      </c>
      <c r="C73" s="699">
        <f t="shared" ref="C73" si="523">B73-B72</f>
        <v>-0.12262744599689768</v>
      </c>
      <c r="D73" s="52">
        <f t="shared" ref="D73" si="524">ROUND((B73-B61)/B61*100,2)</f>
        <v>-1.29</v>
      </c>
      <c r="E73" s="359">
        <f t="shared" ref="E73" si="525">AVERAGE(B71:B73)</f>
        <v>99.127293822587433</v>
      </c>
      <c r="F73" s="542">
        <f t="shared" ref="F73" si="526">E73-E72</f>
        <v>-0.10002824082759787</v>
      </c>
      <c r="G73" s="361">
        <f t="shared" ref="G73" si="527">IF(F73&lt;0,-1,1)</f>
        <v>-1</v>
      </c>
      <c r="H73" s="360">
        <f t="shared" ref="H73" si="528">SUM(G71:G73)</f>
        <v>-3</v>
      </c>
      <c r="I73" s="2549" t="str">
        <f t="shared" ref="I73" si="529">IF(H73=-3,"悪化 ",IF(H73=3,"改善 "," ---"))</f>
        <v xml:space="preserve">悪化 </v>
      </c>
      <c r="J73" s="2553">
        <f>結果表!O71</f>
        <v>100.03640879575713</v>
      </c>
      <c r="L73" s="529">
        <v>10</v>
      </c>
      <c r="M73" s="262">
        <f t="shared" ref="M73" si="530">B73</f>
        <v>99.012909109838276</v>
      </c>
      <c r="N73" s="220">
        <f t="shared" ref="N73" si="531">J73</f>
        <v>100.03640879575713</v>
      </c>
    </row>
    <row r="74" spans="1:14">
      <c r="A74" s="2203">
        <v>45231</v>
      </c>
      <c r="B74" s="2553">
        <f>結果表!G72</f>
        <v>98.832008585672952</v>
      </c>
      <c r="C74" s="699">
        <f t="shared" ref="C74" si="532">B74-B73</f>
        <v>-0.18090052416532387</v>
      </c>
      <c r="D74" s="52">
        <f t="shared" ref="D74" si="533">ROUND((B74-B62)/B62*100,2)</f>
        <v>-1.4</v>
      </c>
      <c r="E74" s="359">
        <f t="shared" ref="E74" si="534">AVERAGE(B72:B74)</f>
        <v>98.993484750448786</v>
      </c>
      <c r="F74" s="542">
        <f t="shared" ref="F74" si="535">E74-E73</f>
        <v>-0.13380907213864646</v>
      </c>
      <c r="G74" s="361">
        <f t="shared" ref="G74" si="536">IF(F74&lt;0,-1,1)</f>
        <v>-1</v>
      </c>
      <c r="H74" s="360">
        <f t="shared" ref="H74" si="537">SUM(G72:G74)</f>
        <v>-3</v>
      </c>
      <c r="I74" s="2549" t="str">
        <f t="shared" ref="I74" si="538">IF(H74=-3,"悪化 ",IF(H74=3,"改善 "," ---"))</f>
        <v xml:space="preserve">悪化 </v>
      </c>
      <c r="J74" s="2553">
        <f>結果表!O72</f>
        <v>99.825008795725878</v>
      </c>
      <c r="L74" s="528">
        <v>11</v>
      </c>
      <c r="M74" s="262">
        <f t="shared" ref="M74" si="539">B74</f>
        <v>98.832008585672952</v>
      </c>
      <c r="N74" s="220">
        <f t="shared" ref="N74" si="540">J74</f>
        <v>99.825008795725878</v>
      </c>
    </row>
    <row r="75" spans="1:14">
      <c r="A75" s="2203">
        <v>45261</v>
      </c>
      <c r="B75" s="2554">
        <f>結果表!G73</f>
        <v>98.574763196681062</v>
      </c>
      <c r="C75" s="699">
        <f t="shared" ref="C75:C76" si="541">B75-B74</f>
        <v>-0.25724538899189042</v>
      </c>
      <c r="D75" s="52">
        <f t="shared" ref="D75:D76" si="542">ROUND((B75-B63)/B63*100,2)</f>
        <v>-1.59</v>
      </c>
      <c r="E75" s="359">
        <f t="shared" ref="E75:E76" si="543">AVERAGE(B73:B75)</f>
        <v>98.806560297397439</v>
      </c>
      <c r="F75" s="542">
        <f t="shared" ref="F75:F76" si="544">E75-E74</f>
        <v>-0.18692445305134697</v>
      </c>
      <c r="G75" s="361">
        <f t="shared" ref="G75:G76" si="545">IF(F75&lt;0,-1,1)</f>
        <v>-1</v>
      </c>
      <c r="H75" s="360">
        <f t="shared" ref="H75:H76" si="546">SUM(G73:G75)</f>
        <v>-3</v>
      </c>
      <c r="I75" s="2549" t="str">
        <f t="shared" ref="I75:I76" si="547">IF(H75=-3,"悪化 ",IF(H75=3,"改善 "," ---"))</f>
        <v xml:space="preserve">悪化 </v>
      </c>
      <c r="J75" s="2554">
        <f>結果表!O73</f>
        <v>99.62611634888998</v>
      </c>
      <c r="L75" s="532">
        <v>12</v>
      </c>
      <c r="M75" s="494">
        <f t="shared" ref="M75:M76" si="548">B75</f>
        <v>98.574763196681062</v>
      </c>
      <c r="N75" s="225">
        <f t="shared" ref="N75:N76" si="549">J75</f>
        <v>99.62611634888998</v>
      </c>
    </row>
    <row r="76" spans="1:14">
      <c r="A76" s="2235">
        <v>45292</v>
      </c>
      <c r="B76" s="2553">
        <f>結果表!G74</f>
        <v>98.30830231829799</v>
      </c>
      <c r="C76" s="735">
        <f t="shared" si="541"/>
        <v>-0.26646087838307153</v>
      </c>
      <c r="D76" s="547">
        <f t="shared" si="542"/>
        <v>-1.77</v>
      </c>
      <c r="E76" s="553">
        <f t="shared" si="543"/>
        <v>98.571691366884011</v>
      </c>
      <c r="F76" s="548">
        <f t="shared" si="544"/>
        <v>-0.23486893051342861</v>
      </c>
      <c r="G76" s="554">
        <f t="shared" si="545"/>
        <v>-1</v>
      </c>
      <c r="H76" s="549">
        <f t="shared" si="546"/>
        <v>-3</v>
      </c>
      <c r="I76" s="2548" t="str">
        <f t="shared" si="547"/>
        <v xml:space="preserve">悪化 </v>
      </c>
      <c r="J76" s="2553">
        <f>結果表!O74</f>
        <v>99.498127548072659</v>
      </c>
      <c r="L76" s="530" t="s">
        <v>1255</v>
      </c>
      <c r="M76" s="262">
        <f t="shared" si="548"/>
        <v>98.30830231829799</v>
      </c>
      <c r="N76" s="220">
        <f t="shared" si="549"/>
        <v>99.498127548072659</v>
      </c>
    </row>
    <row r="77" spans="1:14">
      <c r="A77" s="2236">
        <v>45323</v>
      </c>
      <c r="B77" s="2553">
        <f>結果表!G75</f>
        <v>98.213382290813428</v>
      </c>
      <c r="C77" s="699">
        <f t="shared" ref="C77" si="550">B77-B76</f>
        <v>-9.4920027484562297E-2</v>
      </c>
      <c r="D77" s="52">
        <f t="shared" ref="D77" si="551">ROUND((B77-B65)/B65*100,2)</f>
        <v>-1.75</v>
      </c>
      <c r="E77" s="359">
        <f t="shared" ref="E77" si="552">AVERAGE(B75:B77)</f>
        <v>98.365482601930822</v>
      </c>
      <c r="F77" s="542">
        <f t="shared" ref="F77" si="553">E77-E76</f>
        <v>-0.20620876495318896</v>
      </c>
      <c r="G77" s="361">
        <f t="shared" ref="G77" si="554">IF(F77&lt;0,-1,1)</f>
        <v>-1</v>
      </c>
      <c r="H77" s="360">
        <f t="shared" ref="H77" si="555">SUM(G75:G77)</f>
        <v>-3</v>
      </c>
      <c r="I77" s="2549" t="str">
        <f t="shared" ref="I77" si="556">IF(H77=-3,"悪化 ",IF(H77=3,"改善 "," ---"))</f>
        <v xml:space="preserve">悪化 </v>
      </c>
      <c r="J77" s="2553">
        <f>結果表!O75</f>
        <v>99.443111888583942</v>
      </c>
      <c r="L77" s="527">
        <v>2</v>
      </c>
      <c r="M77" s="262">
        <f t="shared" ref="M77" si="557">B77</f>
        <v>98.213382290813428</v>
      </c>
      <c r="N77" s="220">
        <f t="shared" ref="N77" si="558">J77</f>
        <v>99.443111888583942</v>
      </c>
    </row>
    <row r="78" spans="1:14">
      <c r="A78" s="2236">
        <v>45352</v>
      </c>
      <c r="B78" s="2553">
        <f>結果表!G76</f>
        <v>98.330294123328486</v>
      </c>
      <c r="C78" s="699">
        <f t="shared" ref="C78" si="559">B78-B77</f>
        <v>0.11691183251505777</v>
      </c>
      <c r="D78" s="52">
        <f t="shared" ref="D78" si="560">ROUND((B78-B66)/B66*100,2)</f>
        <v>-1.48</v>
      </c>
      <c r="E78" s="359">
        <f t="shared" ref="E78" si="561">AVERAGE(B76:B78)</f>
        <v>98.283992910813296</v>
      </c>
      <c r="F78" s="542">
        <f t="shared" ref="F78" si="562">E78-E77</f>
        <v>-8.1489691117525354E-2</v>
      </c>
      <c r="G78" s="361">
        <f t="shared" ref="G78" si="563">IF(F78&lt;0,-1,1)</f>
        <v>-1</v>
      </c>
      <c r="H78" s="360">
        <f t="shared" ref="H78" si="564">SUM(G76:G78)</f>
        <v>-3</v>
      </c>
      <c r="I78" s="2549" t="str">
        <f t="shared" ref="I78" si="565">IF(H78=-3,"悪化 ",IF(H78=3,"改善 "," ---"))</f>
        <v xml:space="preserve">悪化 </v>
      </c>
      <c r="J78" s="2553">
        <f>結果表!O76</f>
        <v>99.440689458831045</v>
      </c>
      <c r="L78" s="527">
        <v>3</v>
      </c>
      <c r="M78" s="262">
        <f t="shared" ref="M78" si="566">B78</f>
        <v>98.330294123328486</v>
      </c>
      <c r="N78" s="220">
        <f t="shared" ref="N78" si="567">J78</f>
        <v>99.440689458831045</v>
      </c>
    </row>
    <row r="79" spans="1:14">
      <c r="A79" s="2236">
        <v>45383</v>
      </c>
      <c r="B79" s="2553">
        <f>結果表!G77</f>
        <v>98.67702982983235</v>
      </c>
      <c r="C79" s="699">
        <f t="shared" ref="C79" si="568">B79-B78</f>
        <v>0.34673570650386409</v>
      </c>
      <c r="D79" s="52">
        <f t="shared" ref="D79" si="569">ROUND((B79-B67)/B67*100,2)</f>
        <v>-0.99</v>
      </c>
      <c r="E79" s="359">
        <f t="shared" ref="E79" si="570">AVERAGE(B77:B79)</f>
        <v>98.406902081324759</v>
      </c>
      <c r="F79" s="542">
        <f t="shared" ref="F79" si="571">E79-E78</f>
        <v>0.12290917051146266</v>
      </c>
      <c r="G79" s="361">
        <f t="shared" ref="G79" si="572">IF(F79&lt;0,-1,1)</f>
        <v>1</v>
      </c>
      <c r="H79" s="360">
        <f t="shared" ref="H79" si="573">SUM(G77:G79)</f>
        <v>-1</v>
      </c>
      <c r="I79" s="2549" t="str">
        <f t="shared" ref="I79" si="574">IF(H79=-3,"悪化 ",IF(H79=3,"改善 "," ---"))</f>
        <v xml:space="preserve"> ---</v>
      </c>
      <c r="J79" s="2553">
        <f>結果表!O77</f>
        <v>99.490318906247353</v>
      </c>
      <c r="L79" s="527">
        <v>4</v>
      </c>
      <c r="M79" s="262">
        <f t="shared" ref="M79" si="575">B79</f>
        <v>98.67702982983235</v>
      </c>
      <c r="N79" s="220">
        <f t="shared" ref="N79" si="576">J79</f>
        <v>99.490318906247353</v>
      </c>
    </row>
    <row r="80" spans="1:14">
      <c r="A80" s="2236">
        <v>45413</v>
      </c>
      <c r="B80" s="2553">
        <f>結果表!G78</f>
        <v>99.087880577429132</v>
      </c>
      <c r="C80" s="699">
        <f t="shared" ref="C80" si="577">B80-B79</f>
        <v>0.41085074759678264</v>
      </c>
      <c r="D80" s="52">
        <f t="shared" ref="D80" si="578">ROUND((B80-B68)/B68*100,2)</f>
        <v>-0.46</v>
      </c>
      <c r="E80" s="359">
        <f t="shared" ref="E80" si="579">AVERAGE(B78:B80)</f>
        <v>98.698401510196661</v>
      </c>
      <c r="F80" s="542">
        <f t="shared" ref="F80" si="580">E80-E79</f>
        <v>0.2914994288719015</v>
      </c>
      <c r="G80" s="361">
        <f t="shared" ref="G80" si="581">IF(F80&lt;0,-1,1)</f>
        <v>1</v>
      </c>
      <c r="H80" s="360">
        <f t="shared" ref="H80" si="582">SUM(G78:G80)</f>
        <v>1</v>
      </c>
      <c r="I80" s="2549" t="str">
        <f t="shared" ref="I80" si="583">IF(H80=-3,"悪化 ",IF(H80=3,"改善 "," ---"))</f>
        <v xml:space="preserve"> ---</v>
      </c>
      <c r="J80" s="2553">
        <f>結果表!O78</f>
        <v>99.549509871684137</v>
      </c>
      <c r="L80" s="527">
        <v>5</v>
      </c>
      <c r="M80" s="262">
        <f t="shared" ref="M80" si="584">B80</f>
        <v>99.087880577429132</v>
      </c>
      <c r="N80" s="220">
        <f t="shared" ref="N80" si="585">J80</f>
        <v>99.549509871684137</v>
      </c>
    </row>
    <row r="81" spans="1:14">
      <c r="A81" s="2236">
        <v>45444</v>
      </c>
      <c r="B81" s="2553">
        <f>結果表!G79</f>
        <v>99.418093677248223</v>
      </c>
      <c r="C81" s="699">
        <f t="shared" ref="C81" si="586">B81-B80</f>
        <v>0.33021309981909042</v>
      </c>
      <c r="D81" s="52">
        <f t="shared" ref="D81" si="587">ROUND((B81-B69)/B69*100,2)</f>
        <v>-0.01</v>
      </c>
      <c r="E81" s="359">
        <f t="shared" ref="E81" si="588">AVERAGE(B79:B81)</f>
        <v>99.061001361503244</v>
      </c>
      <c r="F81" s="542">
        <f t="shared" ref="F81" si="589">E81-E80</f>
        <v>0.36259985130658379</v>
      </c>
      <c r="G81" s="361">
        <f t="shared" ref="G81" si="590">IF(F81&lt;0,-1,1)</f>
        <v>1</v>
      </c>
      <c r="H81" s="360">
        <f t="shared" ref="H81" si="591">SUM(G79:G81)</f>
        <v>3</v>
      </c>
      <c r="I81" s="2549" t="str">
        <f t="shared" ref="I81" si="592">IF(H81=-3,"悪化 ",IF(H81=3,"改善 "," ---"))</f>
        <v xml:space="preserve">改善 </v>
      </c>
      <c r="J81" s="2553">
        <f>結果表!O79</f>
        <v>99.611293539155213</v>
      </c>
      <c r="L81" s="527">
        <v>6</v>
      </c>
      <c r="M81" s="262">
        <f t="shared" ref="M81" si="593">B81</f>
        <v>99.418093677248223</v>
      </c>
      <c r="N81" s="220">
        <f t="shared" ref="N81" si="594">J81</f>
        <v>99.611293539155213</v>
      </c>
    </row>
    <row r="82" spans="1:14">
      <c r="A82" s="2236">
        <v>45474</v>
      </c>
      <c r="B82" s="2553">
        <f>結果表!G80</f>
        <v>99.701561049666523</v>
      </c>
      <c r="C82" s="699">
        <f t="shared" ref="C82" si="595">B82-B81</f>
        <v>0.28346737241830056</v>
      </c>
      <c r="D82" s="52">
        <f t="shared" ref="D82" si="596">ROUND((B82-B70)/B70*100,2)</f>
        <v>0.39</v>
      </c>
      <c r="E82" s="359">
        <f t="shared" ref="E82" si="597">AVERAGE(B80:B82)</f>
        <v>99.402511768114621</v>
      </c>
      <c r="F82" s="542">
        <f t="shared" ref="F82" si="598">E82-E81</f>
        <v>0.34151040661137699</v>
      </c>
      <c r="G82" s="361">
        <f t="shared" ref="G82" si="599">IF(F82&lt;0,-1,1)</f>
        <v>1</v>
      </c>
      <c r="H82" s="360">
        <f t="shared" ref="H82" si="600">SUM(G80:G82)</f>
        <v>3</v>
      </c>
      <c r="I82" s="2549" t="str">
        <f t="shared" ref="I82" si="601">IF(H82=-3,"悪化 ",IF(H82=3,"改善 "," ---"))</f>
        <v xml:space="preserve">改善 </v>
      </c>
      <c r="J82" s="2553">
        <f>結果表!O80</f>
        <v>99.688062141308876</v>
      </c>
      <c r="L82" s="527">
        <v>7</v>
      </c>
      <c r="M82" s="262">
        <f t="shared" ref="M82" si="602">B82</f>
        <v>99.701561049666523</v>
      </c>
      <c r="N82" s="220">
        <f t="shared" ref="N82" si="603">J82</f>
        <v>99.688062141308876</v>
      </c>
    </row>
    <row r="83" spans="1:14">
      <c r="A83" s="2236">
        <v>45505</v>
      </c>
      <c r="B83" s="2553">
        <f>結果表!G81</f>
        <v>99.820688304640882</v>
      </c>
      <c r="C83" s="699">
        <f t="shared" ref="C83" si="604">B83-B82</f>
        <v>0.11912725497435872</v>
      </c>
      <c r="D83" s="52">
        <f t="shared" ref="D83" si="605">ROUND((B83-B71)/B71*100,2)</f>
        <v>0.59</v>
      </c>
      <c r="E83" s="359">
        <f t="shared" ref="E83" si="606">AVERAGE(B81:B83)</f>
        <v>99.646781010518552</v>
      </c>
      <c r="F83" s="542">
        <f t="shared" ref="F83" si="607">E83-E82</f>
        <v>0.24426924240393078</v>
      </c>
      <c r="G83" s="361">
        <f t="shared" ref="G83" si="608">IF(F83&lt;0,-1,1)</f>
        <v>1</v>
      </c>
      <c r="H83" s="360">
        <f t="shared" ref="H83" si="609">SUM(G81:G83)</f>
        <v>3</v>
      </c>
      <c r="I83" s="2549" t="str">
        <f t="shared" ref="I83" si="610">IF(H83=-3,"悪化 ",IF(H83=3,"改善 "," ---"))</f>
        <v xml:space="preserve">改善 </v>
      </c>
      <c r="J83" s="2553">
        <f>結果表!O81</f>
        <v>99.776243294874163</v>
      </c>
      <c r="L83" s="529">
        <v>8</v>
      </c>
      <c r="M83" s="262">
        <f t="shared" ref="M83" si="611">B83</f>
        <v>99.820688304640882</v>
      </c>
      <c r="N83" s="220">
        <f t="shared" ref="N83" si="612">J83</f>
        <v>99.776243294874163</v>
      </c>
    </row>
    <row r="84" spans="1:14">
      <c r="A84" s="2236">
        <v>45536</v>
      </c>
      <c r="B84" s="2553">
        <f>結果表!G82</f>
        <v>99.908220886305926</v>
      </c>
      <c r="C84" s="699">
        <f t="shared" ref="C84" si="613">B84-B83</f>
        <v>8.7532581665044518E-2</v>
      </c>
      <c r="D84" s="52">
        <f t="shared" ref="D84" si="614">ROUND((B84-B72)/B72*100,2)</f>
        <v>0.78</v>
      </c>
      <c r="E84" s="359">
        <f t="shared" ref="E84" si="615">AVERAGE(B82:B84)</f>
        <v>99.810156746871101</v>
      </c>
      <c r="F84" s="542">
        <f t="shared" ref="F84" si="616">E84-E83</f>
        <v>0.16337573635254898</v>
      </c>
      <c r="G84" s="361">
        <f t="shared" ref="G84" si="617">IF(F84&lt;0,-1,1)</f>
        <v>1</v>
      </c>
      <c r="H84" s="360">
        <f t="shared" ref="H84" si="618">SUM(G82:G84)</f>
        <v>3</v>
      </c>
      <c r="I84" s="2549" t="str">
        <f t="shared" ref="I84" si="619">IF(H84=-3,"悪化 ",IF(H84=3,"改善 "," ---"))</f>
        <v xml:space="preserve">改善 </v>
      </c>
      <c r="J84" s="2553">
        <f>結果表!O82</f>
        <v>99.877429936074918</v>
      </c>
      <c r="L84" s="529">
        <v>9</v>
      </c>
      <c r="M84" s="262">
        <f t="shared" ref="M84" si="620">B84</f>
        <v>99.908220886305926</v>
      </c>
      <c r="N84" s="220">
        <f t="shared" ref="N84" si="621">J84</f>
        <v>99.877429936074918</v>
      </c>
    </row>
    <row r="85" spans="1:14">
      <c r="A85" s="2236">
        <v>45566</v>
      </c>
      <c r="B85" s="2553">
        <f>結果表!G83</f>
        <v>99.93973540194682</v>
      </c>
      <c r="C85" s="699">
        <f t="shared" ref="C85" si="622">B85-B84</f>
        <v>3.1514515640893137E-2</v>
      </c>
      <c r="D85" s="52">
        <f t="shared" ref="D85" si="623">ROUND((B85-B73)/B73*100,2)</f>
        <v>0.94</v>
      </c>
      <c r="E85" s="359">
        <f t="shared" ref="E85" si="624">AVERAGE(B83:B85)</f>
        <v>99.889548197631214</v>
      </c>
      <c r="F85" s="542">
        <f t="shared" ref="F85" si="625">E85-E84</f>
        <v>7.9391450760113003E-2</v>
      </c>
      <c r="G85" s="361">
        <f t="shared" ref="G85" si="626">IF(F85&lt;0,-1,1)</f>
        <v>1</v>
      </c>
      <c r="H85" s="360">
        <f t="shared" ref="H85" si="627">SUM(G83:G85)</f>
        <v>3</v>
      </c>
      <c r="I85" s="2549" t="str">
        <f t="shared" ref="I85" si="628">IF(H85=-3,"悪化 ",IF(H85=3,"改善 "," ---"))</f>
        <v xml:space="preserve">改善 </v>
      </c>
      <c r="J85" s="2553">
        <f>結果表!O83</f>
        <v>99.9703586547339</v>
      </c>
      <c r="L85" s="529">
        <v>10</v>
      </c>
      <c r="M85" s="262">
        <f t="shared" ref="M85" si="629">B85</f>
        <v>99.93973540194682</v>
      </c>
      <c r="N85" s="220">
        <f t="shared" ref="N85" si="630">J85</f>
        <v>99.9703586547339</v>
      </c>
    </row>
    <row r="86" spans="1:14">
      <c r="A86" s="2236">
        <v>45597</v>
      </c>
      <c r="B86" s="2553">
        <f>結果表!G84</f>
        <v>99.916640918898281</v>
      </c>
      <c r="C86" s="699">
        <f t="shared" ref="C86" si="631">B86-B85</f>
        <v>-2.309448304853845E-2</v>
      </c>
      <c r="D86" s="52">
        <f t="shared" ref="D86" si="632">ROUND((B86-B74)/B74*100,2)</f>
        <v>1.1000000000000001</v>
      </c>
      <c r="E86" s="359">
        <f t="shared" ref="E86" si="633">AVERAGE(B84:B86)</f>
        <v>99.921532402383676</v>
      </c>
      <c r="F86" s="542">
        <f t="shared" ref="F86" si="634">E86-E85</f>
        <v>3.1984204752461665E-2</v>
      </c>
      <c r="G86" s="361">
        <f t="shared" ref="G86" si="635">IF(F86&lt;0,-1,1)</f>
        <v>1</v>
      </c>
      <c r="H86" s="360">
        <f t="shared" ref="H86" si="636">SUM(G84:G86)</f>
        <v>3</v>
      </c>
      <c r="I86" s="2549" t="str">
        <f t="shared" ref="I86" si="637">IF(H86=-3,"悪化 ",IF(H86=3,"改善 "," ---"))</f>
        <v xml:space="preserve">改善 </v>
      </c>
      <c r="J86" s="2553">
        <f>結果表!O84</f>
        <v>100.04170526564792</v>
      </c>
      <c r="L86" s="528">
        <v>11</v>
      </c>
      <c r="M86" s="262">
        <f t="shared" ref="M86" si="638">B86</f>
        <v>99.916640918898281</v>
      </c>
      <c r="N86" s="220">
        <f t="shared" ref="N86" si="639">J86</f>
        <v>100.04170526564792</v>
      </c>
    </row>
    <row r="87" spans="1:14">
      <c r="A87" s="2555">
        <v>45627</v>
      </c>
      <c r="B87" s="2553">
        <f>結果表!G85</f>
        <v>99.886560918360701</v>
      </c>
      <c r="C87" s="699">
        <f t="shared" ref="C87" si="640">B87-B86</f>
        <v>-3.0080000537580531E-2</v>
      </c>
      <c r="D87" s="52">
        <f t="shared" ref="D87" si="641">ROUND((B87-B75)/B75*100,2)</f>
        <v>1.33</v>
      </c>
      <c r="E87" s="359">
        <f t="shared" ref="E87" si="642">AVERAGE(B85:B87)</f>
        <v>99.9143124130686</v>
      </c>
      <c r="F87" s="542">
        <f t="shared" ref="F87" si="643">E87-E86</f>
        <v>-7.2199893150752814E-3</v>
      </c>
      <c r="G87" s="361">
        <f t="shared" ref="G87" si="644">IF(F87&lt;0,-1,1)</f>
        <v>-1</v>
      </c>
      <c r="H87" s="360">
        <f t="shared" ref="H87" si="645">SUM(G85:G87)</f>
        <v>1</v>
      </c>
      <c r="I87" s="2549" t="str">
        <f t="shared" ref="I87" si="646">IF(H87=-3,"悪化 ",IF(H87=3,"改善 "," ---"))</f>
        <v xml:space="preserve"> ---</v>
      </c>
      <c r="J87" s="2553">
        <f>結果表!O85</f>
        <v>100.08770053211677</v>
      </c>
      <c r="L87" s="532">
        <v>12</v>
      </c>
      <c r="M87" s="494">
        <f t="shared" ref="M87" si="647">B87</f>
        <v>99.886560918360701</v>
      </c>
      <c r="N87" s="225">
        <f t="shared" ref="N87" si="648">J87</f>
        <v>100.08770053211677</v>
      </c>
    </row>
    <row r="88" spans="1:14">
      <c r="A88" s="2235">
        <v>45658</v>
      </c>
      <c r="B88" s="2673">
        <f>結果表!G86</f>
        <v>99.837651323632983</v>
      </c>
      <c r="C88" s="245">
        <f t="shared" ref="C88:C93" si="649">B88-B87</f>
        <v>-4.8909594727717831E-2</v>
      </c>
      <c r="D88" s="547">
        <f t="shared" ref="D88" si="650">ROUND((B88-B76)/B76*100,2)</f>
        <v>1.56</v>
      </c>
      <c r="E88" s="553">
        <f t="shared" ref="E88" si="651">AVERAGE(B86:B88)</f>
        <v>99.880284386963993</v>
      </c>
      <c r="F88" s="548">
        <f t="shared" ref="F88" si="652">E88-E87</f>
        <v>-3.4028026104607534E-2</v>
      </c>
      <c r="G88" s="554">
        <f t="shared" ref="G88" si="653">IF(F88&lt;0,-1,1)</f>
        <v>-1</v>
      </c>
      <c r="H88" s="549">
        <f t="shared" ref="H88" si="654">SUM(G86:G88)</f>
        <v>-1</v>
      </c>
      <c r="I88" s="524" t="str">
        <f t="shared" ref="I88" si="655">IF(H88=-3,"悪化 ",IF(H88=3,"改善 "," ---"))</f>
        <v xml:space="preserve"> ---</v>
      </c>
      <c r="J88" s="2644">
        <f>結果表!O86</f>
        <v>100.11609675479465</v>
      </c>
      <c r="L88" s="530" t="s">
        <v>1464</v>
      </c>
      <c r="M88" s="262">
        <f t="shared" ref="M88" si="656">B88</f>
        <v>99.837651323632983</v>
      </c>
      <c r="N88" s="220">
        <f t="shared" ref="N88" si="657">J88</f>
        <v>100.11609675479465</v>
      </c>
    </row>
    <row r="89" spans="1:14">
      <c r="A89" s="2236">
        <v>45689</v>
      </c>
      <c r="B89" s="2674">
        <f>結果表!G87</f>
        <v>99.754298024490382</v>
      </c>
      <c r="C89" s="243">
        <f t="shared" si="649"/>
        <v>-8.3353299142601145E-2</v>
      </c>
      <c r="D89" s="52">
        <f t="shared" ref="D89" si="658">ROUND((B89-B77)/B77*100,2)</f>
        <v>1.57</v>
      </c>
      <c r="E89" s="359">
        <f t="shared" ref="E89" si="659">AVERAGE(B87:B89)</f>
        <v>99.826170088828022</v>
      </c>
      <c r="F89" s="542">
        <f t="shared" ref="F89" si="660">E89-E88</f>
        <v>-5.4114298135971239E-2</v>
      </c>
      <c r="G89" s="361">
        <f t="shared" ref="G89" si="661">IF(F89&lt;0,-1,1)</f>
        <v>-1</v>
      </c>
      <c r="H89" s="360">
        <f t="shared" ref="H89" si="662">SUM(G87:G89)</f>
        <v>-3</v>
      </c>
      <c r="I89" s="514" t="str">
        <f t="shared" ref="I89" si="663">IF(H89=-3,"悪化 ",IF(H89=3,"改善 "," ---"))</f>
        <v xml:space="preserve">悪化 </v>
      </c>
      <c r="J89" s="2645">
        <f>結果表!O87</f>
        <v>100.12662548718691</v>
      </c>
      <c r="L89" s="527">
        <v>2</v>
      </c>
      <c r="M89" s="262">
        <f t="shared" ref="M89" si="664">B89</f>
        <v>99.754298024490382</v>
      </c>
      <c r="N89" s="220">
        <f t="shared" ref="N89" si="665">J89</f>
        <v>100.12662548718691</v>
      </c>
    </row>
    <row r="90" spans="1:14">
      <c r="A90" s="2236">
        <v>45717</v>
      </c>
      <c r="B90" s="2674">
        <f>結果表!G88</f>
        <v>99.677009183621081</v>
      </c>
      <c r="C90" s="243">
        <f t="shared" si="649"/>
        <v>-7.7288840869300657E-2</v>
      </c>
      <c r="D90" s="52">
        <f t="shared" ref="D90" si="666">ROUND((B90-B78)/B78*100,2)</f>
        <v>1.37</v>
      </c>
      <c r="E90" s="359">
        <f t="shared" ref="E90" si="667">AVERAGE(B88:B90)</f>
        <v>99.756319510581477</v>
      </c>
      <c r="F90" s="542">
        <f t="shared" ref="F90" si="668">E90-E89</f>
        <v>-6.9850578246544615E-2</v>
      </c>
      <c r="G90" s="361">
        <f t="shared" ref="G90" si="669">IF(F90&lt;0,-1,1)</f>
        <v>-1</v>
      </c>
      <c r="H90" s="360">
        <f t="shared" ref="H90" si="670">SUM(G88:G90)</f>
        <v>-3</v>
      </c>
      <c r="I90" s="514" t="str">
        <f t="shared" ref="I90" si="671">IF(H90=-3,"悪化 ",IF(H90=3,"改善 "," ---"))</f>
        <v xml:space="preserve">悪化 </v>
      </c>
      <c r="J90" s="2645">
        <f>結果表!O88</f>
        <v>100.13025570292112</v>
      </c>
      <c r="L90" s="527">
        <v>3</v>
      </c>
      <c r="M90" s="262">
        <f t="shared" ref="M90" si="672">B90</f>
        <v>99.677009183621081</v>
      </c>
      <c r="N90" s="220">
        <f t="shared" ref="N90" si="673">J90</f>
        <v>100.13025570292112</v>
      </c>
    </row>
    <row r="91" spans="1:14">
      <c r="A91" s="2236">
        <v>45748</v>
      </c>
      <c r="B91" s="2674">
        <f>結果表!G89</f>
        <v>99.773590132572281</v>
      </c>
      <c r="C91" s="243">
        <f t="shared" si="649"/>
        <v>9.658094895119973E-2</v>
      </c>
      <c r="D91" s="52">
        <f t="shared" ref="D91" si="674">ROUND((B91-B79)/B79*100,2)</f>
        <v>1.1100000000000001</v>
      </c>
      <c r="E91" s="359">
        <f t="shared" ref="E91" si="675">AVERAGE(B89:B91)</f>
        <v>99.73496578022791</v>
      </c>
      <c r="F91" s="542">
        <f t="shared" ref="F91" si="676">E91-E90</f>
        <v>-2.1353730353567357E-2</v>
      </c>
      <c r="G91" s="361">
        <f t="shared" ref="G91" si="677">IF(F91&lt;0,-1,1)</f>
        <v>-1</v>
      </c>
      <c r="H91" s="360">
        <f t="shared" ref="H91" si="678">SUM(G89:G91)</f>
        <v>-3</v>
      </c>
      <c r="I91" s="514" t="str">
        <f t="shared" ref="I91" si="679">IF(H91=-3,"悪化 ",IF(H91=3,"改善 "," ---"))</f>
        <v xml:space="preserve">悪化 </v>
      </c>
      <c r="J91" s="2645">
        <f>結果表!O89</f>
        <v>100.12671573083567</v>
      </c>
      <c r="L91" s="527">
        <v>4</v>
      </c>
      <c r="M91" s="262">
        <f t="shared" ref="M91" si="680">B91</f>
        <v>99.773590132572281</v>
      </c>
      <c r="N91" s="220">
        <f t="shared" ref="N91" si="681">J91</f>
        <v>100.12671573083567</v>
      </c>
    </row>
    <row r="92" spans="1:14">
      <c r="A92" s="2236">
        <v>45778</v>
      </c>
      <c r="B92" s="2674">
        <f>結果表!G90</f>
        <v>100.04859571255176</v>
      </c>
      <c r="C92" s="243">
        <f t="shared" si="649"/>
        <v>0.27500557997947794</v>
      </c>
      <c r="D92" s="52">
        <f t="shared" ref="D92" si="682">ROUND((B92-B80)/B80*100,2)</f>
        <v>0.97</v>
      </c>
      <c r="E92" s="359">
        <f t="shared" ref="E92" si="683">AVERAGE(B90:B92)</f>
        <v>99.833065009581716</v>
      </c>
      <c r="F92" s="542">
        <f t="shared" ref="F92" si="684">E92-E91</f>
        <v>9.809922935380655E-2</v>
      </c>
      <c r="G92" s="361">
        <f t="shared" ref="G92" si="685">IF(F92&lt;0,-1,1)</f>
        <v>1</v>
      </c>
      <c r="H92" s="360">
        <f t="shared" ref="H92" si="686">SUM(G90:G92)</f>
        <v>-1</v>
      </c>
      <c r="I92" s="514" t="str">
        <f t="shared" ref="I92" si="687">IF(H92=-3,"悪化 ",IF(H92=3,"改善 "," ---"))</f>
        <v xml:space="preserve"> ---</v>
      </c>
      <c r="J92" s="2645">
        <f>結果表!O90</f>
        <v>100.10265483891914</v>
      </c>
      <c r="L92" s="527">
        <v>5</v>
      </c>
      <c r="M92" s="262">
        <f t="shared" ref="M92" si="688">B92</f>
        <v>100.04859571255176</v>
      </c>
      <c r="N92" s="220">
        <f t="shared" ref="N92" si="689">J92</f>
        <v>100.10265483891914</v>
      </c>
    </row>
    <row r="93" spans="1:14">
      <c r="A93" s="2236">
        <v>45809</v>
      </c>
      <c r="B93" s="2674">
        <f>結果表!G91</f>
        <v>100.44829213928682</v>
      </c>
      <c r="C93" s="243">
        <f t="shared" si="649"/>
        <v>0.399696426735062</v>
      </c>
      <c r="D93" s="52">
        <f t="shared" ref="D93" si="690">ROUND((B93-B81)/B81*100,2)</f>
        <v>1.04</v>
      </c>
      <c r="E93" s="359">
        <f t="shared" ref="E93" si="691">AVERAGE(B91:B93)</f>
        <v>100.09015932813695</v>
      </c>
      <c r="F93" s="542">
        <f t="shared" ref="F93" si="692">E93-E92</f>
        <v>0.25709431855523235</v>
      </c>
      <c r="G93" s="361">
        <f t="shared" ref="G93" si="693">IF(F93&lt;0,-1,1)</f>
        <v>1</v>
      </c>
      <c r="H93" s="360">
        <f t="shared" ref="H93" si="694">SUM(G91:G93)</f>
        <v>1</v>
      </c>
      <c r="I93" s="514" t="str">
        <f t="shared" ref="I93" si="695">IF(H93=-3,"悪化 ",IF(H93=3,"改善 "," ---"))</f>
        <v xml:space="preserve"> ---</v>
      </c>
      <c r="J93" s="2645">
        <f>結果表!O91</f>
        <v>100.05791833392584</v>
      </c>
      <c r="L93" s="527">
        <v>6</v>
      </c>
      <c r="M93" s="262">
        <f t="shared" ref="M93" si="696">B93</f>
        <v>100.44829213928682</v>
      </c>
      <c r="N93" s="220">
        <f t="shared" ref="N93" si="697">J93</f>
        <v>100.05791833392584</v>
      </c>
    </row>
    <row r="94" spans="1:14">
      <c r="A94" s="2236">
        <v>45839</v>
      </c>
      <c r="B94" s="2674"/>
      <c r="C94" s="243"/>
      <c r="D94" s="52"/>
      <c r="E94" s="359"/>
      <c r="F94" s="542"/>
      <c r="G94" s="361"/>
      <c r="H94" s="360"/>
      <c r="I94" s="514"/>
      <c r="J94" s="2645"/>
      <c r="L94" s="527">
        <v>7</v>
      </c>
      <c r="M94" s="262"/>
      <c r="N94" s="220"/>
    </row>
    <row r="95" spans="1:14">
      <c r="A95" s="2236">
        <v>45870</v>
      </c>
      <c r="B95" s="2674"/>
      <c r="C95" s="243"/>
      <c r="D95" s="52"/>
      <c r="E95" s="359"/>
      <c r="F95" s="542"/>
      <c r="G95" s="361"/>
      <c r="H95" s="360"/>
      <c r="I95" s="514"/>
      <c r="J95" s="2645"/>
      <c r="L95" s="529">
        <v>8</v>
      </c>
      <c r="M95" s="262"/>
      <c r="N95" s="220"/>
    </row>
    <row r="96" spans="1:14">
      <c r="A96" s="2236">
        <v>45901</v>
      </c>
      <c r="B96" s="2674"/>
      <c r="C96" s="243"/>
      <c r="D96" s="52"/>
      <c r="E96" s="359"/>
      <c r="F96" s="542"/>
      <c r="G96" s="361"/>
      <c r="H96" s="360"/>
      <c r="I96" s="514"/>
      <c r="J96" s="2645"/>
      <c r="L96" s="529">
        <v>9</v>
      </c>
      <c r="M96" s="262"/>
      <c r="N96" s="220"/>
    </row>
    <row r="97" spans="1:14">
      <c r="A97" s="2236">
        <v>45931</v>
      </c>
      <c r="B97" s="2674"/>
      <c r="C97" s="243"/>
      <c r="D97" s="52"/>
      <c r="E97" s="359"/>
      <c r="F97" s="542"/>
      <c r="G97" s="361"/>
      <c r="H97" s="360"/>
      <c r="I97" s="514"/>
      <c r="J97" s="2645"/>
      <c r="L97" s="529">
        <v>10</v>
      </c>
      <c r="M97" s="262"/>
      <c r="N97" s="220"/>
    </row>
    <row r="98" spans="1:14">
      <c r="A98" s="2236">
        <v>45962</v>
      </c>
      <c r="B98" s="2674"/>
      <c r="C98" s="243"/>
      <c r="D98" s="52"/>
      <c r="E98" s="359"/>
      <c r="F98" s="542"/>
      <c r="G98" s="361"/>
      <c r="H98" s="360"/>
      <c r="I98" s="514"/>
      <c r="J98" s="2645"/>
      <c r="L98" s="528">
        <v>11</v>
      </c>
      <c r="M98" s="262"/>
      <c r="N98" s="220"/>
    </row>
    <row r="99" spans="1:14">
      <c r="A99" s="2555">
        <v>45992</v>
      </c>
      <c r="B99" s="2675"/>
      <c r="C99" s="246"/>
      <c r="D99" s="550"/>
      <c r="E99" s="544"/>
      <c r="F99" s="551"/>
      <c r="G99" s="545"/>
      <c r="H99" s="552"/>
      <c r="I99" s="440"/>
      <c r="J99" s="2646"/>
      <c r="L99" s="532">
        <v>12</v>
      </c>
      <c r="M99" s="494"/>
      <c r="N99" s="225"/>
    </row>
    <row r="100" spans="1:14">
      <c r="A100" s="310" t="s">
        <v>513</v>
      </c>
      <c r="B100" s="310"/>
      <c r="C100" s="310"/>
      <c r="D100" s="310"/>
      <c r="E100" s="310"/>
      <c r="F100" s="310"/>
      <c r="G100" s="310"/>
      <c r="H100" s="310"/>
      <c r="I100" s="310"/>
      <c r="J100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101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I6" sqref="I6"/>
    </sheetView>
  </sheetViews>
  <sheetFormatPr defaultRowHeight="13"/>
  <cols>
    <col min="2" max="6" width="10.6328125" style="305" customWidth="1"/>
    <col min="7" max="8" width="7.90625" style="305" customWidth="1"/>
    <col min="9" max="10" width="10.6328125" style="305" customWidth="1"/>
  </cols>
  <sheetData>
    <row r="1" spans="1:14">
      <c r="A1" s="303" t="s">
        <v>1444</v>
      </c>
      <c r="B1" s="310"/>
      <c r="C1" s="310"/>
      <c r="D1" s="310"/>
      <c r="E1" s="310"/>
      <c r="F1" s="310"/>
      <c r="G1" s="310"/>
      <c r="H1" s="310"/>
      <c r="I1" s="310"/>
      <c r="J1" s="310"/>
    </row>
    <row r="2" spans="1:14">
      <c r="A2" s="2560" t="s">
        <v>472</v>
      </c>
      <c r="B2" s="2558" t="s">
        <v>510</v>
      </c>
      <c r="C2" s="2557"/>
      <c r="D2" s="2569"/>
      <c r="E2" s="2558"/>
      <c r="F2" s="2558"/>
      <c r="G2" s="2558"/>
      <c r="H2" s="2558"/>
      <c r="I2" s="2559"/>
      <c r="J2" s="2559" t="s">
        <v>511</v>
      </c>
    </row>
    <row r="3" spans="1:14" ht="26">
      <c r="A3" s="2565"/>
      <c r="B3" s="2566"/>
      <c r="C3" s="2562" t="s">
        <v>265</v>
      </c>
      <c r="D3" s="2562" t="s">
        <v>267</v>
      </c>
      <c r="E3" s="2563" t="s">
        <v>487</v>
      </c>
      <c r="F3" s="2564" t="s">
        <v>492</v>
      </c>
      <c r="G3" s="2728" t="s">
        <v>65</v>
      </c>
      <c r="H3" s="2839"/>
      <c r="I3" s="2729"/>
      <c r="J3" s="2568"/>
      <c r="L3" s="526" t="s">
        <v>352</v>
      </c>
      <c r="M3" s="526" t="s">
        <v>707</v>
      </c>
      <c r="N3" s="526" t="s">
        <v>708</v>
      </c>
    </row>
    <row r="4" spans="1:14">
      <c r="A4" s="2593">
        <v>43101</v>
      </c>
      <c r="B4" s="2644">
        <f>結果表!H2</f>
        <v>98.073250986659062</v>
      </c>
      <c r="C4" s="699"/>
      <c r="D4" s="52"/>
      <c r="E4" s="359">
        <f>AVERAGE(B4:B4)</f>
        <v>98.073250986659062</v>
      </c>
      <c r="F4" s="542"/>
      <c r="G4" s="361"/>
      <c r="H4" s="360"/>
      <c r="I4" s="514"/>
      <c r="J4" s="2552">
        <f>結果表!P2</f>
        <v>99.378581438531953</v>
      </c>
      <c r="L4" s="527" t="s">
        <v>713</v>
      </c>
      <c r="M4" s="262">
        <f t="shared" ref="M4:M7" si="0">B4</f>
        <v>98.073250986659062</v>
      </c>
      <c r="N4" s="220">
        <f t="shared" ref="N4:N7" si="1">J4</f>
        <v>99.378581438531953</v>
      </c>
    </row>
    <row r="5" spans="1:14">
      <c r="A5" s="2593">
        <v>43132</v>
      </c>
      <c r="B5" s="2645">
        <f>結果表!H3</f>
        <v>98.731456495114784</v>
      </c>
      <c r="C5" s="699">
        <f t="shared" ref="C5" si="2">B5-B4</f>
        <v>0.65820550845572257</v>
      </c>
      <c r="D5" s="52"/>
      <c r="E5" s="359">
        <f>AVERAGE(B4:B5)</f>
        <v>98.402353740886923</v>
      </c>
      <c r="F5" s="542">
        <f t="shared" ref="F5" si="3">E5-E4</f>
        <v>0.32910275422786128</v>
      </c>
      <c r="G5" s="361">
        <f t="shared" ref="G5" si="4">IF(F5&lt;0,-1,1)</f>
        <v>1</v>
      </c>
      <c r="H5" s="360"/>
      <c r="I5" s="514"/>
      <c r="J5" s="2553">
        <f>結果表!P3</f>
        <v>99.766500776594711</v>
      </c>
      <c r="L5" s="527">
        <v>2</v>
      </c>
      <c r="M5" s="262">
        <f t="shared" si="0"/>
        <v>98.731456495114784</v>
      </c>
      <c r="N5" s="220">
        <f t="shared" si="1"/>
        <v>99.766500776594711</v>
      </c>
    </row>
    <row r="6" spans="1:14">
      <c r="A6" s="2593">
        <v>43160</v>
      </c>
      <c r="B6" s="2645">
        <f>結果表!H4</f>
        <v>99.36127328886576</v>
      </c>
      <c r="C6" s="699">
        <f t="shared" ref="C6" si="5">B6-B5</f>
        <v>0.62981679375097599</v>
      </c>
      <c r="D6" s="52"/>
      <c r="E6" s="359">
        <f t="shared" ref="E6" si="6">AVERAGE(B4:B6)</f>
        <v>98.721993590213216</v>
      </c>
      <c r="F6" s="542">
        <f t="shared" ref="F6" si="7">E6-E5</f>
        <v>0.3196398493262933</v>
      </c>
      <c r="G6" s="361">
        <f t="shared" ref="G6" si="8">IF(F6&lt;0,-1,1)</f>
        <v>1</v>
      </c>
      <c r="H6" s="360"/>
      <c r="I6" s="514"/>
      <c r="J6" s="2553">
        <f>結果表!P4</f>
        <v>100.17958777889454</v>
      </c>
      <c r="L6" s="527">
        <v>3</v>
      </c>
      <c r="M6" s="262">
        <f t="shared" si="0"/>
        <v>99.36127328886576</v>
      </c>
      <c r="N6" s="220">
        <f t="shared" si="1"/>
        <v>100.17958777889454</v>
      </c>
    </row>
    <row r="7" spans="1:14">
      <c r="A7" s="2593">
        <v>43191</v>
      </c>
      <c r="B7" s="2645">
        <f>結果表!H5</f>
        <v>99.888397845560533</v>
      </c>
      <c r="C7" s="699">
        <f t="shared" ref="C7" si="9">B7-B6</f>
        <v>0.52712455669477265</v>
      </c>
      <c r="D7" s="52"/>
      <c r="E7" s="359">
        <f t="shared" ref="E7" si="10">AVERAGE(B5:B7)</f>
        <v>99.327042543180355</v>
      </c>
      <c r="F7" s="542">
        <f t="shared" ref="F7" si="11">E7-E6</f>
        <v>0.60504895296713812</v>
      </c>
      <c r="G7" s="361">
        <f t="shared" ref="G7" si="12">IF(F7&lt;0,-1,1)</f>
        <v>1</v>
      </c>
      <c r="H7" s="360">
        <f t="shared" ref="H7" si="13">SUM(G5:G7)</f>
        <v>3</v>
      </c>
      <c r="I7" s="514" t="str">
        <f t="shared" ref="I7" si="14">IF(H7=-3,"悪化 ",IF(H7=3,"改善 "," ---"))</f>
        <v xml:space="preserve">改善 </v>
      </c>
      <c r="J7" s="2553">
        <f>結果表!P5</f>
        <v>100.60035070694167</v>
      </c>
      <c r="L7" s="527">
        <v>4</v>
      </c>
      <c r="M7" s="262">
        <f t="shared" si="0"/>
        <v>99.888397845560533</v>
      </c>
      <c r="N7" s="220">
        <f t="shared" si="1"/>
        <v>100.60035070694167</v>
      </c>
    </row>
    <row r="8" spans="1:14">
      <c r="A8" s="2593">
        <v>43221</v>
      </c>
      <c r="B8" s="2645">
        <f>結果表!H6</f>
        <v>100.27404816951686</v>
      </c>
      <c r="C8" s="699">
        <f t="shared" ref="C8" si="15">B8-B7</f>
        <v>0.3856503239563267</v>
      </c>
      <c r="D8" s="52"/>
      <c r="E8" s="359">
        <f t="shared" ref="E8" si="16">AVERAGE(B6:B8)</f>
        <v>99.841239767981051</v>
      </c>
      <c r="F8" s="542">
        <f t="shared" ref="F8" si="17">E8-E7</f>
        <v>0.51419722480069652</v>
      </c>
      <c r="G8" s="361">
        <f t="shared" ref="G8" si="18">IF(F8&lt;0,-1,1)</f>
        <v>1</v>
      </c>
      <c r="H8" s="360">
        <f t="shared" ref="H8" si="19">SUM(G6:G8)</f>
        <v>3</v>
      </c>
      <c r="I8" s="514" t="str">
        <f t="shared" ref="I8" si="20">IF(H8=-3,"悪化 ",IF(H8=3,"改善 "," ---"))</f>
        <v xml:space="preserve">改善 </v>
      </c>
      <c r="J8" s="2553">
        <f>結果表!P6</f>
        <v>100.98952418583153</v>
      </c>
      <c r="L8" s="527">
        <v>5</v>
      </c>
      <c r="M8" s="262">
        <f t="shared" ref="M8:M16" si="21">B8</f>
        <v>100.27404816951686</v>
      </c>
      <c r="N8" s="220">
        <f t="shared" ref="N8:N16" si="22">J8</f>
        <v>100.98952418583153</v>
      </c>
    </row>
    <row r="9" spans="1:14">
      <c r="A9" s="2593">
        <v>43252</v>
      </c>
      <c r="B9" s="2645">
        <f>結果表!H7</f>
        <v>100.48888596170981</v>
      </c>
      <c r="C9" s="699">
        <f t="shared" ref="C9" si="23">B9-B8</f>
        <v>0.21483779219295229</v>
      </c>
      <c r="D9" s="52"/>
      <c r="E9" s="359">
        <f t="shared" ref="E9" si="24">AVERAGE(B7:B9)</f>
        <v>100.21711065892907</v>
      </c>
      <c r="F9" s="542">
        <f t="shared" ref="F9" si="25">E9-E8</f>
        <v>0.37587089094802195</v>
      </c>
      <c r="G9" s="361">
        <f t="shared" ref="G9" si="26">IF(F9&lt;0,-1,1)</f>
        <v>1</v>
      </c>
      <c r="H9" s="360">
        <f t="shared" ref="H9" si="27">SUM(G7:G9)</f>
        <v>3</v>
      </c>
      <c r="I9" s="514" t="str">
        <f t="shared" ref="I9" si="28">IF(H9=-3,"悪化 ",IF(H9=3,"改善 "," ---"))</f>
        <v xml:space="preserve">改善 </v>
      </c>
      <c r="J9" s="2553">
        <f>結果表!P7</f>
        <v>101.31531942052027</v>
      </c>
      <c r="L9" s="527">
        <v>6</v>
      </c>
      <c r="M9" s="262">
        <f t="shared" si="21"/>
        <v>100.48888596170981</v>
      </c>
      <c r="N9" s="220">
        <f t="shared" si="22"/>
        <v>101.31531942052027</v>
      </c>
    </row>
    <row r="10" spans="1:14">
      <c r="A10" s="2593">
        <v>43282</v>
      </c>
      <c r="B10" s="2645">
        <f>結果表!H8</f>
        <v>100.63712465055352</v>
      </c>
      <c r="C10" s="699">
        <f t="shared" ref="C10" si="29">B10-B9</f>
        <v>0.14823868884370484</v>
      </c>
      <c r="D10" s="52"/>
      <c r="E10" s="359">
        <f t="shared" ref="E10" si="30">AVERAGE(B8:B10)</f>
        <v>100.46668626059341</v>
      </c>
      <c r="F10" s="542">
        <f t="shared" ref="F10" si="31">E10-E9</f>
        <v>0.24957560166433268</v>
      </c>
      <c r="G10" s="361">
        <f t="shared" ref="G10" si="32">IF(F10&lt;0,-1,1)</f>
        <v>1</v>
      </c>
      <c r="H10" s="360">
        <f t="shared" ref="H10" si="33">SUM(G8:G10)</f>
        <v>3</v>
      </c>
      <c r="I10" s="514" t="str">
        <f t="shared" ref="I10" si="34">IF(H10=-3,"悪化 ",IF(H10=3,"改善 "," ---"))</f>
        <v xml:space="preserve">改善 </v>
      </c>
      <c r="J10" s="2553">
        <f>結果表!P8</f>
        <v>101.54114836824823</v>
      </c>
      <c r="L10" s="527">
        <v>7</v>
      </c>
      <c r="M10" s="262">
        <f t="shared" si="21"/>
        <v>100.63712465055352</v>
      </c>
      <c r="N10" s="220">
        <f t="shared" si="22"/>
        <v>101.54114836824823</v>
      </c>
    </row>
    <row r="11" spans="1:14">
      <c r="A11" s="2593">
        <v>43313</v>
      </c>
      <c r="B11" s="2645">
        <f>結果表!H9</f>
        <v>100.74843043203782</v>
      </c>
      <c r="C11" s="699">
        <f t="shared" ref="C11" si="35">B11-B10</f>
        <v>0.11130578148430459</v>
      </c>
      <c r="D11" s="52"/>
      <c r="E11" s="359">
        <f t="shared" ref="E11" si="36">AVERAGE(B9:B11)</f>
        <v>100.62481368143371</v>
      </c>
      <c r="F11" s="542">
        <f t="shared" ref="F11" si="37">E11-E10</f>
        <v>0.15812742084030162</v>
      </c>
      <c r="G11" s="361">
        <f t="shared" ref="G11" si="38">IF(F11&lt;0,-1,1)</f>
        <v>1</v>
      </c>
      <c r="H11" s="360">
        <f t="shared" ref="H11" si="39">SUM(G9:G11)</f>
        <v>3</v>
      </c>
      <c r="I11" s="514" t="str">
        <f t="shared" ref="I11" si="40">IF(H11=-3,"悪化 ",IF(H11=3,"改善 "," ---"))</f>
        <v xml:space="preserve">改善 </v>
      </c>
      <c r="J11" s="2553">
        <f>結果表!P9</f>
        <v>101.66922121790871</v>
      </c>
      <c r="L11" s="529">
        <v>8</v>
      </c>
      <c r="M11" s="262">
        <f t="shared" si="21"/>
        <v>100.74843043203782</v>
      </c>
      <c r="N11" s="220">
        <f t="shared" si="22"/>
        <v>101.66922121790871</v>
      </c>
    </row>
    <row r="12" spans="1:14">
      <c r="A12" s="2593">
        <v>43344</v>
      </c>
      <c r="B12" s="2645">
        <f>結果表!H10</f>
        <v>100.84883683262652</v>
      </c>
      <c r="C12" s="699">
        <f t="shared" ref="C12" si="41">B12-B11</f>
        <v>0.10040640058869599</v>
      </c>
      <c r="D12" s="52"/>
      <c r="E12" s="359">
        <f t="shared" ref="E12" si="42">AVERAGE(B10:B12)</f>
        <v>100.74479730507262</v>
      </c>
      <c r="F12" s="542">
        <f t="shared" ref="F12" si="43">E12-E11</f>
        <v>0.11998362363891601</v>
      </c>
      <c r="G12" s="361">
        <f t="shared" ref="G12" si="44">IF(F12&lt;0,-1,1)</f>
        <v>1</v>
      </c>
      <c r="H12" s="360">
        <f t="shared" ref="H12" si="45">SUM(G10:G12)</f>
        <v>3</v>
      </c>
      <c r="I12" s="514" t="str">
        <f t="shared" ref="I12" si="46">IF(H12=-3,"悪化 ",IF(H12=3,"改善 "," ---"))</f>
        <v xml:space="preserve">改善 </v>
      </c>
      <c r="J12" s="2553">
        <f>結果表!P10</f>
        <v>101.70255247807683</v>
      </c>
      <c r="L12" s="529">
        <v>9</v>
      </c>
      <c r="M12" s="262">
        <f t="shared" si="21"/>
        <v>100.84883683262652</v>
      </c>
      <c r="N12" s="220">
        <f t="shared" si="22"/>
        <v>101.70255247807683</v>
      </c>
    </row>
    <row r="13" spans="1:14">
      <c r="A13" s="2593">
        <v>43374</v>
      </c>
      <c r="B13" s="2645">
        <f>結果表!H11</f>
        <v>100.98271108088875</v>
      </c>
      <c r="C13" s="699">
        <f t="shared" ref="C13" si="47">B13-B12</f>
        <v>0.13387424826223082</v>
      </c>
      <c r="D13" s="52"/>
      <c r="E13" s="359">
        <f t="shared" ref="E13" si="48">AVERAGE(B11:B13)</f>
        <v>100.85999278185102</v>
      </c>
      <c r="F13" s="542">
        <f t="shared" ref="F13" si="49">E13-E12</f>
        <v>0.11519547677839626</v>
      </c>
      <c r="G13" s="361">
        <f t="shared" ref="G13" si="50">IF(F13&lt;0,-1,1)</f>
        <v>1</v>
      </c>
      <c r="H13" s="360">
        <f t="shared" ref="H13" si="51">SUM(G11:G13)</f>
        <v>3</v>
      </c>
      <c r="I13" s="514" t="str">
        <f t="shared" ref="I13" si="52">IF(H13=-3,"悪化 ",IF(H13=3,"改善 "," ---"))</f>
        <v xml:space="preserve">改善 </v>
      </c>
      <c r="J13" s="2553">
        <f>結果表!P11</f>
        <v>101.68586149916609</v>
      </c>
      <c r="L13" s="529">
        <v>10</v>
      </c>
      <c r="M13" s="262">
        <f t="shared" si="21"/>
        <v>100.98271108088875</v>
      </c>
      <c r="N13" s="220">
        <f t="shared" si="22"/>
        <v>101.68586149916609</v>
      </c>
    </row>
    <row r="14" spans="1:14">
      <c r="A14" s="2593">
        <v>43405</v>
      </c>
      <c r="B14" s="2645">
        <f>結果表!H12</f>
        <v>101.04421734508453</v>
      </c>
      <c r="C14" s="699">
        <f t="shared" ref="C14" si="53">B14-B13</f>
        <v>6.1506264195784865E-2</v>
      </c>
      <c r="D14" s="52"/>
      <c r="E14" s="359">
        <f t="shared" ref="E14" si="54">AVERAGE(B12:B14)</f>
        <v>100.95858841953327</v>
      </c>
      <c r="F14" s="542">
        <f t="shared" ref="F14" si="55">E14-E13</f>
        <v>9.8595637682251436E-2</v>
      </c>
      <c r="G14" s="361">
        <f t="shared" ref="G14" si="56">IF(F14&lt;0,-1,1)</f>
        <v>1</v>
      </c>
      <c r="H14" s="360">
        <f t="shared" ref="H14" si="57">SUM(G12:G14)</f>
        <v>3</v>
      </c>
      <c r="I14" s="514" t="str">
        <f t="shared" ref="I14" si="58">IF(H14=-3,"悪化 ",IF(H14=3,"改善 "," ---"))</f>
        <v xml:space="preserve">改善 </v>
      </c>
      <c r="J14" s="2553">
        <f>結果表!P12</f>
        <v>101.65265052319209</v>
      </c>
      <c r="L14" s="528">
        <v>11</v>
      </c>
      <c r="M14" s="262">
        <f t="shared" si="21"/>
        <v>101.04421734508453</v>
      </c>
      <c r="N14" s="220">
        <f t="shared" si="22"/>
        <v>101.65265052319209</v>
      </c>
    </row>
    <row r="15" spans="1:14">
      <c r="A15" s="2593">
        <v>43435</v>
      </c>
      <c r="B15" s="2645">
        <f>結果表!H13</f>
        <v>101.00410848816641</v>
      </c>
      <c r="C15" s="699">
        <f t="shared" ref="C15:C16" si="59">B15-B14</f>
        <v>-4.0108856918124047E-2</v>
      </c>
      <c r="D15" s="52"/>
      <c r="E15" s="359">
        <f t="shared" ref="E15:E16" si="60">AVERAGE(B13:B15)</f>
        <v>101.01034563804656</v>
      </c>
      <c r="F15" s="542">
        <f t="shared" ref="F15:F16" si="61">E15-E14</f>
        <v>5.1757218513287739E-2</v>
      </c>
      <c r="G15" s="361">
        <f t="shared" ref="G15:G16" si="62">IF(F15&lt;0,-1,1)</f>
        <v>1</v>
      </c>
      <c r="H15" s="360">
        <f t="shared" ref="H15:H16" si="63">SUM(G13:G15)</f>
        <v>3</v>
      </c>
      <c r="I15" s="514" t="str">
        <f t="shared" ref="I15:I16" si="64">IF(H15=-3,"悪化 ",IF(H15=3,"改善 "," ---"))</f>
        <v xml:space="preserve">改善 </v>
      </c>
      <c r="J15" s="2554">
        <f>結果表!P13</f>
        <v>101.60981389509301</v>
      </c>
      <c r="L15" s="527">
        <v>12</v>
      </c>
      <c r="M15" s="262">
        <f t="shared" si="21"/>
        <v>101.00410848816641</v>
      </c>
      <c r="N15" s="220">
        <f t="shared" si="22"/>
        <v>101.60981389509301</v>
      </c>
    </row>
    <row r="16" spans="1:14">
      <c r="A16" s="2647">
        <v>43466</v>
      </c>
      <c r="B16" s="2644">
        <f>結果表!H14</f>
        <v>100.88712539262978</v>
      </c>
      <c r="C16" s="547">
        <f t="shared" si="59"/>
        <v>-0.11698309553662511</v>
      </c>
      <c r="D16" s="245">
        <f t="shared" ref="D16" si="65">ROUND((B16-B4)/B4*100,2)</f>
        <v>2.87</v>
      </c>
      <c r="E16" s="548">
        <f t="shared" si="60"/>
        <v>100.97848374196025</v>
      </c>
      <c r="F16" s="553">
        <f t="shared" si="61"/>
        <v>-3.1861896086311958E-2</v>
      </c>
      <c r="G16" s="549">
        <f t="shared" si="62"/>
        <v>-1</v>
      </c>
      <c r="H16" s="554">
        <f t="shared" si="63"/>
        <v>1</v>
      </c>
      <c r="I16" s="702" t="str">
        <f t="shared" si="64"/>
        <v xml:space="preserve"> ---</v>
      </c>
      <c r="J16" s="2553">
        <f>結果表!P14</f>
        <v>101.55542219429076</v>
      </c>
      <c r="L16" s="530" t="s">
        <v>758</v>
      </c>
      <c r="M16" s="531">
        <f t="shared" si="21"/>
        <v>100.88712539262978</v>
      </c>
      <c r="N16" s="369">
        <f t="shared" si="22"/>
        <v>101.55542219429076</v>
      </c>
    </row>
    <row r="17" spans="1:14">
      <c r="A17" s="2595">
        <v>43497</v>
      </c>
      <c r="B17" s="2645">
        <f>結果表!H15</f>
        <v>100.70945356343695</v>
      </c>
      <c r="C17" s="52">
        <f t="shared" ref="C17" si="66">B17-B16</f>
        <v>-0.17767182919283186</v>
      </c>
      <c r="D17" s="243">
        <f t="shared" ref="D17" si="67">ROUND((B17-B5)/B5*100,2)</f>
        <v>2</v>
      </c>
      <c r="E17" s="542">
        <f t="shared" ref="E17" si="68">AVERAGE(B15:B17)</f>
        <v>100.86689581474438</v>
      </c>
      <c r="F17" s="359">
        <f t="shared" ref="F17" si="69">E17-E16</f>
        <v>-0.11158792721586508</v>
      </c>
      <c r="G17" s="360">
        <f t="shared" ref="G17" si="70">IF(F17&lt;0,-1,1)</f>
        <v>-1</v>
      </c>
      <c r="H17" s="361">
        <f t="shared" ref="H17" si="71">SUM(G15:G17)</f>
        <v>-1</v>
      </c>
      <c r="I17" s="513" t="str">
        <f t="shared" ref="I17" si="72">IF(H17=-3,"悪化 ",IF(H17=3,"改善 "," ---"))</f>
        <v xml:space="preserve"> ---</v>
      </c>
      <c r="J17" s="2553">
        <f>結果表!P15</f>
        <v>101.48785439079073</v>
      </c>
      <c r="L17" s="527">
        <v>2</v>
      </c>
      <c r="M17" s="262">
        <f t="shared" ref="M17" si="73">B17</f>
        <v>100.70945356343695</v>
      </c>
      <c r="N17" s="220">
        <f t="shared" ref="N17" si="74">J17</f>
        <v>101.48785439079073</v>
      </c>
    </row>
    <row r="18" spans="1:14">
      <c r="A18" s="2595">
        <v>43525</v>
      </c>
      <c r="B18" s="2645">
        <f>結果表!H16</f>
        <v>100.48474763697732</v>
      </c>
      <c r="C18" s="52">
        <f t="shared" ref="C18" si="75">B18-B17</f>
        <v>-0.2247059264596345</v>
      </c>
      <c r="D18" s="243">
        <f t="shared" ref="D18" si="76">ROUND((B18-B6)/B6*100,2)</f>
        <v>1.1299999999999999</v>
      </c>
      <c r="E18" s="542">
        <f t="shared" ref="E18" si="77">AVERAGE(B16:B18)</f>
        <v>100.69377553101469</v>
      </c>
      <c r="F18" s="359">
        <f t="shared" ref="F18" si="78">E18-E17</f>
        <v>-0.17312028372968769</v>
      </c>
      <c r="G18" s="360">
        <f t="shared" ref="G18" si="79">IF(F18&lt;0,-1,1)</f>
        <v>-1</v>
      </c>
      <c r="H18" s="361">
        <f t="shared" ref="H18" si="80">SUM(G16:G18)</f>
        <v>-3</v>
      </c>
      <c r="I18" s="513" t="str">
        <f t="shared" ref="I18" si="81">IF(H18=-3,"悪化 ",IF(H18=3,"改善 "," ---"))</f>
        <v xml:space="preserve">悪化 </v>
      </c>
      <c r="J18" s="2553">
        <f>結果表!P16</f>
        <v>101.3931418710641</v>
      </c>
      <c r="L18" s="527">
        <v>3</v>
      </c>
      <c r="M18" s="262">
        <f t="shared" ref="M18" si="82">B18</f>
        <v>100.48474763697732</v>
      </c>
      <c r="N18" s="220">
        <f t="shared" ref="N18" si="83">J18</f>
        <v>101.3931418710641</v>
      </c>
    </row>
    <row r="19" spans="1:14">
      <c r="A19" s="2595">
        <v>43556</v>
      </c>
      <c r="B19" s="2645">
        <f>結果表!H17</f>
        <v>100.31470860411304</v>
      </c>
      <c r="C19" s="52">
        <f t="shared" ref="C19" si="84">B19-B18</f>
        <v>-0.17003903286428113</v>
      </c>
      <c r="D19" s="243">
        <f t="shared" ref="D19" si="85">ROUND((B19-B7)/B7*100,2)</f>
        <v>0.43</v>
      </c>
      <c r="E19" s="542">
        <f t="shared" ref="E19" si="86">AVERAGE(B17:B19)</f>
        <v>100.50296993484244</v>
      </c>
      <c r="F19" s="359">
        <f t="shared" ref="F19" si="87">E19-E18</f>
        <v>-0.1908055961722539</v>
      </c>
      <c r="G19" s="360">
        <f t="shared" ref="G19" si="88">IF(F19&lt;0,-1,1)</f>
        <v>-1</v>
      </c>
      <c r="H19" s="361">
        <f t="shared" ref="H19" si="89">SUM(G17:G19)</f>
        <v>-3</v>
      </c>
      <c r="I19" s="513" t="str">
        <f t="shared" ref="I19" si="90">IF(H19=-3,"悪化 ",IF(H19=3,"改善 "," ---"))</f>
        <v xml:space="preserve">悪化 </v>
      </c>
      <c r="J19" s="2553">
        <f>結果表!P17</f>
        <v>101.25964172874521</v>
      </c>
      <c r="L19" s="527">
        <v>4</v>
      </c>
      <c r="M19" s="262">
        <f t="shared" ref="M19" si="91">B19</f>
        <v>100.31470860411304</v>
      </c>
      <c r="N19" s="220">
        <f t="shared" ref="N19" si="92">J19</f>
        <v>101.25964172874521</v>
      </c>
    </row>
    <row r="20" spans="1:14">
      <c r="A20" s="2595">
        <v>43586</v>
      </c>
      <c r="B20" s="2645">
        <f>結果表!H18</f>
        <v>100.19145682900464</v>
      </c>
      <c r="C20" s="52">
        <f t="shared" ref="C20" si="93">B20-B19</f>
        <v>-0.12325177510840035</v>
      </c>
      <c r="D20" s="243">
        <f t="shared" ref="D20" si="94">ROUND((B20-B8)/B8*100,2)</f>
        <v>-0.08</v>
      </c>
      <c r="E20" s="542">
        <f t="shared" ref="E20" si="95">AVERAGE(B18:B20)</f>
        <v>100.33030435669832</v>
      </c>
      <c r="F20" s="359">
        <f t="shared" ref="F20" si="96">E20-E19</f>
        <v>-0.17266557814411954</v>
      </c>
      <c r="G20" s="360">
        <f t="shared" ref="G20" si="97">IF(F20&lt;0,-1,1)</f>
        <v>-1</v>
      </c>
      <c r="H20" s="361">
        <f t="shared" ref="H20" si="98">SUM(G18:G20)</f>
        <v>-3</v>
      </c>
      <c r="I20" s="513" t="str">
        <f t="shared" ref="I20" si="99">IF(H20=-3,"悪化 ",IF(H20=3,"改善 "," ---"))</f>
        <v xml:space="preserve">悪化 </v>
      </c>
      <c r="J20" s="2553">
        <f>結果表!P18</f>
        <v>101.10262790902112</v>
      </c>
      <c r="L20" s="527">
        <v>5</v>
      </c>
      <c r="M20" s="262">
        <f t="shared" ref="M20" si="100">B20</f>
        <v>100.19145682900464</v>
      </c>
      <c r="N20" s="220">
        <f t="shared" ref="N20" si="101">J20</f>
        <v>101.10262790902112</v>
      </c>
    </row>
    <row r="21" spans="1:14">
      <c r="A21" s="2595">
        <v>43617</v>
      </c>
      <c r="B21" s="2645">
        <f>結果表!H19</f>
        <v>100.11497361107514</v>
      </c>
      <c r="C21" s="52">
        <f t="shared" ref="C21" si="102">B21-B20</f>
        <v>-7.6483217929492753E-2</v>
      </c>
      <c r="D21" s="243">
        <f t="shared" ref="D21" si="103">ROUND((B21-B9)/B9*100,2)</f>
        <v>-0.37</v>
      </c>
      <c r="E21" s="542">
        <f t="shared" ref="E21" si="104">AVERAGE(B19:B21)</f>
        <v>100.20704634806428</v>
      </c>
      <c r="F21" s="359">
        <f t="shared" ref="F21" si="105">E21-E20</f>
        <v>-0.12325800863403913</v>
      </c>
      <c r="G21" s="360">
        <f t="shared" ref="G21" si="106">IF(F21&lt;0,-1,1)</f>
        <v>-1</v>
      </c>
      <c r="H21" s="361">
        <f t="shared" ref="H21" si="107">SUM(G19:G21)</f>
        <v>-3</v>
      </c>
      <c r="I21" s="513" t="str">
        <f t="shared" ref="I21" si="108">IF(H21=-3,"悪化 ",IF(H21=3,"改善 "," ---"))</f>
        <v xml:space="preserve">悪化 </v>
      </c>
      <c r="J21" s="2553">
        <f>結果表!P19</f>
        <v>100.90136718359715</v>
      </c>
      <c r="L21" s="527">
        <v>6</v>
      </c>
      <c r="M21" s="262">
        <f t="shared" ref="M21" si="109">B21</f>
        <v>100.11497361107514</v>
      </c>
      <c r="N21" s="220">
        <f t="shared" ref="N21" si="110">J21</f>
        <v>100.90136718359715</v>
      </c>
    </row>
    <row r="22" spans="1:14">
      <c r="A22" s="2595">
        <v>43647</v>
      </c>
      <c r="B22" s="2645">
        <f>結果表!H20</f>
        <v>100.09001116267166</v>
      </c>
      <c r="C22" s="52">
        <f t="shared" ref="C22" si="111">B22-B21</f>
        <v>-2.4962448403485382E-2</v>
      </c>
      <c r="D22" s="243">
        <f t="shared" ref="D22" si="112">ROUND((B22-B10)/B10*100,2)</f>
        <v>-0.54</v>
      </c>
      <c r="E22" s="542">
        <f t="shared" ref="E22" si="113">AVERAGE(B20:B22)</f>
        <v>100.13214720091715</v>
      </c>
      <c r="F22" s="359">
        <f t="shared" ref="F22" si="114">E22-E21</f>
        <v>-7.4899147147135636E-2</v>
      </c>
      <c r="G22" s="360">
        <f t="shared" ref="G22" si="115">IF(F22&lt;0,-1,1)</f>
        <v>-1</v>
      </c>
      <c r="H22" s="361">
        <f t="shared" ref="H22" si="116">SUM(G20:G22)</f>
        <v>-3</v>
      </c>
      <c r="I22" s="513" t="str">
        <f t="shared" ref="I22" si="117">IF(H22=-3,"悪化 ",IF(H22=3,"改善 "," ---"))</f>
        <v xml:space="preserve">悪化 </v>
      </c>
      <c r="J22" s="2553">
        <f>結果表!P20</f>
        <v>100.70705492810325</v>
      </c>
      <c r="L22" s="527">
        <v>7</v>
      </c>
      <c r="M22" s="262">
        <f t="shared" ref="M22" si="118">B22</f>
        <v>100.09001116267166</v>
      </c>
      <c r="N22" s="220">
        <f t="shared" ref="N22" si="119">J22</f>
        <v>100.70705492810325</v>
      </c>
    </row>
    <row r="23" spans="1:14">
      <c r="A23" s="2595">
        <v>43678</v>
      </c>
      <c r="B23" s="2645">
        <f>結果表!H21</f>
        <v>100.08031563941928</v>
      </c>
      <c r="C23" s="52">
        <f t="shared" ref="C23" si="120">B23-B22</f>
        <v>-9.6955232523754376E-3</v>
      </c>
      <c r="D23" s="243">
        <f t="shared" ref="D23" si="121">ROUND((B23-B11)/B11*100,2)</f>
        <v>-0.66</v>
      </c>
      <c r="E23" s="542">
        <f t="shared" ref="E23" si="122">AVERAGE(B21:B23)</f>
        <v>100.09510013772201</v>
      </c>
      <c r="F23" s="359">
        <f t="shared" ref="F23" si="123">E23-E22</f>
        <v>-3.7047063195132068E-2</v>
      </c>
      <c r="G23" s="360">
        <f t="shared" ref="G23" si="124">IF(F23&lt;0,-1,1)</f>
        <v>-1</v>
      </c>
      <c r="H23" s="361">
        <f t="shared" ref="H23" si="125">SUM(G21:G23)</f>
        <v>-3</v>
      </c>
      <c r="I23" s="513" t="str">
        <f t="shared" ref="I23" si="126">IF(H23=-3,"悪化 ",IF(H23=3,"改善 "," ---"))</f>
        <v xml:space="preserve">悪化 </v>
      </c>
      <c r="J23" s="2553">
        <f>結果表!P21</f>
        <v>100.52425936415337</v>
      </c>
      <c r="L23" s="529">
        <v>8</v>
      </c>
      <c r="M23" s="262">
        <f t="shared" ref="M23" si="127">B23</f>
        <v>100.08031563941928</v>
      </c>
      <c r="N23" s="220">
        <f t="shared" ref="N23" si="128">J23</f>
        <v>100.52425936415337</v>
      </c>
    </row>
    <row r="24" spans="1:14">
      <c r="A24" s="2595">
        <v>43709</v>
      </c>
      <c r="B24" s="2645">
        <f>結果表!H22</f>
        <v>100.08286819802242</v>
      </c>
      <c r="C24" s="52">
        <f t="shared" ref="C24" si="129">B24-B23</f>
        <v>2.5525586031420744E-3</v>
      </c>
      <c r="D24" s="243">
        <f t="shared" ref="D24" si="130">ROUND((B24-B12)/B12*100,2)</f>
        <v>-0.76</v>
      </c>
      <c r="E24" s="542">
        <f t="shared" ref="E24" si="131">AVERAGE(B22:B24)</f>
        <v>100.08439833337111</v>
      </c>
      <c r="F24" s="359">
        <f t="shared" ref="F24" si="132">E24-E23</f>
        <v>-1.0701804350901511E-2</v>
      </c>
      <c r="G24" s="360">
        <f t="shared" ref="G24" si="133">IF(F24&lt;0,-1,1)</f>
        <v>-1</v>
      </c>
      <c r="H24" s="361">
        <f t="shared" ref="H24" si="134">SUM(G22:G24)</f>
        <v>-3</v>
      </c>
      <c r="I24" s="513" t="str">
        <f t="shared" ref="I24" si="135">IF(H24=-3,"悪化 ",IF(H24=3,"改善 "," ---"))</f>
        <v xml:space="preserve">悪化 </v>
      </c>
      <c r="J24" s="2553">
        <f>結果表!P22</f>
        <v>100.35377164082561</v>
      </c>
      <c r="L24" s="529">
        <v>9</v>
      </c>
      <c r="M24" s="262">
        <f t="shared" ref="M24" si="136">B24</f>
        <v>100.08286819802242</v>
      </c>
      <c r="N24" s="220">
        <f t="shared" ref="N24" si="137">J24</f>
        <v>100.35377164082561</v>
      </c>
    </row>
    <row r="25" spans="1:14">
      <c r="A25" s="2595">
        <v>43739</v>
      </c>
      <c r="B25" s="2645">
        <f>結果表!H23</f>
        <v>100.03394462291999</v>
      </c>
      <c r="C25" s="52">
        <f t="shared" ref="C25" si="138">B25-B24</f>
        <v>-4.8923575102435279E-2</v>
      </c>
      <c r="D25" s="243">
        <f t="shared" ref="D25" si="139">ROUND((B25-B13)/B13*100,2)</f>
        <v>-0.94</v>
      </c>
      <c r="E25" s="542">
        <f t="shared" ref="E25" si="140">AVERAGE(B23:B25)</f>
        <v>100.06570948678723</v>
      </c>
      <c r="F25" s="359">
        <f t="shared" ref="F25" si="141">E25-E24</f>
        <v>-1.8688846583884811E-2</v>
      </c>
      <c r="G25" s="360">
        <f t="shared" ref="G25" si="142">IF(F25&lt;0,-1,1)</f>
        <v>-1</v>
      </c>
      <c r="H25" s="361">
        <f t="shared" ref="H25" si="143">SUM(G23:G25)</f>
        <v>-3</v>
      </c>
      <c r="I25" s="513" t="str">
        <f t="shared" ref="I25" si="144">IF(H25=-3,"悪化 ",IF(H25=3,"改善 "," ---"))</f>
        <v xml:space="preserve">悪化 </v>
      </c>
      <c r="J25" s="2553">
        <f>結果表!P23</f>
        <v>100.1679601180803</v>
      </c>
      <c r="L25" s="529">
        <v>10</v>
      </c>
      <c r="M25" s="262">
        <f t="shared" ref="M25" si="145">B25</f>
        <v>100.03394462291999</v>
      </c>
      <c r="N25" s="220">
        <f t="shared" ref="N25" si="146">J25</f>
        <v>100.1679601180803</v>
      </c>
    </row>
    <row r="26" spans="1:14">
      <c r="A26" s="2595">
        <v>43770</v>
      </c>
      <c r="B26" s="2645">
        <f>結果表!H24</f>
        <v>99.946931363269883</v>
      </c>
      <c r="C26" s="52">
        <f t="shared" ref="C26" si="147">B26-B25</f>
        <v>-8.7013259650106534E-2</v>
      </c>
      <c r="D26" s="243">
        <f t="shared" ref="D26" si="148">ROUND((B26-B14)/B14*100,2)</f>
        <v>-1.0900000000000001</v>
      </c>
      <c r="E26" s="542">
        <f t="shared" ref="E26" si="149">AVERAGE(B24:B26)</f>
        <v>100.02124806140409</v>
      </c>
      <c r="F26" s="359">
        <f t="shared" ref="F26" si="150">E26-E25</f>
        <v>-4.4461425383133246E-2</v>
      </c>
      <c r="G26" s="360">
        <f t="shared" ref="G26" si="151">IF(F26&lt;0,-1,1)</f>
        <v>-1</v>
      </c>
      <c r="H26" s="361">
        <f t="shared" ref="H26" si="152">SUM(G24:G26)</f>
        <v>-3</v>
      </c>
      <c r="I26" s="513" t="str">
        <f t="shared" ref="I26" si="153">IF(H26=-3,"悪化 ",IF(H26=3,"改善 "," ---"))</f>
        <v xml:space="preserve">悪化 </v>
      </c>
      <c r="J26" s="2553">
        <f>結果表!P24</f>
        <v>99.953594170620249</v>
      </c>
      <c r="L26" s="528">
        <v>11</v>
      </c>
      <c r="M26" s="262">
        <f t="shared" ref="M26" si="154">B26</f>
        <v>99.946931363269883</v>
      </c>
      <c r="N26" s="220">
        <f t="shared" ref="N26" si="155">J26</f>
        <v>99.953594170620249</v>
      </c>
    </row>
    <row r="27" spans="1:14">
      <c r="A27" s="2648">
        <v>43800</v>
      </c>
      <c r="B27" s="2646">
        <f>結果表!H25</f>
        <v>99.795236965413139</v>
      </c>
      <c r="C27" s="550">
        <f t="shared" ref="C27:C28" si="156">B27-B26</f>
        <v>-0.15169439785674399</v>
      </c>
      <c r="D27" s="246">
        <f t="shared" ref="D27:D28" si="157">ROUND((B27-B15)/B15*100,2)</f>
        <v>-1.2</v>
      </c>
      <c r="E27" s="551">
        <f t="shared" ref="E27:E28" si="158">AVERAGE(B25:B27)</f>
        <v>99.925370983867666</v>
      </c>
      <c r="F27" s="544">
        <f t="shared" ref="F27:F28" si="159">E27-E26</f>
        <v>-9.5877077536428601E-2</v>
      </c>
      <c r="G27" s="552">
        <f t="shared" ref="G27:G28" si="160">IF(F27&lt;0,-1,1)</f>
        <v>-1</v>
      </c>
      <c r="H27" s="545">
        <f t="shared" ref="H27:H28" si="161">SUM(G25:G27)</f>
        <v>-3</v>
      </c>
      <c r="I27" s="546" t="str">
        <f t="shared" ref="I27:I28" si="162">IF(H27=-3,"悪化 ",IF(H27=3,"改善 "," ---"))</f>
        <v xml:space="preserve">悪化 </v>
      </c>
      <c r="J27" s="2553">
        <f>結果表!P25</f>
        <v>99.675768303902814</v>
      </c>
      <c r="L27" s="527">
        <v>12</v>
      </c>
      <c r="M27" s="262">
        <f t="shared" ref="M27" si="163">B27</f>
        <v>99.795236965413139</v>
      </c>
      <c r="N27" s="220">
        <f t="shared" ref="N27" si="164">J27</f>
        <v>99.675768303902814</v>
      </c>
    </row>
    <row r="28" spans="1:14">
      <c r="A28" s="2593">
        <v>43831</v>
      </c>
      <c r="B28" s="2645">
        <f>結果表!H26</f>
        <v>99.517025739003799</v>
      </c>
      <c r="C28" s="52">
        <f t="shared" si="156"/>
        <v>-0.27821122640933993</v>
      </c>
      <c r="D28" s="243">
        <f t="shared" si="157"/>
        <v>-1.36</v>
      </c>
      <c r="E28" s="542">
        <f t="shared" si="158"/>
        <v>99.75306468922895</v>
      </c>
      <c r="F28" s="359">
        <f t="shared" si="159"/>
        <v>-0.17230629463871594</v>
      </c>
      <c r="G28" s="360">
        <f t="shared" si="160"/>
        <v>-1</v>
      </c>
      <c r="H28" s="361">
        <f t="shared" si="161"/>
        <v>-3</v>
      </c>
      <c r="I28" s="513" t="str">
        <f t="shared" si="162"/>
        <v xml:space="preserve">悪化 </v>
      </c>
      <c r="J28" s="2552">
        <f>結果表!P26</f>
        <v>99.287575651823232</v>
      </c>
      <c r="L28" s="530" t="s">
        <v>802</v>
      </c>
      <c r="M28" s="531">
        <f t="shared" ref="M28" si="165">B28</f>
        <v>99.517025739003799</v>
      </c>
      <c r="N28" s="369">
        <f t="shared" ref="N28" si="166">J28</f>
        <v>99.287575651823232</v>
      </c>
    </row>
    <row r="29" spans="1:14">
      <c r="A29" s="2593">
        <v>43862</v>
      </c>
      <c r="B29" s="2645">
        <f>結果表!H27</f>
        <v>99.143614077744658</v>
      </c>
      <c r="C29" s="52">
        <f t="shared" ref="C29" si="167">B29-B28</f>
        <v>-0.37341166125914071</v>
      </c>
      <c r="D29" s="243">
        <f t="shared" ref="D29" si="168">ROUND((B29-B17)/B17*100,2)</f>
        <v>-1.55</v>
      </c>
      <c r="E29" s="542">
        <f t="shared" ref="E29" si="169">AVERAGE(B27:B29)</f>
        <v>99.485292260720527</v>
      </c>
      <c r="F29" s="359">
        <f t="shared" ref="F29" si="170">E29-E28</f>
        <v>-0.26777242850842242</v>
      </c>
      <c r="G29" s="360">
        <f t="shared" ref="G29" si="171">IF(F29&lt;0,-1,1)</f>
        <v>-1</v>
      </c>
      <c r="H29" s="361">
        <f t="shared" ref="H29" si="172">SUM(G27:G29)</f>
        <v>-3</v>
      </c>
      <c r="I29" s="513" t="str">
        <f t="shared" ref="I29" si="173">IF(H29=-3,"悪化 ",IF(H29=3,"改善 "," ---"))</f>
        <v xml:space="preserve">悪化 </v>
      </c>
      <c r="J29" s="2553">
        <f>結果表!P27</f>
        <v>98.766386888380225</v>
      </c>
      <c r="L29" s="527">
        <v>2</v>
      </c>
      <c r="M29" s="262">
        <f t="shared" ref="M29" si="174">B29</f>
        <v>99.143614077744658</v>
      </c>
      <c r="N29" s="220">
        <f t="shared" ref="N29" si="175">J29</f>
        <v>98.766386888380225</v>
      </c>
    </row>
    <row r="30" spans="1:14">
      <c r="A30" s="2593">
        <v>43891</v>
      </c>
      <c r="B30" s="2645">
        <f>結果表!H28</f>
        <v>98.750005443149718</v>
      </c>
      <c r="C30" s="52">
        <f t="shared" ref="C30" si="176">B30-B29</f>
        <v>-0.39360863459494055</v>
      </c>
      <c r="D30" s="243">
        <f t="shared" ref="D30" si="177">ROUND((B30-B18)/B18*100,2)</f>
        <v>-1.73</v>
      </c>
      <c r="E30" s="542">
        <f t="shared" ref="E30" si="178">AVERAGE(B28:B30)</f>
        <v>99.136881753299392</v>
      </c>
      <c r="F30" s="359">
        <f t="shared" ref="F30" si="179">E30-E29</f>
        <v>-0.34841050742113566</v>
      </c>
      <c r="G30" s="360">
        <f t="shared" ref="G30" si="180">IF(F30&lt;0,-1,1)</f>
        <v>-1</v>
      </c>
      <c r="H30" s="361">
        <f t="shared" ref="H30" si="181">SUM(G28:G30)</f>
        <v>-3</v>
      </c>
      <c r="I30" s="513" t="str">
        <f t="shared" ref="I30" si="182">IF(H30=-3,"悪化 ",IF(H30=3,"改善 "," ---"))</f>
        <v xml:space="preserve">悪化 </v>
      </c>
      <c r="J30" s="2553">
        <f>結果表!P28</f>
        <v>98.123803763679945</v>
      </c>
      <c r="L30" s="527">
        <v>3</v>
      </c>
      <c r="M30" s="262">
        <f t="shared" ref="M30" si="183">B30</f>
        <v>98.750005443149718</v>
      </c>
      <c r="N30" s="220">
        <f t="shared" ref="N30" si="184">J30</f>
        <v>98.123803763679945</v>
      </c>
    </row>
    <row r="31" spans="1:14">
      <c r="A31" s="2593">
        <v>43922</v>
      </c>
      <c r="B31" s="2645">
        <f>結果表!H29</f>
        <v>98.358824439878504</v>
      </c>
      <c r="C31" s="52">
        <f t="shared" ref="C31" si="185">B31-B30</f>
        <v>-0.39118100327121397</v>
      </c>
      <c r="D31" s="243">
        <f t="shared" ref="D31" si="186">ROUND((B31-B19)/B19*100,2)</f>
        <v>-1.95</v>
      </c>
      <c r="E31" s="542">
        <f t="shared" ref="E31" si="187">AVERAGE(B29:B31)</f>
        <v>98.750814653590965</v>
      </c>
      <c r="F31" s="359">
        <f t="shared" ref="F31" si="188">E31-E30</f>
        <v>-0.38606709970842701</v>
      </c>
      <c r="G31" s="360">
        <f t="shared" ref="G31" si="189">IF(F31&lt;0,-1,1)</f>
        <v>-1</v>
      </c>
      <c r="H31" s="361">
        <f t="shared" ref="H31" si="190">SUM(G29:G31)</f>
        <v>-3</v>
      </c>
      <c r="I31" s="513" t="str">
        <f t="shared" ref="I31" si="191">IF(H31=-3,"悪化 ",IF(H31=3,"改善 "," ---"))</f>
        <v xml:space="preserve">悪化 </v>
      </c>
      <c r="J31" s="2553">
        <f>結果表!P29</f>
        <v>97.433125236687729</v>
      </c>
      <c r="L31" s="527">
        <v>4</v>
      </c>
      <c r="M31" s="262">
        <f t="shared" ref="M31" si="192">B31</f>
        <v>98.358824439878504</v>
      </c>
      <c r="N31" s="220">
        <f t="shared" ref="N31" si="193">J31</f>
        <v>97.433125236687729</v>
      </c>
    </row>
    <row r="32" spans="1:14">
      <c r="A32" s="2593">
        <v>43952</v>
      </c>
      <c r="B32" s="2645">
        <f>結果表!H30</f>
        <v>98.049702280437359</v>
      </c>
      <c r="C32" s="52">
        <f t="shared" ref="C32" si="194">B32-B31</f>
        <v>-0.30912215944114507</v>
      </c>
      <c r="D32" s="243">
        <f t="shared" ref="D32" si="195">ROUND((B32-B20)/B20*100,2)</f>
        <v>-2.14</v>
      </c>
      <c r="E32" s="542">
        <f t="shared" ref="E32" si="196">AVERAGE(B30:B32)</f>
        <v>98.38617738782186</v>
      </c>
      <c r="F32" s="359">
        <f t="shared" ref="F32" si="197">E32-E31</f>
        <v>-0.3646372657691046</v>
      </c>
      <c r="G32" s="360">
        <f t="shared" ref="G32" si="198">IF(F32&lt;0,-1,1)</f>
        <v>-1</v>
      </c>
      <c r="H32" s="361">
        <f t="shared" ref="H32" si="199">SUM(G30:G32)</f>
        <v>-3</v>
      </c>
      <c r="I32" s="513" t="str">
        <f t="shared" ref="I32" si="200">IF(H32=-3,"悪化 ",IF(H32=3,"改善 "," ---"))</f>
        <v xml:space="preserve">悪化 </v>
      </c>
      <c r="J32" s="2553">
        <f>結果表!P30</f>
        <v>96.808775105759011</v>
      </c>
      <c r="L32" s="527">
        <v>5</v>
      </c>
      <c r="M32" s="262">
        <f t="shared" ref="M32" si="201">B32</f>
        <v>98.049702280437359</v>
      </c>
      <c r="N32" s="220">
        <f t="shared" ref="N32" si="202">J32</f>
        <v>96.808775105759011</v>
      </c>
    </row>
    <row r="33" spans="1:14">
      <c r="A33" s="2593">
        <v>43983</v>
      </c>
      <c r="B33" s="2645">
        <f>結果表!H31</f>
        <v>97.838899848548536</v>
      </c>
      <c r="C33" s="52">
        <f t="shared" ref="C33" si="203">B33-B32</f>
        <v>-0.21080243188882264</v>
      </c>
      <c r="D33" s="243">
        <f t="shared" ref="D33" si="204">ROUND((B33-B21)/B21*100,2)</f>
        <v>-2.27</v>
      </c>
      <c r="E33" s="542">
        <f t="shared" ref="E33" si="205">AVERAGE(B31:B33)</f>
        <v>98.082475522954795</v>
      </c>
      <c r="F33" s="359">
        <f t="shared" ref="F33" si="206">E33-E32</f>
        <v>-0.3037018648670653</v>
      </c>
      <c r="G33" s="360">
        <f t="shared" ref="G33" si="207">IF(F33&lt;0,-1,1)</f>
        <v>-1</v>
      </c>
      <c r="H33" s="361">
        <f t="shared" ref="H33" si="208">SUM(G31:G33)</f>
        <v>-3</v>
      </c>
      <c r="I33" s="513" t="str">
        <f t="shared" ref="I33" si="209">IF(H33=-3,"悪化 ",IF(H33=3,"改善 "," ---"))</f>
        <v xml:space="preserve">悪化 </v>
      </c>
      <c r="J33" s="2553">
        <f>結果表!P31</f>
        <v>96.363714860150083</v>
      </c>
      <c r="L33" s="527">
        <v>6</v>
      </c>
      <c r="M33" s="262">
        <f t="shared" ref="M33" si="210">B33</f>
        <v>97.838899848548536</v>
      </c>
      <c r="N33" s="220">
        <f t="shared" ref="N33" si="211">J33</f>
        <v>96.363714860150083</v>
      </c>
    </row>
    <row r="34" spans="1:14">
      <c r="A34" s="2593">
        <v>44013</v>
      </c>
      <c r="B34" s="2645">
        <f>結果表!H32</f>
        <v>97.706357767618826</v>
      </c>
      <c r="C34" s="52">
        <f t="shared" ref="C34" si="212">B34-B33</f>
        <v>-0.13254208092970998</v>
      </c>
      <c r="D34" s="243">
        <f t="shared" ref="D34" si="213">ROUND((B34-B22)/B22*100,2)</f>
        <v>-2.38</v>
      </c>
      <c r="E34" s="542">
        <f t="shared" ref="E34" si="214">AVERAGE(B32:B34)</f>
        <v>97.864986632201578</v>
      </c>
      <c r="F34" s="359">
        <f t="shared" ref="F34" si="215">E34-E33</f>
        <v>-0.21748889075321642</v>
      </c>
      <c r="G34" s="360">
        <f t="shared" ref="G34" si="216">IF(F34&lt;0,-1,1)</f>
        <v>-1</v>
      </c>
      <c r="H34" s="361">
        <f t="shared" ref="H34" si="217">SUM(G32:G34)</f>
        <v>-3</v>
      </c>
      <c r="I34" s="513" t="str">
        <f t="shared" ref="I34" si="218">IF(H34=-3,"悪化 ",IF(H34=3,"改善 "," ---"))</f>
        <v xml:space="preserve">悪化 </v>
      </c>
      <c r="J34" s="2553">
        <f>結果表!P32</f>
        <v>96.148651814169497</v>
      </c>
      <c r="L34" s="527">
        <v>7</v>
      </c>
      <c r="M34" s="262">
        <f t="shared" ref="M34" si="219">B34</f>
        <v>97.706357767618826</v>
      </c>
      <c r="N34" s="220">
        <f t="shared" ref="N34" si="220">J34</f>
        <v>96.148651814169497</v>
      </c>
    </row>
    <row r="35" spans="1:14">
      <c r="A35" s="2593">
        <v>44044</v>
      </c>
      <c r="B35" s="2645">
        <f>結果表!H33</f>
        <v>97.674346758052764</v>
      </c>
      <c r="C35" s="52">
        <f t="shared" ref="C35" si="221">B35-B34</f>
        <v>-3.2011009566062398E-2</v>
      </c>
      <c r="D35" s="243">
        <f t="shared" ref="D35" si="222">ROUND((B35-B23)/B23*100,2)</f>
        <v>-2.4</v>
      </c>
      <c r="E35" s="542">
        <f t="shared" ref="E35" si="223">AVERAGE(B33:B35)</f>
        <v>97.739868124740042</v>
      </c>
      <c r="F35" s="359">
        <f t="shared" ref="F35" si="224">E35-E34</f>
        <v>-0.12511850746153641</v>
      </c>
      <c r="G35" s="360">
        <f t="shared" ref="G35" si="225">IF(F35&lt;0,-1,1)</f>
        <v>-1</v>
      </c>
      <c r="H35" s="361">
        <f t="shared" ref="H35" si="226">SUM(G33:G35)</f>
        <v>-3</v>
      </c>
      <c r="I35" s="513" t="str">
        <f t="shared" ref="I35" si="227">IF(H35=-3,"悪化 ",IF(H35=3,"改善 "," ---"))</f>
        <v xml:space="preserve">悪化 </v>
      </c>
      <c r="J35" s="2553">
        <f>結果表!P33</f>
        <v>96.160696735971854</v>
      </c>
      <c r="L35" s="529">
        <v>8</v>
      </c>
      <c r="M35" s="262">
        <f t="shared" ref="M35" si="228">B35</f>
        <v>97.674346758052764</v>
      </c>
      <c r="N35" s="220">
        <f t="shared" ref="N35" si="229">J35</f>
        <v>96.160696735971854</v>
      </c>
    </row>
    <row r="36" spans="1:14">
      <c r="A36" s="2593">
        <v>44075</v>
      </c>
      <c r="B36" s="2645">
        <f>結果表!H34</f>
        <v>97.787069829399968</v>
      </c>
      <c r="C36" s="52">
        <f t="shared" ref="C36" si="230">B36-B35</f>
        <v>0.1127230713472045</v>
      </c>
      <c r="D36" s="243">
        <f t="shared" ref="D36" si="231">ROUND((B36-B24)/B24*100,2)</f>
        <v>-2.29</v>
      </c>
      <c r="E36" s="542">
        <f t="shared" ref="E36" si="232">AVERAGE(B34:B36)</f>
        <v>97.722591451690519</v>
      </c>
      <c r="F36" s="359">
        <f t="shared" ref="F36" si="233">E36-E35</f>
        <v>-1.7276673049522628E-2</v>
      </c>
      <c r="G36" s="360">
        <f t="shared" ref="G36" si="234">IF(F36&lt;0,-1,1)</f>
        <v>-1</v>
      </c>
      <c r="H36" s="361">
        <f t="shared" ref="H36" si="235">SUM(G34:G36)</f>
        <v>-3</v>
      </c>
      <c r="I36" s="514" t="str">
        <f t="shared" ref="I36" si="236">IF(H36=-3,"悪化 ",IF(H36=3,"改善 "," ---"))</f>
        <v xml:space="preserve">悪化 </v>
      </c>
      <c r="J36" s="2553">
        <f>結果表!P34</f>
        <v>96.359588266501859</v>
      </c>
      <c r="L36" s="529">
        <v>9</v>
      </c>
      <c r="M36" s="262">
        <f t="shared" ref="M36" si="237">B36</f>
        <v>97.787069829399968</v>
      </c>
      <c r="N36" s="220">
        <f t="shared" ref="N36" si="238">J36</f>
        <v>96.359588266501859</v>
      </c>
    </row>
    <row r="37" spans="1:14">
      <c r="A37" s="2593">
        <v>44105</v>
      </c>
      <c r="B37" s="2645">
        <f>結果表!H35</f>
        <v>97.998124046613754</v>
      </c>
      <c r="C37" s="52">
        <f t="shared" ref="C37" si="239">B37-B36</f>
        <v>0.21105421721378548</v>
      </c>
      <c r="D37" s="243">
        <f t="shared" ref="D37" si="240">ROUND((B37-B25)/B25*100,2)</f>
        <v>-2.04</v>
      </c>
      <c r="E37" s="542">
        <f t="shared" ref="E37" si="241">AVERAGE(B35:B37)</f>
        <v>97.819846878022148</v>
      </c>
      <c r="F37" s="359">
        <f t="shared" ref="F37" si="242">E37-E36</f>
        <v>9.7255426331628314E-2</v>
      </c>
      <c r="G37" s="361">
        <f t="shared" ref="G37" si="243">IF(F37&lt;0,-1,1)</f>
        <v>1</v>
      </c>
      <c r="H37" s="1003">
        <f t="shared" ref="H37" si="244">SUM(G35:G37)</f>
        <v>-1</v>
      </c>
      <c r="I37" s="514" t="str">
        <f t="shared" ref="I37" si="245">IF(H37=-3,"悪化 ",IF(H37=3,"改善 "," ---"))</f>
        <v xml:space="preserve"> ---</v>
      </c>
      <c r="J37" s="2553">
        <f>結果表!P35</f>
        <v>96.684367508809487</v>
      </c>
      <c r="L37" s="529">
        <v>10</v>
      </c>
      <c r="M37" s="262">
        <f t="shared" ref="M37" si="246">B37</f>
        <v>97.998124046613754</v>
      </c>
      <c r="N37" s="220">
        <f t="shared" ref="N37" si="247">J37</f>
        <v>96.684367508809487</v>
      </c>
    </row>
    <row r="38" spans="1:14">
      <c r="A38" s="2593">
        <v>44136</v>
      </c>
      <c r="B38" s="2645">
        <f>結果表!H36</f>
        <v>98.292803376977673</v>
      </c>
      <c r="C38" s="699">
        <f t="shared" ref="C38" si="248">B38-B37</f>
        <v>0.29467933036391969</v>
      </c>
      <c r="D38" s="699">
        <f t="shared" ref="D38" si="249">ROUND((B38-B26)/B26*100,2)</f>
        <v>-1.66</v>
      </c>
      <c r="E38" s="359">
        <f t="shared" ref="E38" si="250">AVERAGE(B36:B38)</f>
        <v>98.025999084330465</v>
      </c>
      <c r="F38" s="359">
        <f t="shared" ref="F38" si="251">E38-E37</f>
        <v>0.20615220630831743</v>
      </c>
      <c r="G38" s="361">
        <f t="shared" ref="G38" si="252">IF(F38&lt;0,-1,1)</f>
        <v>1</v>
      </c>
      <c r="H38" s="1003">
        <f t="shared" ref="H38" si="253">SUM(G36:G38)</f>
        <v>1</v>
      </c>
      <c r="I38" s="514" t="str">
        <f t="shared" ref="I38" si="254">IF(H38=-3,"悪化 ",IF(H38=3,"改善 "," ---"))</f>
        <v xml:space="preserve"> ---</v>
      </c>
      <c r="J38" s="2553">
        <f>結果表!P36</f>
        <v>97.060729985668132</v>
      </c>
      <c r="L38" s="528">
        <v>11</v>
      </c>
      <c r="M38" s="262">
        <f t="shared" ref="M38" si="255">B38</f>
        <v>98.292803376977673</v>
      </c>
      <c r="N38" s="220">
        <f t="shared" ref="N38" si="256">J38</f>
        <v>97.060729985668132</v>
      </c>
    </row>
    <row r="39" spans="1:14">
      <c r="A39" s="2593">
        <v>44166</v>
      </c>
      <c r="B39" s="2645">
        <f>結果表!H37</f>
        <v>98.641520514300993</v>
      </c>
      <c r="C39" s="699">
        <f t="shared" ref="C39" si="257">B39-B38</f>
        <v>0.34871713732331955</v>
      </c>
      <c r="D39" s="243">
        <f t="shared" ref="D39" si="258">ROUND((B39-B27)/B27*100,2)</f>
        <v>-1.1599999999999999</v>
      </c>
      <c r="E39" s="359">
        <f t="shared" ref="E39" si="259">AVERAGE(B37:B39)</f>
        <v>98.310815979297487</v>
      </c>
      <c r="F39" s="359">
        <f t="shared" ref="F39" si="260">E39-E38</f>
        <v>0.28481689496702245</v>
      </c>
      <c r="G39" s="361">
        <f t="shared" ref="G39" si="261">IF(F39&lt;0,-1,1)</f>
        <v>1</v>
      </c>
      <c r="H39" s="1003">
        <f t="shared" ref="H39" si="262">SUM(G37:G39)</f>
        <v>3</v>
      </c>
      <c r="I39" s="514" t="str">
        <f t="shared" ref="I39" si="263">IF(H39=-3,"悪化 ",IF(H39=3,"改善 "," ---"))</f>
        <v xml:space="preserve">改善 </v>
      </c>
      <c r="J39" s="2554">
        <f>結果表!P37</f>
        <v>97.4686814298108</v>
      </c>
      <c r="L39" s="532">
        <v>12</v>
      </c>
      <c r="M39" s="494">
        <f t="shared" ref="M39" si="264">B39</f>
        <v>98.641520514300993</v>
      </c>
      <c r="N39" s="225">
        <f t="shared" ref="N39" si="265">J39</f>
        <v>97.4686814298108</v>
      </c>
    </row>
    <row r="40" spans="1:14">
      <c r="A40" s="2647">
        <v>44197</v>
      </c>
      <c r="B40" s="2644">
        <f>結果表!H38</f>
        <v>98.967614231653272</v>
      </c>
      <c r="C40" s="735">
        <f t="shared" ref="C40" si="266">B40-B39</f>
        <v>0.3260937173522791</v>
      </c>
      <c r="D40" s="245">
        <f t="shared" ref="D40" si="267">ROUND((B40-B28)/B28*100,2)</f>
        <v>-0.55000000000000004</v>
      </c>
      <c r="E40" s="553">
        <f t="shared" ref="E40" si="268">AVERAGE(B38:B40)</f>
        <v>98.633979374310641</v>
      </c>
      <c r="F40" s="553">
        <f t="shared" ref="F40" si="269">E40-E39</f>
        <v>0.32316339501315383</v>
      </c>
      <c r="G40" s="554">
        <f t="shared" ref="G40" si="270">IF(F40&lt;0,-1,1)</f>
        <v>1</v>
      </c>
      <c r="H40" s="1007">
        <f t="shared" ref="H40" si="271">SUM(G38:G40)</f>
        <v>3</v>
      </c>
      <c r="I40" s="524" t="str">
        <f t="shared" ref="I40" si="272">IF(H40=-3,"悪化 ",IF(H40=3,"改善 "," ---"))</f>
        <v xml:space="preserve">改善 </v>
      </c>
      <c r="J40" s="2553">
        <f>結果表!P38</f>
        <v>97.914824744133909</v>
      </c>
      <c r="L40" s="530" t="s">
        <v>815</v>
      </c>
      <c r="M40" s="262">
        <f t="shared" ref="M40" si="273">B40</f>
        <v>98.967614231653272</v>
      </c>
      <c r="N40" s="220">
        <f t="shared" ref="N40" si="274">J40</f>
        <v>97.914824744133909</v>
      </c>
    </row>
    <row r="41" spans="1:14">
      <c r="A41" s="2595">
        <v>44228</v>
      </c>
      <c r="B41" s="2645">
        <f>結果表!H39</f>
        <v>99.250617466901588</v>
      </c>
      <c r="C41" s="699">
        <f t="shared" ref="C41" si="275">B41-B40</f>
        <v>0.28300323524831583</v>
      </c>
      <c r="D41" s="243">
        <f t="shared" ref="D41" si="276">ROUND((B41-B29)/B29*100,2)</f>
        <v>0.11</v>
      </c>
      <c r="E41" s="359">
        <f t="shared" ref="E41" si="277">AVERAGE(B39:B41)</f>
        <v>98.953250737618603</v>
      </c>
      <c r="F41" s="359">
        <f t="shared" ref="F41" si="278">E41-E40</f>
        <v>0.31927136330796202</v>
      </c>
      <c r="G41" s="361">
        <f t="shared" ref="G41" si="279">IF(F41&lt;0,-1,1)</f>
        <v>1</v>
      </c>
      <c r="H41" s="1003">
        <f t="shared" ref="H41" si="280">SUM(G39:G41)</f>
        <v>3</v>
      </c>
      <c r="I41" s="514" t="str">
        <f t="shared" ref="I41" si="281">IF(H41=-3,"悪化 ",IF(H41=3,"改善 "," ---"))</f>
        <v xml:space="preserve">改善 </v>
      </c>
      <c r="J41" s="2553">
        <f>結果表!P39</f>
        <v>98.399924977372791</v>
      </c>
      <c r="L41" s="527">
        <v>2</v>
      </c>
      <c r="M41" s="262">
        <f t="shared" ref="M41" si="282">B41</f>
        <v>99.250617466901588</v>
      </c>
      <c r="N41" s="220">
        <f t="shared" ref="N41" si="283">J41</f>
        <v>98.399924977372791</v>
      </c>
    </row>
    <row r="42" spans="1:14">
      <c r="A42" s="2595">
        <v>44256</v>
      </c>
      <c r="B42" s="2645">
        <f>結果表!H40</f>
        <v>99.476711764504543</v>
      </c>
      <c r="C42" s="699">
        <f t="shared" ref="C42" si="284">B42-B41</f>
        <v>0.22609429760295541</v>
      </c>
      <c r="D42" s="243">
        <f t="shared" ref="D42" si="285">ROUND((B42-B30)/B30*100,2)</f>
        <v>0.74</v>
      </c>
      <c r="E42" s="359">
        <f t="shared" ref="E42" si="286">AVERAGE(B40:B42)</f>
        <v>99.231647821019806</v>
      </c>
      <c r="F42" s="359">
        <f t="shared" ref="F42" si="287">E42-E41</f>
        <v>0.27839708340120239</v>
      </c>
      <c r="G42" s="361">
        <f t="shared" ref="G42" si="288">IF(F42&lt;0,-1,1)</f>
        <v>1</v>
      </c>
      <c r="H42" s="1003">
        <f t="shared" ref="H42" si="289">SUM(G40:G42)</f>
        <v>3</v>
      </c>
      <c r="I42" s="514" t="str">
        <f t="shared" ref="I42" si="290">IF(H42=-3,"悪化 ",IF(H42=3,"改善 "," ---"))</f>
        <v xml:space="preserve">改善 </v>
      </c>
      <c r="J42" s="2553">
        <f>結果表!P40</f>
        <v>98.898346567070661</v>
      </c>
      <c r="L42" s="527">
        <v>3</v>
      </c>
      <c r="M42" s="262">
        <f t="shared" ref="M42" si="291">B42</f>
        <v>99.476711764504543</v>
      </c>
      <c r="N42" s="220">
        <f t="shared" ref="N42" si="292">J42</f>
        <v>98.898346567070661</v>
      </c>
    </row>
    <row r="43" spans="1:14">
      <c r="A43" s="2595">
        <v>44287</v>
      </c>
      <c r="B43" s="2645">
        <f>結果表!H41</f>
        <v>99.604454699814184</v>
      </c>
      <c r="C43" s="699">
        <f t="shared" ref="C43" si="293">B43-B42</f>
        <v>0.12774293530964087</v>
      </c>
      <c r="D43" s="243">
        <f t="shared" ref="D43" si="294">ROUND((B43-B31)/B31*100,2)</f>
        <v>1.27</v>
      </c>
      <c r="E43" s="359">
        <f t="shared" ref="E43" si="295">AVERAGE(B41:B43)</f>
        <v>99.443927977073443</v>
      </c>
      <c r="F43" s="359">
        <f t="shared" ref="F43" si="296">E43-E42</f>
        <v>0.21228015605363737</v>
      </c>
      <c r="G43" s="361">
        <f t="shared" ref="G43" si="297">IF(F43&lt;0,-1,1)</f>
        <v>1</v>
      </c>
      <c r="H43" s="1003">
        <f t="shared" ref="H43" si="298">SUM(G41:G43)</f>
        <v>3</v>
      </c>
      <c r="I43" s="514" t="str">
        <f t="shared" ref="I43" si="299">IF(H43=-3,"悪化 ",IF(H43=3,"改善 "," ---"))</f>
        <v xml:space="preserve">改善 </v>
      </c>
      <c r="J43" s="2553">
        <f>結果表!P41</f>
        <v>99.383642217727953</v>
      </c>
      <c r="L43" s="527">
        <v>4</v>
      </c>
      <c r="M43" s="262">
        <f t="shared" ref="M43" si="300">B43</f>
        <v>99.604454699814184</v>
      </c>
      <c r="N43" s="220">
        <f t="shared" ref="N43" si="301">J43</f>
        <v>99.383642217727953</v>
      </c>
    </row>
    <row r="44" spans="1:14">
      <c r="A44" s="2595">
        <v>44317</v>
      </c>
      <c r="B44" s="2645">
        <f>結果表!H42</f>
        <v>99.640289327385617</v>
      </c>
      <c r="C44" s="699">
        <f t="shared" ref="C44" si="302">B44-B43</f>
        <v>3.583462757143252E-2</v>
      </c>
      <c r="D44" s="243">
        <f t="shared" ref="D44" si="303">ROUND((B44-B32)/B32*100,2)</f>
        <v>1.62</v>
      </c>
      <c r="E44" s="359">
        <f t="shared" ref="E44" si="304">AVERAGE(B42:B44)</f>
        <v>99.573818597234776</v>
      </c>
      <c r="F44" s="359">
        <f t="shared" ref="F44" si="305">E44-E43</f>
        <v>0.12989062016133346</v>
      </c>
      <c r="G44" s="361">
        <f t="shared" ref="G44" si="306">IF(F44&lt;0,-1,1)</f>
        <v>1</v>
      </c>
      <c r="H44" s="1003">
        <f t="shared" ref="H44" si="307">SUM(G42:G44)</f>
        <v>3</v>
      </c>
      <c r="I44" s="514" t="str">
        <f t="shared" ref="I44" si="308">IF(H44=-3,"悪化 ",IF(H44=3,"改善 "," ---"))</f>
        <v xml:space="preserve">改善 </v>
      </c>
      <c r="J44" s="2553">
        <f>結果表!P42</f>
        <v>99.813511996984431</v>
      </c>
      <c r="L44" s="527">
        <v>5</v>
      </c>
      <c r="M44" s="262">
        <f t="shared" ref="M44" si="309">B44</f>
        <v>99.640289327385617</v>
      </c>
      <c r="N44" s="220">
        <f t="shared" ref="N44" si="310">J44</f>
        <v>99.813511996984431</v>
      </c>
    </row>
    <row r="45" spans="1:14">
      <c r="A45" s="2595">
        <v>44348</v>
      </c>
      <c r="B45" s="2645">
        <f>結果表!H43</f>
        <v>99.627886421271256</v>
      </c>
      <c r="C45" s="699">
        <f t="shared" ref="C45" si="311">B45-B44</f>
        <v>-1.2402906114360235E-2</v>
      </c>
      <c r="D45" s="243">
        <f t="shared" ref="D45" si="312">ROUND((B45-B33)/B33*100,2)</f>
        <v>1.83</v>
      </c>
      <c r="E45" s="359">
        <f t="shared" ref="E45" si="313">AVERAGE(B43:B45)</f>
        <v>99.624210149490352</v>
      </c>
      <c r="F45" s="359">
        <f t="shared" ref="F45" si="314">E45-E44</f>
        <v>5.0391552255575789E-2</v>
      </c>
      <c r="G45" s="361">
        <f t="shared" ref="G45" si="315">IF(F45&lt;0,-1,1)</f>
        <v>1</v>
      </c>
      <c r="H45" s="1003">
        <f t="shared" ref="H45" si="316">SUM(G43:G45)</f>
        <v>3</v>
      </c>
      <c r="I45" s="514" t="str">
        <f t="shared" ref="I45" si="317">IF(H45=-3,"悪化 ",IF(H45=3,"改善 "," ---"))</f>
        <v xml:space="preserve">改善 </v>
      </c>
      <c r="J45" s="2553">
        <f>結果表!P43</f>
        <v>100.18205493327351</v>
      </c>
      <c r="L45" s="527">
        <v>6</v>
      </c>
      <c r="M45" s="262">
        <f t="shared" ref="M45" si="318">B45</f>
        <v>99.627886421271256</v>
      </c>
      <c r="N45" s="220">
        <f t="shared" ref="N45" si="319">J45</f>
        <v>100.18205493327351</v>
      </c>
    </row>
    <row r="46" spans="1:14">
      <c r="A46" s="2595">
        <v>44378</v>
      </c>
      <c r="B46" s="2645">
        <f>結果表!H44</f>
        <v>99.60666871545105</v>
      </c>
      <c r="C46" s="699">
        <f t="shared" ref="C46" si="320">B46-B45</f>
        <v>-2.1217705820205879E-2</v>
      </c>
      <c r="D46" s="243">
        <f t="shared" ref="D46" si="321">ROUND((B46-B34)/B34*100,2)</f>
        <v>1.94</v>
      </c>
      <c r="E46" s="359">
        <f t="shared" ref="E46" si="322">AVERAGE(B44:B46)</f>
        <v>99.624948154702636</v>
      </c>
      <c r="F46" s="359">
        <f t="shared" ref="F46" si="323">E46-E45</f>
        <v>7.3800521228406524E-4</v>
      </c>
      <c r="G46" s="361">
        <f t="shared" ref="G46" si="324">IF(F46&lt;0,-1,1)</f>
        <v>1</v>
      </c>
      <c r="H46" s="1003">
        <f t="shared" ref="H46" si="325">SUM(G44:G46)</f>
        <v>3</v>
      </c>
      <c r="I46" s="514" t="str">
        <f t="shared" ref="I46" si="326">IF(H46=-3,"悪化 ",IF(H46=3,"改善 "," ---"))</f>
        <v xml:space="preserve">改善 </v>
      </c>
      <c r="J46" s="2553">
        <f>結果表!P44</f>
        <v>100.46464965479412</v>
      </c>
      <c r="L46" s="527">
        <v>7</v>
      </c>
      <c r="M46" s="262">
        <f t="shared" ref="M46" si="327">B46</f>
        <v>99.60666871545105</v>
      </c>
      <c r="N46" s="220">
        <f t="shared" ref="N46" si="328">J46</f>
        <v>100.46464965479412</v>
      </c>
    </row>
    <row r="47" spans="1:14">
      <c r="A47" s="2595">
        <v>44409</v>
      </c>
      <c r="B47" s="2645">
        <f>結果表!H45</f>
        <v>99.647802045474251</v>
      </c>
      <c r="C47" s="699">
        <f t="shared" ref="C47" si="329">B47-B46</f>
        <v>4.1133330023200187E-2</v>
      </c>
      <c r="D47" s="243">
        <f t="shared" ref="D47" si="330">ROUND((B47-B35)/B35*100,2)</f>
        <v>2.02</v>
      </c>
      <c r="E47" s="359">
        <f t="shared" ref="E47" si="331">AVERAGE(B45:B47)</f>
        <v>99.627452394065514</v>
      </c>
      <c r="F47" s="359">
        <f t="shared" ref="F47" si="332">E47-E46</f>
        <v>2.5042393628780246E-3</v>
      </c>
      <c r="G47" s="361">
        <f t="shared" ref="G47" si="333">IF(F47&lt;0,-1,1)</f>
        <v>1</v>
      </c>
      <c r="H47" s="1003">
        <f t="shared" ref="H47" si="334">SUM(G45:G47)</f>
        <v>3</v>
      </c>
      <c r="I47" s="514" t="str">
        <f t="shared" ref="I47" si="335">IF(H47=-3,"悪化 ",IF(H47=3,"改善 "," ---"))</f>
        <v xml:space="preserve">改善 </v>
      </c>
      <c r="J47" s="2553">
        <f>結果表!P45</f>
        <v>100.62873140769145</v>
      </c>
      <c r="L47" s="529">
        <v>8</v>
      </c>
      <c r="M47" s="262">
        <f t="shared" ref="M47" si="336">B47</f>
        <v>99.647802045474251</v>
      </c>
      <c r="N47" s="220">
        <f t="shared" ref="N47" si="337">J47</f>
        <v>100.62873140769145</v>
      </c>
    </row>
    <row r="48" spans="1:14">
      <c r="A48" s="2595">
        <v>44440</v>
      </c>
      <c r="B48" s="2645">
        <f>結果表!H46</f>
        <v>99.781962585446138</v>
      </c>
      <c r="C48" s="699">
        <f t="shared" ref="C48" si="338">B48-B47</f>
        <v>0.13416053997188726</v>
      </c>
      <c r="D48" s="243">
        <f t="shared" ref="D48" si="339">ROUND((B48-B36)/B36*100,2)</f>
        <v>2.04</v>
      </c>
      <c r="E48" s="359">
        <f t="shared" ref="E48" si="340">AVERAGE(B46:B48)</f>
        <v>99.678811115457151</v>
      </c>
      <c r="F48" s="359">
        <f t="shared" ref="F48" si="341">E48-E47</f>
        <v>5.1358721391636664E-2</v>
      </c>
      <c r="G48" s="361">
        <f t="shared" ref="G48" si="342">IF(F48&lt;0,-1,1)</f>
        <v>1</v>
      </c>
      <c r="H48" s="1003">
        <f t="shared" ref="H48" si="343">SUM(G46:G48)</f>
        <v>3</v>
      </c>
      <c r="I48" s="514" t="str">
        <f t="shared" ref="I48" si="344">IF(H48=-3,"悪化 ",IF(H48=3,"改善 "," ---"))</f>
        <v xml:space="preserve">改善 </v>
      </c>
      <c r="J48" s="2553">
        <f>結果表!P46</f>
        <v>100.72756310147376</v>
      </c>
      <c r="L48" s="529">
        <v>9</v>
      </c>
      <c r="M48" s="262">
        <f t="shared" ref="M48" si="345">B48</f>
        <v>99.781962585446138</v>
      </c>
      <c r="N48" s="220">
        <f t="shared" ref="N48" si="346">J48</f>
        <v>100.72756310147376</v>
      </c>
    </row>
    <row r="49" spans="1:14">
      <c r="A49" s="2595">
        <v>44470</v>
      </c>
      <c r="B49" s="2645">
        <f>結果表!H47</f>
        <v>99.989999977186642</v>
      </c>
      <c r="C49" s="699">
        <f t="shared" ref="C49" si="347">B49-B48</f>
        <v>0.20803739174050406</v>
      </c>
      <c r="D49" s="243">
        <f t="shared" ref="D49" si="348">ROUND((B49-B37)/B37*100,2)</f>
        <v>2.0299999999999998</v>
      </c>
      <c r="E49" s="359">
        <f t="shared" ref="E49" si="349">AVERAGE(B47:B49)</f>
        <v>99.806588202702343</v>
      </c>
      <c r="F49" s="359">
        <f t="shared" ref="F49" si="350">E49-E48</f>
        <v>0.12777708724519243</v>
      </c>
      <c r="G49" s="361">
        <f t="shared" ref="G49" si="351">IF(F49&lt;0,-1,1)</f>
        <v>1</v>
      </c>
      <c r="H49" s="1003">
        <f t="shared" ref="H49" si="352">SUM(G47:G49)</f>
        <v>3</v>
      </c>
      <c r="I49" s="514" t="str">
        <f t="shared" ref="I49" si="353">IF(H49=-3,"悪化 ",IF(H49=3,"改善 "," ---"))</f>
        <v xml:space="preserve">改善 </v>
      </c>
      <c r="J49" s="2553">
        <f>結果表!P47</f>
        <v>100.79919209910005</v>
      </c>
      <c r="L49" s="529">
        <v>10</v>
      </c>
      <c r="M49" s="262">
        <f t="shared" ref="M49" si="354">B49</f>
        <v>99.989999977186642</v>
      </c>
      <c r="N49" s="220">
        <f t="shared" ref="N49" si="355">J49</f>
        <v>100.79919209910005</v>
      </c>
    </row>
    <row r="50" spans="1:14">
      <c r="A50" s="2595">
        <v>44501</v>
      </c>
      <c r="B50" s="2645">
        <f>結果表!H48</f>
        <v>100.2264781502183</v>
      </c>
      <c r="C50" s="699">
        <f t="shared" ref="C50" si="356">B50-B49</f>
        <v>0.23647817303165652</v>
      </c>
      <c r="D50" s="243">
        <f t="shared" ref="D50" si="357">ROUND((B50-B38)/B38*100,2)</f>
        <v>1.97</v>
      </c>
      <c r="E50" s="359">
        <f t="shared" ref="E50" si="358">AVERAGE(B48:B50)</f>
        <v>99.999480237617036</v>
      </c>
      <c r="F50" s="359">
        <f t="shared" ref="F50" si="359">E50-E49</f>
        <v>0.19289203491469209</v>
      </c>
      <c r="G50" s="361">
        <f t="shared" ref="G50" si="360">IF(F50&lt;0,-1,1)</f>
        <v>1</v>
      </c>
      <c r="H50" s="1003">
        <f t="shared" ref="H50" si="361">SUM(G48:G50)</f>
        <v>3</v>
      </c>
      <c r="I50" s="514" t="str">
        <f t="shared" ref="I50" si="362">IF(H50=-3,"悪化 ",IF(H50=3,"改善 "," ---"))</f>
        <v xml:space="preserve">改善 </v>
      </c>
      <c r="J50" s="2553">
        <f>結果表!P48</f>
        <v>100.87249300522383</v>
      </c>
      <c r="L50" s="528">
        <v>11</v>
      </c>
      <c r="M50" s="262">
        <f t="shared" ref="M50" si="363">B50</f>
        <v>100.2264781502183</v>
      </c>
      <c r="N50" s="220">
        <f t="shared" ref="N50" si="364">J50</f>
        <v>100.87249300522383</v>
      </c>
    </row>
    <row r="51" spans="1:14">
      <c r="A51" s="2648">
        <v>44531</v>
      </c>
      <c r="B51" s="2646">
        <f>結果表!H49</f>
        <v>100.47339510260714</v>
      </c>
      <c r="C51" s="930">
        <f t="shared" ref="C51" si="365">B51-B50</f>
        <v>0.24691695238884392</v>
      </c>
      <c r="D51" s="246">
        <f t="shared" ref="D51" si="366">ROUND((B51-B39)/B39*100,2)</f>
        <v>1.86</v>
      </c>
      <c r="E51" s="544">
        <f t="shared" ref="E51" si="367">AVERAGE(B49:B51)</f>
        <v>100.22995774333737</v>
      </c>
      <c r="F51" s="544">
        <f t="shared" ref="F51" si="368">E51-E50</f>
        <v>0.2304775057203301</v>
      </c>
      <c r="G51" s="545">
        <f t="shared" ref="G51" si="369">IF(F51&lt;0,-1,1)</f>
        <v>1</v>
      </c>
      <c r="H51" s="1013">
        <f t="shared" ref="H51" si="370">SUM(G49:G51)</f>
        <v>3</v>
      </c>
      <c r="I51" s="440" t="str">
        <f t="shared" ref="I51" si="371">IF(H51=-3,"悪化 ",IF(H51=3,"改善 "," ---"))</f>
        <v xml:space="preserve">改善 </v>
      </c>
      <c r="J51" s="2553">
        <f>結果表!P49</f>
        <v>100.96882792502403</v>
      </c>
      <c r="L51" s="532">
        <v>12</v>
      </c>
      <c r="M51" s="494">
        <f t="shared" ref="M51" si="372">B51</f>
        <v>100.47339510260714</v>
      </c>
      <c r="N51" s="225">
        <f t="shared" ref="N51" si="373">J51</f>
        <v>100.96882792502403</v>
      </c>
    </row>
    <row r="52" spans="1:14">
      <c r="A52" s="2593">
        <v>44562</v>
      </c>
      <c r="B52" s="2645">
        <f>結果表!H50</f>
        <v>100.73235507647016</v>
      </c>
      <c r="C52" s="699">
        <f t="shared" ref="C52" si="374">B52-B51</f>
        <v>0.25895997386301417</v>
      </c>
      <c r="D52" s="52">
        <f t="shared" ref="D52" si="375">ROUND((B52-B40)/B40*100,2)</f>
        <v>1.78</v>
      </c>
      <c r="E52" s="359">
        <f t="shared" ref="E52" si="376">AVERAGE(B50:B52)</f>
        <v>100.47740944309855</v>
      </c>
      <c r="F52" s="542">
        <f t="shared" ref="F52" si="377">E52-E51</f>
        <v>0.24745169976118575</v>
      </c>
      <c r="G52" s="361">
        <f t="shared" ref="G52" si="378">IF(F52&lt;0,-1,1)</f>
        <v>1</v>
      </c>
      <c r="H52" s="360">
        <f t="shared" ref="H52" si="379">SUM(G50:G52)</f>
        <v>3</v>
      </c>
      <c r="I52" s="514" t="str">
        <f t="shared" ref="I52" si="380">IF(H52=-3,"悪化 ",IF(H52=3,"改善 "," ---"))</f>
        <v xml:space="preserve">改善 </v>
      </c>
      <c r="J52" s="2552">
        <f>結果表!P50</f>
        <v>101.08424597738232</v>
      </c>
      <c r="L52" s="530" t="s">
        <v>857</v>
      </c>
      <c r="M52" s="262">
        <f t="shared" ref="M52" si="381">B52</f>
        <v>100.73235507647016</v>
      </c>
      <c r="N52" s="220">
        <f t="shared" ref="N52" si="382">J52</f>
        <v>101.08424597738232</v>
      </c>
    </row>
    <row r="53" spans="1:14">
      <c r="A53" s="2593">
        <v>44593</v>
      </c>
      <c r="B53" s="2645">
        <f>結果表!H51</f>
        <v>100.97087945862135</v>
      </c>
      <c r="C53" s="699">
        <f t="shared" ref="C53" si="383">B53-B52</f>
        <v>0.23852438215119776</v>
      </c>
      <c r="D53" s="52">
        <f t="shared" ref="D53" si="384">ROUND((B53-B41)/B41*100,2)</f>
        <v>1.73</v>
      </c>
      <c r="E53" s="359">
        <f t="shared" ref="E53" si="385">AVERAGE(B51:B53)</f>
        <v>100.72554321256622</v>
      </c>
      <c r="F53" s="542">
        <f t="shared" ref="F53" si="386">E53-E52</f>
        <v>0.24813376946767107</v>
      </c>
      <c r="G53" s="361">
        <f t="shared" ref="G53" si="387">IF(F53&lt;0,-1,1)</f>
        <v>1</v>
      </c>
      <c r="H53" s="360">
        <f t="shared" ref="H53" si="388">SUM(G51:G53)</f>
        <v>3</v>
      </c>
      <c r="I53" s="514" t="str">
        <f t="shared" ref="I53" si="389">IF(H53=-3,"悪化 ",IF(H53=3,"改善 "," ---"))</f>
        <v xml:space="preserve">改善 </v>
      </c>
      <c r="J53" s="2553">
        <f>結果表!P51</f>
        <v>101.20964264873035</v>
      </c>
      <c r="L53" s="527">
        <v>2</v>
      </c>
      <c r="M53" s="262">
        <f t="shared" ref="M53" si="390">B53</f>
        <v>100.97087945862135</v>
      </c>
      <c r="N53" s="220">
        <f t="shared" ref="N53" si="391">J53</f>
        <v>101.20964264873035</v>
      </c>
    </row>
    <row r="54" spans="1:14">
      <c r="A54" s="2593">
        <v>44621</v>
      </c>
      <c r="B54" s="2645">
        <f>結果表!H52</f>
        <v>101.23425973813073</v>
      </c>
      <c r="C54" s="699">
        <f t="shared" ref="C54" si="392">B54-B53</f>
        <v>0.26338027950937715</v>
      </c>
      <c r="D54" s="52">
        <f t="shared" ref="D54" si="393">ROUND((B54-B42)/B42*100,2)</f>
        <v>1.77</v>
      </c>
      <c r="E54" s="359">
        <f t="shared" ref="E54" si="394">AVERAGE(B52:B54)</f>
        <v>100.97916475774075</v>
      </c>
      <c r="F54" s="542">
        <f t="shared" ref="F54" si="395">E54-E53</f>
        <v>0.25362154517452495</v>
      </c>
      <c r="G54" s="361">
        <f t="shared" ref="G54" si="396">IF(F54&lt;0,-1,1)</f>
        <v>1</v>
      </c>
      <c r="H54" s="360">
        <f t="shared" ref="H54" si="397">SUM(G52:G54)</f>
        <v>3</v>
      </c>
      <c r="I54" s="514" t="str">
        <f t="shared" ref="I54" si="398">IF(H54=-3,"悪化 ",IF(H54=3,"改善 "," ---"))</f>
        <v xml:space="preserve">改善 </v>
      </c>
      <c r="J54" s="2553">
        <f>結果表!P52</f>
        <v>101.33404795422878</v>
      </c>
      <c r="L54" s="527">
        <v>3</v>
      </c>
      <c r="M54" s="262">
        <f t="shared" ref="M54" si="399">B54</f>
        <v>101.23425973813073</v>
      </c>
      <c r="N54" s="220">
        <f t="shared" ref="N54" si="400">J54</f>
        <v>101.33404795422878</v>
      </c>
    </row>
    <row r="55" spans="1:14">
      <c r="A55" s="2593">
        <v>44652</v>
      </c>
      <c r="B55" s="2645">
        <f>結果表!H53</f>
        <v>101.51844416685731</v>
      </c>
      <c r="C55" s="699">
        <f t="shared" ref="C55" si="401">B55-B54</f>
        <v>0.28418442872657579</v>
      </c>
      <c r="D55" s="52">
        <f t="shared" ref="D55" si="402">ROUND((B55-B43)/B43*100,2)</f>
        <v>1.92</v>
      </c>
      <c r="E55" s="359">
        <f t="shared" ref="E55" si="403">AVERAGE(B53:B55)</f>
        <v>101.24119445453647</v>
      </c>
      <c r="F55" s="542">
        <f t="shared" ref="F55" si="404">E55-E54</f>
        <v>0.26202969679572163</v>
      </c>
      <c r="G55" s="361">
        <f t="shared" ref="G55" si="405">IF(F55&lt;0,-1,1)</f>
        <v>1</v>
      </c>
      <c r="H55" s="360">
        <f t="shared" ref="H55" si="406">SUM(G53:G55)</f>
        <v>3</v>
      </c>
      <c r="I55" s="514" t="str">
        <f t="shared" ref="I55" si="407">IF(H55=-3,"悪化 ",IF(H55=3,"改善 "," ---"))</f>
        <v xml:space="preserve">改善 </v>
      </c>
      <c r="J55" s="2553">
        <f>結果表!P53</f>
        <v>101.44859286243044</v>
      </c>
      <c r="L55" s="527">
        <v>4</v>
      </c>
      <c r="M55" s="262">
        <f t="shared" ref="M55" si="408">B55</f>
        <v>101.51844416685731</v>
      </c>
      <c r="N55" s="220">
        <f t="shared" ref="N55" si="409">J55</f>
        <v>101.44859286243044</v>
      </c>
    </row>
    <row r="56" spans="1:14">
      <c r="A56" s="2593">
        <v>44682</v>
      </c>
      <c r="B56" s="2645">
        <f>結果表!H54</f>
        <v>101.82354196170107</v>
      </c>
      <c r="C56" s="699">
        <f t="shared" ref="C56" si="410">B56-B55</f>
        <v>0.30509779484376054</v>
      </c>
      <c r="D56" s="52">
        <f t="shared" ref="D56" si="411">ROUND((B56-B44)/B44*100,2)</f>
        <v>2.19</v>
      </c>
      <c r="E56" s="359">
        <f t="shared" ref="E56" si="412">AVERAGE(B54:B56)</f>
        <v>101.52541528889635</v>
      </c>
      <c r="F56" s="542">
        <f t="shared" ref="F56" si="413">E56-E55</f>
        <v>0.28422083435988554</v>
      </c>
      <c r="G56" s="361">
        <f t="shared" ref="G56" si="414">IF(F56&lt;0,-1,1)</f>
        <v>1</v>
      </c>
      <c r="H56" s="360">
        <f t="shared" ref="H56" si="415">SUM(G54:G56)</f>
        <v>3</v>
      </c>
      <c r="I56" s="514" t="str">
        <f t="shared" ref="I56" si="416">IF(H56=-3,"悪化 ",IF(H56=3,"改善 "," ---"))</f>
        <v xml:space="preserve">改善 </v>
      </c>
      <c r="J56" s="2553">
        <f>結果表!P54</f>
        <v>101.53033469418888</v>
      </c>
      <c r="L56" s="527">
        <v>5</v>
      </c>
      <c r="M56" s="262">
        <f t="shared" ref="M56" si="417">B56</f>
        <v>101.82354196170107</v>
      </c>
      <c r="N56" s="220">
        <f t="shared" ref="N56" si="418">J56</f>
        <v>101.53033469418888</v>
      </c>
    </row>
    <row r="57" spans="1:14">
      <c r="A57" s="2593">
        <v>44713</v>
      </c>
      <c r="B57" s="2645">
        <f>結果表!H55</f>
        <v>102.11610937607583</v>
      </c>
      <c r="C57" s="699">
        <f t="shared" ref="C57:C58" si="419">B57-B56</f>
        <v>0.29256741437475853</v>
      </c>
      <c r="D57" s="52">
        <f t="shared" ref="D57:D58" si="420">ROUND((B57-B45)/B45*100,2)</f>
        <v>2.5</v>
      </c>
      <c r="E57" s="359">
        <f t="shared" ref="E57:E58" si="421">AVERAGE(B55:B57)</f>
        <v>101.81936516821141</v>
      </c>
      <c r="F57" s="542">
        <f t="shared" ref="F57:F58" si="422">E57-E56</f>
        <v>0.29394987931505057</v>
      </c>
      <c r="G57" s="361">
        <f t="shared" ref="G57:G58" si="423">IF(F57&lt;0,-1,1)</f>
        <v>1</v>
      </c>
      <c r="H57" s="360">
        <f t="shared" ref="H57:H58" si="424">SUM(G55:G57)</f>
        <v>3</v>
      </c>
      <c r="I57" s="514" t="str">
        <f t="shared" ref="I57:I58" si="425">IF(H57=-3,"悪化 ",IF(H57=3,"改善 "," ---"))</f>
        <v xml:space="preserve">改善 </v>
      </c>
      <c r="J57" s="2553">
        <f>結果表!P55</f>
        <v>101.56184555655754</v>
      </c>
      <c r="L57" s="527">
        <v>6</v>
      </c>
      <c r="M57" s="262">
        <f t="shared" ref="M57:M58" si="426">B57</f>
        <v>102.11610937607583</v>
      </c>
      <c r="N57" s="220">
        <f t="shared" ref="N57:N58" si="427">J57</f>
        <v>101.56184555655754</v>
      </c>
    </row>
    <row r="58" spans="1:14">
      <c r="A58" s="2593">
        <v>44743</v>
      </c>
      <c r="B58" s="2645">
        <f>結果表!H56</f>
        <v>102.35325644564611</v>
      </c>
      <c r="C58" s="699">
        <f t="shared" si="419"/>
        <v>0.23714706957028397</v>
      </c>
      <c r="D58" s="52">
        <f t="shared" si="420"/>
        <v>2.76</v>
      </c>
      <c r="E58" s="359">
        <f t="shared" si="421"/>
        <v>102.09763592780767</v>
      </c>
      <c r="F58" s="542">
        <f t="shared" si="422"/>
        <v>0.27827075959626768</v>
      </c>
      <c r="G58" s="361">
        <f t="shared" si="423"/>
        <v>1</v>
      </c>
      <c r="H58" s="360">
        <f t="shared" si="424"/>
        <v>3</v>
      </c>
      <c r="I58" s="514" t="str">
        <f t="shared" si="425"/>
        <v xml:space="preserve">改善 </v>
      </c>
      <c r="J58" s="2553">
        <f>結果表!P56</f>
        <v>101.51404397288081</v>
      </c>
      <c r="L58" s="527">
        <v>7</v>
      </c>
      <c r="M58" s="262">
        <f t="shared" si="426"/>
        <v>102.35325644564611</v>
      </c>
      <c r="N58" s="220">
        <f t="shared" si="427"/>
        <v>101.51404397288081</v>
      </c>
    </row>
    <row r="59" spans="1:14">
      <c r="A59" s="2593">
        <v>44774</v>
      </c>
      <c r="B59" s="2645">
        <f>結果表!H57</f>
        <v>102.49916032558845</v>
      </c>
      <c r="C59" s="699">
        <f t="shared" ref="C59" si="428">B59-B58</f>
        <v>0.14590387994233822</v>
      </c>
      <c r="D59" s="52">
        <f t="shared" ref="D59" si="429">ROUND((B59-B47)/B47*100,2)</f>
        <v>2.86</v>
      </c>
      <c r="E59" s="359">
        <f t="shared" ref="E59" si="430">AVERAGE(B57:B59)</f>
        <v>102.32284204910347</v>
      </c>
      <c r="F59" s="542">
        <f t="shared" ref="F59" si="431">E59-E58</f>
        <v>0.22520612129579831</v>
      </c>
      <c r="G59" s="361">
        <f t="shared" ref="G59" si="432">IF(F59&lt;0,-1,1)</f>
        <v>1</v>
      </c>
      <c r="H59" s="360">
        <f t="shared" ref="H59" si="433">SUM(G57:G59)</f>
        <v>3</v>
      </c>
      <c r="I59" s="514" t="str">
        <f t="shared" ref="I59" si="434">IF(H59=-3,"悪化 ",IF(H59=3,"改善 "," ---"))</f>
        <v xml:space="preserve">改善 </v>
      </c>
      <c r="J59" s="2553">
        <f>結果表!P57</f>
        <v>101.37756659589324</v>
      </c>
      <c r="L59" s="529">
        <v>8</v>
      </c>
      <c r="M59" s="262">
        <f t="shared" ref="M59" si="435">B59</f>
        <v>102.49916032558845</v>
      </c>
      <c r="N59" s="220">
        <f t="shared" ref="N59" si="436">J59</f>
        <v>101.37756659589324</v>
      </c>
    </row>
    <row r="60" spans="1:14">
      <c r="A60" s="2593">
        <v>44805</v>
      </c>
      <c r="B60" s="2645">
        <f>結果表!H58</f>
        <v>102.55478697728292</v>
      </c>
      <c r="C60" s="699">
        <f t="shared" ref="C60" si="437">B60-B59</f>
        <v>5.5626651694467455E-2</v>
      </c>
      <c r="D60" s="52">
        <f t="shared" ref="D60" si="438">ROUND((B60-B48)/B48*100,2)</f>
        <v>2.78</v>
      </c>
      <c r="E60" s="359">
        <f t="shared" ref="E60" si="439">AVERAGE(B58:B60)</f>
        <v>102.46906791617249</v>
      </c>
      <c r="F60" s="542">
        <f t="shared" ref="F60" si="440">E60-E59</f>
        <v>0.14622586706902041</v>
      </c>
      <c r="G60" s="361">
        <f t="shared" ref="G60" si="441">IF(F60&lt;0,-1,1)</f>
        <v>1</v>
      </c>
      <c r="H60" s="360">
        <f t="shared" ref="H60" si="442">SUM(G58:G60)</f>
        <v>3</v>
      </c>
      <c r="I60" s="514" t="str">
        <f t="shared" ref="I60" si="443">IF(H60=-3,"悪化 ",IF(H60=3,"改善 "," ---"))</f>
        <v xml:space="preserve">改善 </v>
      </c>
      <c r="J60" s="2553">
        <f>結果表!P58</f>
        <v>101.14715563794218</v>
      </c>
      <c r="L60" s="529">
        <v>9</v>
      </c>
      <c r="M60" s="262">
        <f t="shared" ref="M60" si="444">B60</f>
        <v>102.55478697728292</v>
      </c>
      <c r="N60" s="220">
        <f t="shared" ref="N60" si="445">J60</f>
        <v>101.14715563794218</v>
      </c>
    </row>
    <row r="61" spans="1:14">
      <c r="A61" s="2593">
        <v>44835</v>
      </c>
      <c r="B61" s="2645">
        <f>結果表!H59</f>
        <v>102.56050672695532</v>
      </c>
      <c r="C61" s="699">
        <f t="shared" ref="C61" si="446">B61-B60</f>
        <v>5.719749672408625E-3</v>
      </c>
      <c r="D61" s="52">
        <f t="shared" ref="D61" si="447">ROUND((B61-B49)/B49*100,2)</f>
        <v>2.57</v>
      </c>
      <c r="E61" s="359">
        <f t="shared" ref="E61" si="448">AVERAGE(B59:B61)</f>
        <v>102.53815134327556</v>
      </c>
      <c r="F61" s="542">
        <f t="shared" ref="F61" si="449">E61-E60</f>
        <v>6.9083427103066697E-2</v>
      </c>
      <c r="G61" s="361">
        <f t="shared" ref="G61" si="450">IF(F61&lt;0,-1,1)</f>
        <v>1</v>
      </c>
      <c r="H61" s="360">
        <f t="shared" ref="H61" si="451">SUM(G59:G61)</f>
        <v>3</v>
      </c>
      <c r="I61" s="514" t="str">
        <f t="shared" ref="I61" si="452">IF(H61=-3,"悪化 ",IF(H61=3,"改善 "," ---"))</f>
        <v xml:space="preserve">改善 </v>
      </c>
      <c r="J61" s="2553">
        <f>結果表!P59</f>
        <v>100.85437491657837</v>
      </c>
      <c r="L61" s="529">
        <v>10</v>
      </c>
      <c r="M61" s="262">
        <f t="shared" ref="M61" si="453">B61</f>
        <v>102.56050672695532</v>
      </c>
      <c r="N61" s="220">
        <f t="shared" ref="N61" si="454">J61</f>
        <v>100.85437491657837</v>
      </c>
    </row>
    <row r="62" spans="1:14">
      <c r="A62" s="2593">
        <v>44866</v>
      </c>
      <c r="B62" s="2645">
        <f>結果表!H60</f>
        <v>102.56075527322959</v>
      </c>
      <c r="C62" s="699">
        <f t="shared" ref="C62" si="455">B62-B61</f>
        <v>2.4854627426407205E-4</v>
      </c>
      <c r="D62" s="52">
        <f t="shared" ref="D62" si="456">ROUND((B62-B50)/B50*100,2)</f>
        <v>2.33</v>
      </c>
      <c r="E62" s="359">
        <f t="shared" ref="E62" si="457">AVERAGE(B60:B62)</f>
        <v>102.55868299248927</v>
      </c>
      <c r="F62" s="542">
        <f t="shared" ref="F62" si="458">E62-E61</f>
        <v>2.0531649213708647E-2</v>
      </c>
      <c r="G62" s="361">
        <f t="shared" ref="G62" si="459">IF(F62&lt;0,-1,1)</f>
        <v>1</v>
      </c>
      <c r="H62" s="360">
        <f t="shared" ref="H62" si="460">SUM(G60:G62)</f>
        <v>3</v>
      </c>
      <c r="I62" s="514" t="str">
        <f t="shared" ref="I62" si="461">IF(H62=-3,"悪化 ",IF(H62=3,"改善 "," ---"))</f>
        <v xml:space="preserve">改善 </v>
      </c>
      <c r="J62" s="2553">
        <f>結果表!P60</f>
        <v>100.52440139359193</v>
      </c>
      <c r="L62" s="528">
        <v>11</v>
      </c>
      <c r="M62" s="262">
        <f t="shared" ref="M62" si="462">B62</f>
        <v>102.56075527322959</v>
      </c>
      <c r="N62" s="220">
        <f t="shared" ref="N62" si="463">J62</f>
        <v>100.52440139359193</v>
      </c>
    </row>
    <row r="63" spans="1:14">
      <c r="A63" s="2593">
        <v>44896</v>
      </c>
      <c r="B63" s="2645">
        <f>結果表!H61</f>
        <v>102.53066424036132</v>
      </c>
      <c r="C63" s="699">
        <f t="shared" ref="C63:C64" si="464">B63-B62</f>
        <v>-3.0091032868270418E-2</v>
      </c>
      <c r="D63" s="52">
        <f t="shared" ref="D63:D64" si="465">ROUND((B63-B51)/B51*100,2)</f>
        <v>2.0499999999999998</v>
      </c>
      <c r="E63" s="359">
        <f t="shared" ref="E63:E64" si="466">AVERAGE(B61:B63)</f>
        <v>102.55064208018207</v>
      </c>
      <c r="F63" s="542">
        <f t="shared" ref="F63:F64" si="467">E63-E62</f>
        <v>-8.0409123071945032E-3</v>
      </c>
      <c r="G63" s="361">
        <f t="shared" ref="G63:G64" si="468">IF(F63&lt;0,-1,1)</f>
        <v>-1</v>
      </c>
      <c r="H63" s="360">
        <f t="shared" ref="H63:H64" si="469">SUM(G61:G63)</f>
        <v>1</v>
      </c>
      <c r="I63" s="514" t="str">
        <f t="shared" ref="I63:I64" si="470">IF(H63=-3,"悪化 ",IF(H63=3,"改善 "," ---"))</f>
        <v xml:space="preserve"> ---</v>
      </c>
      <c r="J63" s="2554">
        <f>結果表!P61</f>
        <v>100.18706289042736</v>
      </c>
      <c r="L63" s="532">
        <v>12</v>
      </c>
      <c r="M63" s="494">
        <f t="shared" ref="M63:M64" si="471">B63</f>
        <v>102.53066424036132</v>
      </c>
      <c r="N63" s="225">
        <f t="shared" ref="N63:N64" si="472">J63</f>
        <v>100.18706289042736</v>
      </c>
    </row>
    <row r="64" spans="1:14">
      <c r="A64" s="2647">
        <v>44927</v>
      </c>
      <c r="B64" s="2644">
        <f>結果表!H62</f>
        <v>102.46479874537363</v>
      </c>
      <c r="C64" s="735">
        <f t="shared" si="464"/>
        <v>-6.5865494987690454E-2</v>
      </c>
      <c r="D64" s="547">
        <f t="shared" si="465"/>
        <v>1.72</v>
      </c>
      <c r="E64" s="553">
        <f t="shared" si="466"/>
        <v>102.51873941965484</v>
      </c>
      <c r="F64" s="548">
        <f t="shared" si="467"/>
        <v>-3.1902660527237003E-2</v>
      </c>
      <c r="G64" s="554">
        <f t="shared" si="468"/>
        <v>-1</v>
      </c>
      <c r="H64" s="549">
        <f t="shared" si="469"/>
        <v>-1</v>
      </c>
      <c r="I64" s="524" t="str">
        <f t="shared" si="470"/>
        <v xml:space="preserve"> ---</v>
      </c>
      <c r="J64" s="2553">
        <f>結果表!P62</f>
        <v>99.874955281580043</v>
      </c>
      <c r="L64" s="530" t="s">
        <v>1211</v>
      </c>
      <c r="M64" s="531">
        <f t="shared" si="471"/>
        <v>102.46479874537363</v>
      </c>
      <c r="N64" s="369">
        <f t="shared" si="472"/>
        <v>99.874955281580043</v>
      </c>
    </row>
    <row r="65" spans="1:14">
      <c r="A65" s="2595">
        <v>44958</v>
      </c>
      <c r="B65" s="2645">
        <f>結果表!H63</f>
        <v>102.30950284907571</v>
      </c>
      <c r="C65" s="699">
        <f t="shared" ref="C65" si="473">B65-B64</f>
        <v>-0.15529589629791474</v>
      </c>
      <c r="D65" s="52">
        <f t="shared" ref="D65" si="474">ROUND((B65-B53)/B53*100,2)</f>
        <v>1.33</v>
      </c>
      <c r="E65" s="359">
        <f t="shared" ref="E65" si="475">AVERAGE(B63:B65)</f>
        <v>102.43498861160356</v>
      </c>
      <c r="F65" s="542">
        <f t="shared" ref="F65" si="476">E65-E64</f>
        <v>-8.3750808051277659E-2</v>
      </c>
      <c r="G65" s="361">
        <f t="shared" ref="G65" si="477">IF(F65&lt;0,-1,1)</f>
        <v>-1</v>
      </c>
      <c r="H65" s="360">
        <f t="shared" ref="H65" si="478">SUM(G63:G65)</f>
        <v>-3</v>
      </c>
      <c r="I65" s="514" t="str">
        <f t="shared" ref="I65" si="479">IF(H65=-3,"悪化 ",IF(H65=3,"改善 "," ---"))</f>
        <v xml:space="preserve">悪化 </v>
      </c>
      <c r="J65" s="2553">
        <f>結果表!P63</f>
        <v>99.619837912595528</v>
      </c>
      <c r="L65" s="527">
        <v>2</v>
      </c>
      <c r="M65" s="262">
        <f t="shared" ref="M65" si="480">B65</f>
        <v>102.30950284907571</v>
      </c>
      <c r="N65" s="220">
        <f t="shared" ref="N65" si="481">J65</f>
        <v>99.619837912595528</v>
      </c>
    </row>
    <row r="66" spans="1:14">
      <c r="A66" s="2595">
        <v>44986</v>
      </c>
      <c r="B66" s="2645">
        <f>結果表!H64</f>
        <v>102.05185420516236</v>
      </c>
      <c r="C66" s="699">
        <f t="shared" ref="C66" si="482">B66-B65</f>
        <v>-0.25764864391335607</v>
      </c>
      <c r="D66" s="52">
        <f t="shared" ref="D66" si="483">ROUND((B66-B54)/B54*100,2)</f>
        <v>0.81</v>
      </c>
      <c r="E66" s="359">
        <f t="shared" ref="E66" si="484">AVERAGE(B64:B66)</f>
        <v>102.27538526653723</v>
      </c>
      <c r="F66" s="542">
        <f t="shared" ref="F66" si="485">E66-E65</f>
        <v>-0.15960334506632989</v>
      </c>
      <c r="G66" s="361">
        <f t="shared" ref="G66" si="486">IF(F66&lt;0,-1,1)</f>
        <v>-1</v>
      </c>
      <c r="H66" s="360">
        <f t="shared" ref="H66" si="487">SUM(G64:G66)</f>
        <v>-3</v>
      </c>
      <c r="I66" s="514" t="str">
        <f t="shared" ref="I66" si="488">IF(H66=-3,"悪化 ",IF(H66=3,"改善 "," ---"))</f>
        <v xml:space="preserve">悪化 </v>
      </c>
      <c r="J66" s="2553">
        <f>結果表!P64</f>
        <v>99.461074448406237</v>
      </c>
      <c r="L66" s="527">
        <v>3</v>
      </c>
      <c r="M66" s="262">
        <f t="shared" ref="M66" si="489">B66</f>
        <v>102.05185420516236</v>
      </c>
      <c r="N66" s="220">
        <f t="shared" ref="N66" si="490">J66</f>
        <v>99.461074448406237</v>
      </c>
    </row>
    <row r="67" spans="1:14">
      <c r="A67" s="2595">
        <v>45017</v>
      </c>
      <c r="B67" s="2645">
        <f>結果表!H65</f>
        <v>101.73559418153928</v>
      </c>
      <c r="C67" s="699">
        <f t="shared" ref="C67" si="491">B67-B66</f>
        <v>-0.31626002362307304</v>
      </c>
      <c r="D67" s="52">
        <f t="shared" ref="D67" si="492">ROUND((B67-B55)/B55*100,2)</f>
        <v>0.21</v>
      </c>
      <c r="E67" s="359">
        <f t="shared" ref="E67" si="493">AVERAGE(B65:B67)</f>
        <v>102.03231707859244</v>
      </c>
      <c r="F67" s="542">
        <f t="shared" ref="F67" si="494">E67-E66</f>
        <v>-0.24306818794478602</v>
      </c>
      <c r="G67" s="361">
        <f t="shared" ref="G67" si="495">IF(F67&lt;0,-1,1)</f>
        <v>-1</v>
      </c>
      <c r="H67" s="360">
        <f t="shared" ref="H67" si="496">SUM(G65:G67)</f>
        <v>-3</v>
      </c>
      <c r="I67" s="514" t="str">
        <f t="shared" ref="I67" si="497">IF(H67=-3,"悪化 ",IF(H67=3,"改善 "," ---"))</f>
        <v xml:space="preserve">悪化 </v>
      </c>
      <c r="J67" s="2553">
        <f>結果表!P65</f>
        <v>99.411060526849241</v>
      </c>
      <c r="L67" s="527">
        <v>4</v>
      </c>
      <c r="M67" s="262">
        <f t="shared" ref="M67" si="498">B67</f>
        <v>101.73559418153928</v>
      </c>
      <c r="N67" s="220">
        <f t="shared" ref="N67" si="499">J67</f>
        <v>99.411060526849241</v>
      </c>
    </row>
    <row r="68" spans="1:14">
      <c r="A68" s="2595">
        <v>45047</v>
      </c>
      <c r="B68" s="2645">
        <f>結果表!H66</f>
        <v>101.35560817197252</v>
      </c>
      <c r="C68" s="699">
        <f t="shared" ref="C68" si="500">B68-B67</f>
        <v>-0.37998600956676398</v>
      </c>
      <c r="D68" s="52">
        <f t="shared" ref="D68" si="501">ROUND((B68-B56)/B56*100,2)</f>
        <v>-0.46</v>
      </c>
      <c r="E68" s="359">
        <f t="shared" ref="E68" si="502">AVERAGE(B66:B68)</f>
        <v>101.71435218622473</v>
      </c>
      <c r="F68" s="542">
        <f t="shared" ref="F68" si="503">E68-E67</f>
        <v>-0.31796489236771208</v>
      </c>
      <c r="G68" s="361">
        <f t="shared" ref="G68" si="504">IF(F68&lt;0,-1,1)</f>
        <v>-1</v>
      </c>
      <c r="H68" s="360">
        <f t="shared" ref="H68" si="505">SUM(G66:G68)</f>
        <v>-3</v>
      </c>
      <c r="I68" s="514" t="str">
        <f t="shared" ref="I68" si="506">IF(H68=-3,"悪化 ",IF(H68=3,"改善 "," ---"))</f>
        <v xml:space="preserve">悪化 </v>
      </c>
      <c r="J68" s="2553">
        <f>結果表!P66</f>
        <v>99.434797882573221</v>
      </c>
      <c r="L68" s="527">
        <v>5</v>
      </c>
      <c r="M68" s="262">
        <f t="shared" ref="M68" si="507">B68</f>
        <v>101.35560817197252</v>
      </c>
      <c r="N68" s="220">
        <f t="shared" ref="N68" si="508">J68</f>
        <v>99.434797882573221</v>
      </c>
    </row>
    <row r="69" spans="1:14">
      <c r="A69" s="2595">
        <v>45078</v>
      </c>
      <c r="B69" s="2645">
        <f>結果表!H67</f>
        <v>100.95089716943112</v>
      </c>
      <c r="C69" s="699">
        <f t="shared" ref="C69" si="509">B69-B68</f>
        <v>-0.40471100254140424</v>
      </c>
      <c r="D69" s="52">
        <f t="shared" ref="D69" si="510">ROUND((B69-B57)/B57*100,2)</f>
        <v>-1.1399999999999999</v>
      </c>
      <c r="E69" s="359">
        <f t="shared" ref="E69" si="511">AVERAGE(B67:B69)</f>
        <v>101.34736650764764</v>
      </c>
      <c r="F69" s="542">
        <f t="shared" ref="F69" si="512">E69-E68</f>
        <v>-0.36698567857709463</v>
      </c>
      <c r="G69" s="361">
        <f t="shared" ref="G69" si="513">IF(F69&lt;0,-1,1)</f>
        <v>-1</v>
      </c>
      <c r="H69" s="360">
        <f t="shared" ref="H69" si="514">SUM(G67:G69)</f>
        <v>-3</v>
      </c>
      <c r="I69" s="514" t="str">
        <f t="shared" ref="I69" si="515">IF(H69=-3,"悪化 ",IF(H69=3,"改善 "," ---"))</f>
        <v xml:space="preserve">悪化 </v>
      </c>
      <c r="J69" s="2553">
        <f>結果表!P67</f>
        <v>99.49613407661397</v>
      </c>
      <c r="L69" s="527">
        <v>6</v>
      </c>
      <c r="M69" s="262">
        <f t="shared" ref="M69" si="516">B69</f>
        <v>100.95089716943112</v>
      </c>
      <c r="N69" s="220">
        <f t="shared" ref="N69" si="517">J69</f>
        <v>99.49613407661397</v>
      </c>
    </row>
    <row r="70" spans="1:14">
      <c r="A70" s="2595">
        <v>45108</v>
      </c>
      <c r="B70" s="2645">
        <f>結果表!H68</f>
        <v>100.59091304518746</v>
      </c>
      <c r="C70" s="699">
        <f t="shared" ref="C70" si="518">B70-B69</f>
        <v>-0.35998412424365256</v>
      </c>
      <c r="D70" s="52">
        <f t="shared" ref="D70" si="519">ROUND((B70-B58)/B58*100,2)</f>
        <v>-1.72</v>
      </c>
      <c r="E70" s="359">
        <f t="shared" ref="E70" si="520">AVERAGE(B68:B70)</f>
        <v>100.96580612886369</v>
      </c>
      <c r="F70" s="542">
        <f t="shared" ref="F70" si="521">E70-E69</f>
        <v>-0.381560378783945</v>
      </c>
      <c r="G70" s="361">
        <f t="shared" ref="G70" si="522">IF(F70&lt;0,-1,1)</f>
        <v>-1</v>
      </c>
      <c r="H70" s="360">
        <f t="shared" ref="H70" si="523">SUM(G68:G70)</f>
        <v>-3</v>
      </c>
      <c r="I70" s="514" t="str">
        <f t="shared" ref="I70" si="524">IF(H70=-3,"悪化 ",IF(H70=3,"改善 "," ---"))</f>
        <v xml:space="preserve">悪化 </v>
      </c>
      <c r="J70" s="2553">
        <f>結果表!P68</f>
        <v>99.585756027521924</v>
      </c>
      <c r="L70" s="527">
        <v>7</v>
      </c>
      <c r="M70" s="262">
        <f t="shared" ref="M70" si="525">B70</f>
        <v>100.59091304518746</v>
      </c>
      <c r="N70" s="220">
        <f t="shared" ref="N70" si="526">J70</f>
        <v>99.585756027521924</v>
      </c>
    </row>
    <row r="71" spans="1:14">
      <c r="A71" s="2595">
        <v>45139</v>
      </c>
      <c r="B71" s="2645">
        <f>結果表!H69</f>
        <v>100.3008627251304</v>
      </c>
      <c r="C71" s="699">
        <f t="shared" ref="C71" si="527">B71-B70</f>
        <v>-0.29005032005706255</v>
      </c>
      <c r="D71" s="52">
        <f t="shared" ref="D71" si="528">ROUND((B71-B59)/B59*100,2)</f>
        <v>-2.14</v>
      </c>
      <c r="E71" s="359">
        <f t="shared" ref="E71" si="529">AVERAGE(B69:B71)</f>
        <v>100.61422431324966</v>
      </c>
      <c r="F71" s="542">
        <f t="shared" ref="F71" si="530">E71-E70</f>
        <v>-0.35158181561402557</v>
      </c>
      <c r="G71" s="361">
        <f t="shared" ref="G71" si="531">IF(F71&lt;0,-1,1)</f>
        <v>-1</v>
      </c>
      <c r="H71" s="360">
        <f t="shared" ref="H71" si="532">SUM(G69:G71)</f>
        <v>-3</v>
      </c>
      <c r="I71" s="514" t="str">
        <f t="shared" ref="I71" si="533">IF(H71=-3,"悪化 ",IF(H71=3,"改善 "," ---"))</f>
        <v xml:space="preserve">悪化 </v>
      </c>
      <c r="J71" s="2553">
        <f>結果表!P69</f>
        <v>99.669187399813978</v>
      </c>
      <c r="L71" s="529">
        <v>8</v>
      </c>
      <c r="M71" s="262">
        <f t="shared" ref="M71" si="534">B71</f>
        <v>100.3008627251304</v>
      </c>
      <c r="N71" s="220">
        <f t="shared" ref="N71" si="535">J71</f>
        <v>99.669187399813978</v>
      </c>
    </row>
    <row r="72" spans="1:14">
      <c r="A72" s="2595">
        <v>45170</v>
      </c>
      <c r="B72" s="2645">
        <f>結果表!H70</f>
        <v>100.06740766652804</v>
      </c>
      <c r="C72" s="699">
        <f t="shared" ref="C72" si="536">B72-B71</f>
        <v>-0.2334550586023596</v>
      </c>
      <c r="D72" s="52">
        <f t="shared" ref="D72" si="537">ROUND((B72-B60)/B60*100,2)</f>
        <v>-2.4300000000000002</v>
      </c>
      <c r="E72" s="359">
        <f t="shared" ref="E72" si="538">AVERAGE(B70:B72)</f>
        <v>100.31972781228195</v>
      </c>
      <c r="F72" s="542">
        <f t="shared" ref="F72" si="539">E72-E71</f>
        <v>-0.29449650096771052</v>
      </c>
      <c r="G72" s="361">
        <f t="shared" ref="G72" si="540">IF(F72&lt;0,-1,1)</f>
        <v>-1</v>
      </c>
      <c r="H72" s="360">
        <f t="shared" ref="H72" si="541">SUM(G70:G72)</f>
        <v>-3</v>
      </c>
      <c r="I72" s="514" t="str">
        <f t="shared" ref="I72" si="542">IF(H72=-3,"悪化 ",IF(H72=3,"改善 "," ---"))</f>
        <v xml:space="preserve">悪化 </v>
      </c>
      <c r="J72" s="2553">
        <f>結果表!P70</f>
        <v>99.734816201017011</v>
      </c>
      <c r="L72" s="529">
        <v>9</v>
      </c>
      <c r="M72" s="262">
        <f t="shared" ref="M72" si="543">B72</f>
        <v>100.06740766652804</v>
      </c>
      <c r="N72" s="220">
        <f t="shared" ref="N72" si="544">J72</f>
        <v>99.734816201017011</v>
      </c>
    </row>
    <row r="73" spans="1:14">
      <c r="A73" s="2595">
        <v>45200</v>
      </c>
      <c r="B73" s="2645">
        <f>結果表!H71</f>
        <v>99.902985338088072</v>
      </c>
      <c r="C73" s="699">
        <f t="shared" ref="C73" si="545">B73-B72</f>
        <v>-0.16442232843996862</v>
      </c>
      <c r="D73" s="52">
        <f t="shared" ref="D73" si="546">ROUND((B73-B61)/B61*100,2)</f>
        <v>-2.59</v>
      </c>
      <c r="E73" s="359">
        <f t="shared" ref="E73" si="547">AVERAGE(B71:B73)</f>
        <v>100.09041857658217</v>
      </c>
      <c r="F73" s="542">
        <f t="shared" ref="F73" si="548">E73-E72</f>
        <v>-0.22930923569978745</v>
      </c>
      <c r="G73" s="361">
        <f t="shared" ref="G73" si="549">IF(F73&lt;0,-1,1)</f>
        <v>-1</v>
      </c>
      <c r="H73" s="360">
        <f t="shared" ref="H73" si="550">SUM(G71:G73)</f>
        <v>-3</v>
      </c>
      <c r="I73" s="514" t="str">
        <f t="shared" ref="I73" si="551">IF(H73=-3,"悪化 ",IF(H73=3,"改善 "," ---"))</f>
        <v xml:space="preserve">悪化 </v>
      </c>
      <c r="J73" s="2553">
        <f>結果表!P71</f>
        <v>99.77751531205125</v>
      </c>
      <c r="L73" s="529">
        <v>10</v>
      </c>
      <c r="M73" s="262">
        <f t="shared" ref="M73" si="552">B73</f>
        <v>99.902985338088072</v>
      </c>
      <c r="N73" s="220">
        <f t="shared" ref="N73" si="553">J73</f>
        <v>99.77751531205125</v>
      </c>
    </row>
    <row r="74" spans="1:14">
      <c r="A74" s="2595">
        <v>45231</v>
      </c>
      <c r="B74" s="2645">
        <f>結果表!H72</f>
        <v>99.759319384298067</v>
      </c>
      <c r="C74" s="699">
        <f t="shared" ref="C74" si="554">B74-B73</f>
        <v>-0.14366595379000557</v>
      </c>
      <c r="D74" s="52">
        <f t="shared" ref="D74" si="555">ROUND((B74-B62)/B62*100,2)</f>
        <v>-2.73</v>
      </c>
      <c r="E74" s="359">
        <f t="shared" ref="E74" si="556">AVERAGE(B72:B74)</f>
        <v>99.909904129638065</v>
      </c>
      <c r="F74" s="542">
        <f t="shared" ref="F74" si="557">E74-E73</f>
        <v>-0.18051444694410179</v>
      </c>
      <c r="G74" s="361">
        <f t="shared" ref="G74" si="558">IF(F74&lt;0,-1,1)</f>
        <v>-1</v>
      </c>
      <c r="H74" s="360">
        <f t="shared" ref="H74" si="559">SUM(G72:G74)</f>
        <v>-3</v>
      </c>
      <c r="I74" s="514" t="str">
        <f t="shared" ref="I74" si="560">IF(H74=-3,"悪化 ",IF(H74=3,"改善 "," ---"))</f>
        <v xml:space="preserve">悪化 </v>
      </c>
      <c r="J74" s="2553">
        <f>結果表!P72</f>
        <v>99.789856531930852</v>
      </c>
      <c r="L74" s="528">
        <v>11</v>
      </c>
      <c r="M74" s="262">
        <f t="shared" ref="M74" si="561">B74</f>
        <v>99.759319384298067</v>
      </c>
      <c r="N74" s="220">
        <f t="shared" ref="N74" si="562">J74</f>
        <v>99.789856531930852</v>
      </c>
    </row>
    <row r="75" spans="1:14">
      <c r="A75" s="2648">
        <v>45261</v>
      </c>
      <c r="B75" s="2646">
        <f>結果表!H73</f>
        <v>99.603832135974642</v>
      </c>
      <c r="C75" s="930">
        <f t="shared" ref="C75:C76" si="563">B75-B74</f>
        <v>-0.15548724832342486</v>
      </c>
      <c r="D75" s="550">
        <f t="shared" ref="D75:D76" si="564">ROUND((B75-B63)/B63*100,2)</f>
        <v>-2.85</v>
      </c>
      <c r="E75" s="544">
        <f t="shared" ref="E75:E76" si="565">AVERAGE(B73:B75)</f>
        <v>99.755378952786927</v>
      </c>
      <c r="F75" s="551">
        <f t="shared" ref="F75:F76" si="566">E75-E74</f>
        <v>-0.15452517685113776</v>
      </c>
      <c r="G75" s="545">
        <f t="shared" ref="G75:G76" si="567">IF(F75&lt;0,-1,1)</f>
        <v>-1</v>
      </c>
      <c r="H75" s="552">
        <f t="shared" ref="H75:H76" si="568">SUM(G73:G75)</f>
        <v>-3</v>
      </c>
      <c r="I75" s="440" t="str">
        <f t="shared" ref="I75:I76" si="569">IF(H75=-3,"悪化 ",IF(H75=3,"改善 "," ---"))</f>
        <v xml:space="preserve">悪化 </v>
      </c>
      <c r="J75" s="2553">
        <f>結果表!P73</f>
        <v>99.781505431029103</v>
      </c>
      <c r="L75" s="532">
        <v>12</v>
      </c>
      <c r="M75" s="494">
        <f t="shared" ref="M75:M76" si="570">B75</f>
        <v>99.603832135974642</v>
      </c>
      <c r="N75" s="225">
        <f t="shared" ref="N75:N76" si="571">J75</f>
        <v>99.781505431029103</v>
      </c>
    </row>
    <row r="76" spans="1:14">
      <c r="A76" s="2647">
        <v>45292</v>
      </c>
      <c r="B76" s="2645">
        <f>結果表!H74</f>
        <v>99.419756722849215</v>
      </c>
      <c r="C76" s="735">
        <f t="shared" si="563"/>
        <v>-0.18407541312542719</v>
      </c>
      <c r="D76" s="547">
        <f t="shared" si="564"/>
        <v>-2.97</v>
      </c>
      <c r="E76" s="553">
        <f t="shared" si="565"/>
        <v>99.594302747707317</v>
      </c>
      <c r="F76" s="548">
        <f t="shared" si="566"/>
        <v>-0.16107620507960974</v>
      </c>
      <c r="G76" s="554">
        <f t="shared" si="567"/>
        <v>-1</v>
      </c>
      <c r="H76" s="549">
        <f t="shared" si="568"/>
        <v>-3</v>
      </c>
      <c r="I76" s="524" t="str">
        <f t="shared" si="569"/>
        <v xml:space="preserve">悪化 </v>
      </c>
      <c r="J76" s="2552">
        <f>結果表!P74</f>
        <v>99.781501870831832</v>
      </c>
      <c r="L76" s="530" t="s">
        <v>1255</v>
      </c>
      <c r="M76" s="262">
        <f t="shared" si="570"/>
        <v>99.419756722849215</v>
      </c>
      <c r="N76" s="220">
        <f t="shared" si="571"/>
        <v>99.781501870831832</v>
      </c>
    </row>
    <row r="77" spans="1:14">
      <c r="A77" s="2595">
        <v>45323</v>
      </c>
      <c r="B77" s="2645">
        <f>結果表!H75</f>
        <v>99.26740295910912</v>
      </c>
      <c r="C77" s="699">
        <f t="shared" ref="C77" si="572">B77-B76</f>
        <v>-0.15235376374009491</v>
      </c>
      <c r="D77" s="52">
        <f t="shared" ref="D77" si="573">ROUND((B77-B65)/B65*100,2)</f>
        <v>-2.97</v>
      </c>
      <c r="E77" s="359">
        <f t="shared" ref="E77" si="574">AVERAGE(B75:B77)</f>
        <v>99.430330605977659</v>
      </c>
      <c r="F77" s="542">
        <f t="shared" ref="F77" si="575">E77-E76</f>
        <v>-0.16397214172965846</v>
      </c>
      <c r="G77" s="361">
        <f t="shared" ref="G77" si="576">IF(F77&lt;0,-1,1)</f>
        <v>-1</v>
      </c>
      <c r="H77" s="360">
        <f t="shared" ref="H77" si="577">SUM(G75:G77)</f>
        <v>-3</v>
      </c>
      <c r="I77" s="514" t="str">
        <f t="shared" ref="I77" si="578">IF(H77=-3,"悪化 ",IF(H77=3,"改善 "," ---"))</f>
        <v xml:space="preserve">悪化 </v>
      </c>
      <c r="J77" s="2553">
        <f>結果表!P75</f>
        <v>99.822260403236925</v>
      </c>
      <c r="L77" s="527">
        <v>2</v>
      </c>
      <c r="M77" s="262">
        <f t="shared" ref="M77" si="579">B77</f>
        <v>99.26740295910912</v>
      </c>
      <c r="N77" s="220">
        <f t="shared" ref="N77" si="580">J77</f>
        <v>99.822260403236925</v>
      </c>
    </row>
    <row r="78" spans="1:14">
      <c r="A78" s="2595">
        <v>45352</v>
      </c>
      <c r="B78" s="2645">
        <f>結果表!H76</f>
        <v>99.156131634355674</v>
      </c>
      <c r="C78" s="699">
        <f t="shared" ref="C78" si="581">B78-B77</f>
        <v>-0.11127132475344581</v>
      </c>
      <c r="D78" s="52">
        <f t="shared" ref="D78" si="582">ROUND((B78-B66)/B66*100,2)</f>
        <v>-2.84</v>
      </c>
      <c r="E78" s="359">
        <f t="shared" ref="E78" si="583">AVERAGE(B76:B78)</f>
        <v>99.281097105438008</v>
      </c>
      <c r="F78" s="542">
        <f t="shared" ref="F78" si="584">E78-E77</f>
        <v>-0.14923350053965123</v>
      </c>
      <c r="G78" s="361">
        <f t="shared" ref="G78" si="585">IF(F78&lt;0,-1,1)</f>
        <v>-1</v>
      </c>
      <c r="H78" s="360">
        <f t="shared" ref="H78" si="586">SUM(G76:G78)</f>
        <v>-3</v>
      </c>
      <c r="I78" s="514" t="str">
        <f t="shared" ref="I78" si="587">IF(H78=-3,"悪化 ",IF(H78=3,"改善 "," ---"))</f>
        <v xml:space="preserve">悪化 </v>
      </c>
      <c r="J78" s="2553">
        <f>結果表!P76</f>
        <v>99.908948253597202</v>
      </c>
      <c r="L78" s="527">
        <v>3</v>
      </c>
      <c r="M78" s="262">
        <f t="shared" ref="M78" si="588">B78</f>
        <v>99.156131634355674</v>
      </c>
      <c r="N78" s="220">
        <f t="shared" ref="N78" si="589">J78</f>
        <v>99.908948253597202</v>
      </c>
    </row>
    <row r="79" spans="1:14">
      <c r="A79" s="2595">
        <v>45383</v>
      </c>
      <c r="B79" s="2645">
        <f>結果表!H77</f>
        <v>99.163578762034405</v>
      </c>
      <c r="C79" s="699">
        <f t="shared" ref="C79" si="590">B79-B78</f>
        <v>7.4471276787306806E-3</v>
      </c>
      <c r="D79" s="52">
        <f t="shared" ref="D79" si="591">ROUND((B79-B67)/B67*100,2)</f>
        <v>-2.5299999999999998</v>
      </c>
      <c r="E79" s="359">
        <f t="shared" ref="E79" si="592">AVERAGE(B77:B79)</f>
        <v>99.19570445183308</v>
      </c>
      <c r="F79" s="542">
        <f t="shared" ref="F79" si="593">E79-E78</f>
        <v>-8.5392653604927204E-2</v>
      </c>
      <c r="G79" s="361">
        <f t="shared" ref="G79" si="594">IF(F79&lt;0,-1,1)</f>
        <v>-1</v>
      </c>
      <c r="H79" s="360">
        <f t="shared" ref="H79" si="595">SUM(G77:G79)</f>
        <v>-3</v>
      </c>
      <c r="I79" s="514" t="str">
        <f t="shared" ref="I79" si="596">IF(H79=-3,"悪化 ",IF(H79=3,"改善 "," ---"))</f>
        <v xml:space="preserve">悪化 </v>
      </c>
      <c r="J79" s="2553">
        <f>結果表!P77</f>
        <v>100.02557497482698</v>
      </c>
      <c r="L79" s="527">
        <v>4</v>
      </c>
      <c r="M79" s="262">
        <f t="shared" ref="M79" si="597">B79</f>
        <v>99.163578762034405</v>
      </c>
      <c r="N79" s="220">
        <f t="shared" ref="N79" si="598">J79</f>
        <v>100.02557497482698</v>
      </c>
    </row>
    <row r="80" spans="1:14">
      <c r="A80" s="2595">
        <v>45413</v>
      </c>
      <c r="B80" s="2645">
        <f>結果表!H78</f>
        <v>99.239692333076746</v>
      </c>
      <c r="C80" s="699">
        <f t="shared" ref="C80" si="599">B80-B79</f>
        <v>7.6113571042341732E-2</v>
      </c>
      <c r="D80" s="52">
        <f t="shared" ref="D80" si="600">ROUND((B80-B68)/B68*100,2)</f>
        <v>-2.09</v>
      </c>
      <c r="E80" s="359">
        <f t="shared" ref="E80" si="601">AVERAGE(B78:B80)</f>
        <v>99.186467576488937</v>
      </c>
      <c r="F80" s="542">
        <f t="shared" ref="F80" si="602">E80-E79</f>
        <v>-9.2368753441434137E-3</v>
      </c>
      <c r="G80" s="361">
        <f t="shared" ref="G80" si="603">IF(F80&lt;0,-1,1)</f>
        <v>-1</v>
      </c>
      <c r="H80" s="360">
        <f t="shared" ref="H80" si="604">SUM(G78:G80)</f>
        <v>-3</v>
      </c>
      <c r="I80" s="514" t="str">
        <f t="shared" ref="I80" si="605">IF(H80=-3,"悪化 ",IF(H80=3,"改善 "," ---"))</f>
        <v xml:space="preserve">悪化 </v>
      </c>
      <c r="J80" s="2553">
        <f>結果表!P78</f>
        <v>100.13885384950453</v>
      </c>
      <c r="L80" s="527">
        <v>5</v>
      </c>
      <c r="M80" s="262">
        <f t="shared" ref="M80" si="606">B80</f>
        <v>99.239692333076746</v>
      </c>
      <c r="N80" s="220">
        <f t="shared" ref="N80" si="607">J80</f>
        <v>100.13885384950453</v>
      </c>
    </row>
    <row r="81" spans="1:14">
      <c r="A81" s="2595">
        <v>45444</v>
      </c>
      <c r="B81" s="2645">
        <f>結果表!H79</f>
        <v>99.304488175773855</v>
      </c>
      <c r="C81" s="699">
        <f t="shared" ref="C81" si="608">B81-B80</f>
        <v>6.4795842697108696E-2</v>
      </c>
      <c r="D81" s="52">
        <f t="shared" ref="D81" si="609">ROUND((B81-B69)/B69*100,2)</f>
        <v>-1.63</v>
      </c>
      <c r="E81" s="359">
        <f t="shared" ref="E81" si="610">AVERAGE(B79:B81)</f>
        <v>99.235919756961678</v>
      </c>
      <c r="F81" s="542">
        <f t="shared" ref="F81" si="611">E81-E80</f>
        <v>4.9452180472741247E-2</v>
      </c>
      <c r="G81" s="361">
        <f t="shared" ref="G81" si="612">IF(F81&lt;0,-1,1)</f>
        <v>1</v>
      </c>
      <c r="H81" s="360">
        <f t="shared" ref="H81" si="613">SUM(G79:G81)</f>
        <v>-1</v>
      </c>
      <c r="I81" s="514" t="str">
        <f t="shared" ref="I81" si="614">IF(H81=-3,"悪化 ",IF(H81=3,"改善 "," ---"))</f>
        <v xml:space="preserve"> ---</v>
      </c>
      <c r="J81" s="2553">
        <f>結果表!P79</f>
        <v>100.2181689839007</v>
      </c>
      <c r="L81" s="527">
        <v>6</v>
      </c>
      <c r="M81" s="262">
        <f t="shared" ref="M81" si="615">B81</f>
        <v>99.304488175773855</v>
      </c>
      <c r="N81" s="220">
        <f t="shared" ref="N81" si="616">J81</f>
        <v>100.2181689839007</v>
      </c>
    </row>
    <row r="82" spans="1:14">
      <c r="A82" s="2595">
        <v>45474</v>
      </c>
      <c r="B82" s="2645">
        <f>結果表!H80</f>
        <v>99.386059008148749</v>
      </c>
      <c r="C82" s="699">
        <f t="shared" ref="C82" si="617">B82-B81</f>
        <v>8.1570832374893598E-2</v>
      </c>
      <c r="D82" s="52">
        <f t="shared" ref="D82" si="618">ROUND((B82-B70)/B70*100,2)</f>
        <v>-1.2</v>
      </c>
      <c r="E82" s="359">
        <f t="shared" ref="E82" si="619">AVERAGE(B80:B82)</f>
        <v>99.310079838999783</v>
      </c>
      <c r="F82" s="542">
        <f t="shared" ref="F82" si="620">E82-E81</f>
        <v>7.4160082038105202E-2</v>
      </c>
      <c r="G82" s="361">
        <f t="shared" ref="G82" si="621">IF(F82&lt;0,-1,1)</f>
        <v>1</v>
      </c>
      <c r="H82" s="360">
        <f t="shared" ref="H82" si="622">SUM(G80:G82)</f>
        <v>1</v>
      </c>
      <c r="I82" s="514" t="str">
        <f t="shared" ref="I82" si="623">IF(H82=-3,"悪化 ",IF(H82=3,"改善 "," ---"))</f>
        <v xml:space="preserve"> ---</v>
      </c>
      <c r="J82" s="2553">
        <f>結果表!P80</f>
        <v>100.27825175951065</v>
      </c>
      <c r="L82" s="527">
        <v>7</v>
      </c>
      <c r="M82" s="262">
        <f t="shared" ref="M82" si="624">B82</f>
        <v>99.386059008148749</v>
      </c>
      <c r="N82" s="220">
        <f t="shared" ref="N82" si="625">J82</f>
        <v>100.27825175951065</v>
      </c>
    </row>
    <row r="83" spans="1:14">
      <c r="A83" s="2595">
        <v>45505</v>
      </c>
      <c r="B83" s="2645">
        <f>結果表!H81</f>
        <v>99.411635809994777</v>
      </c>
      <c r="C83" s="699">
        <f t="shared" ref="C83" si="626">B83-B82</f>
        <v>2.5576801846028729E-2</v>
      </c>
      <c r="D83" s="52">
        <f t="shared" ref="D83" si="627">ROUND((B83-B71)/B71*100,2)</f>
        <v>-0.89</v>
      </c>
      <c r="E83" s="359">
        <f t="shared" ref="E83" si="628">AVERAGE(B81:B83)</f>
        <v>99.367394331305789</v>
      </c>
      <c r="F83" s="542">
        <f t="shared" ref="F83" si="629">E83-E82</f>
        <v>5.7314492306005604E-2</v>
      </c>
      <c r="G83" s="361">
        <f t="shared" ref="G83" si="630">IF(F83&lt;0,-1,1)</f>
        <v>1</v>
      </c>
      <c r="H83" s="360">
        <f t="shared" ref="H83" si="631">SUM(G81:G83)</f>
        <v>3</v>
      </c>
      <c r="I83" s="514" t="str">
        <f t="shared" ref="I83" si="632">IF(H83=-3,"悪化 ",IF(H83=3,"改善 "," ---"))</f>
        <v xml:space="preserve">改善 </v>
      </c>
      <c r="J83" s="2553">
        <f>結果表!P81</f>
        <v>100.31065531930373</v>
      </c>
      <c r="L83" s="529">
        <v>8</v>
      </c>
      <c r="M83" s="262">
        <f t="shared" ref="M83" si="633">B83</f>
        <v>99.411635809994777</v>
      </c>
      <c r="N83" s="220">
        <f t="shared" ref="N83" si="634">J83</f>
        <v>100.31065531930373</v>
      </c>
    </row>
    <row r="84" spans="1:14">
      <c r="A84" s="2595">
        <v>45536</v>
      </c>
      <c r="B84" s="2645">
        <f>結果表!H82</f>
        <v>99.420052728525036</v>
      </c>
      <c r="C84" s="699">
        <f t="shared" ref="C84" si="635">B84-B83</f>
        <v>8.4169185302584992E-3</v>
      </c>
      <c r="D84" s="52">
        <f t="shared" ref="D84" si="636">ROUND((B84-B72)/B72*100,2)</f>
        <v>-0.65</v>
      </c>
      <c r="E84" s="359">
        <f t="shared" ref="E84" si="637">AVERAGE(B82:B84)</f>
        <v>99.405915848889506</v>
      </c>
      <c r="F84" s="542">
        <f t="shared" ref="F84" si="638">E84-E83</f>
        <v>3.8521517583717468E-2</v>
      </c>
      <c r="G84" s="361">
        <f t="shared" ref="G84" si="639">IF(F84&lt;0,-1,1)</f>
        <v>1</v>
      </c>
      <c r="H84" s="360">
        <f t="shared" ref="H84" si="640">SUM(G82:G84)</f>
        <v>3</v>
      </c>
      <c r="I84" s="514" t="str">
        <f t="shared" ref="I84" si="641">IF(H84=-3,"悪化 ",IF(H84=3,"改善 "," ---"))</f>
        <v xml:space="preserve">改善 </v>
      </c>
      <c r="J84" s="2553">
        <f>結果表!P82</f>
        <v>100.33621890024781</v>
      </c>
      <c r="L84" s="529">
        <v>9</v>
      </c>
      <c r="M84" s="262">
        <f t="shared" ref="M84" si="642">B84</f>
        <v>99.420052728525036</v>
      </c>
      <c r="N84" s="220">
        <f t="shared" ref="N84" si="643">J84</f>
        <v>100.33621890024781</v>
      </c>
    </row>
    <row r="85" spans="1:14">
      <c r="A85" s="2595">
        <v>45566</v>
      </c>
      <c r="B85" s="2645">
        <f>結果表!H83</f>
        <v>99.381226461718654</v>
      </c>
      <c r="C85" s="699">
        <f t="shared" ref="C85" si="644">B85-B84</f>
        <v>-3.8826266806381682E-2</v>
      </c>
      <c r="D85" s="52">
        <f t="shared" ref="D85" si="645">ROUND((B85-B73)/B73*100,2)</f>
        <v>-0.52</v>
      </c>
      <c r="E85" s="359">
        <f t="shared" ref="E85" si="646">AVERAGE(B83:B85)</f>
        <v>99.404305000079489</v>
      </c>
      <c r="F85" s="542">
        <f t="shared" ref="F85" si="647">E85-E84</f>
        <v>-1.6108488100172735E-3</v>
      </c>
      <c r="G85" s="361">
        <f t="shared" ref="G85" si="648">IF(F85&lt;0,-1,1)</f>
        <v>-1</v>
      </c>
      <c r="H85" s="360">
        <f t="shared" ref="H85" si="649">SUM(G83:G85)</f>
        <v>1</v>
      </c>
      <c r="I85" s="514" t="str">
        <f t="shared" ref="I85" si="650">IF(H85=-3,"悪化 ",IF(H85=3,"改善 "," ---"))</f>
        <v xml:space="preserve"> ---</v>
      </c>
      <c r="J85" s="2553">
        <f>結果表!P83</f>
        <v>100.34968233598543</v>
      </c>
      <c r="L85" s="529">
        <v>10</v>
      </c>
      <c r="M85" s="262">
        <f t="shared" ref="M85" si="651">B85</f>
        <v>99.381226461718654</v>
      </c>
      <c r="N85" s="220">
        <f t="shared" ref="N85" si="652">J85</f>
        <v>100.34968233598543</v>
      </c>
    </row>
    <row r="86" spans="1:14">
      <c r="A86" s="2595">
        <v>45597</v>
      </c>
      <c r="B86" s="2645">
        <f>結果表!H84</f>
        <v>99.277601476276246</v>
      </c>
      <c r="C86" s="699">
        <f t="shared" ref="C86" si="653">B86-B85</f>
        <v>-0.1036249854424085</v>
      </c>
      <c r="D86" s="52">
        <f t="shared" ref="D86" si="654">ROUND((B86-B74)/B74*100,2)</f>
        <v>-0.48</v>
      </c>
      <c r="E86" s="359">
        <f t="shared" ref="E86" si="655">AVERAGE(B84:B86)</f>
        <v>99.359626888839969</v>
      </c>
      <c r="F86" s="542">
        <f t="shared" ref="F86" si="656">E86-E85</f>
        <v>-4.4678111239520035E-2</v>
      </c>
      <c r="G86" s="361">
        <f t="shared" ref="G86" si="657">IF(F86&lt;0,-1,1)</f>
        <v>-1</v>
      </c>
      <c r="H86" s="360">
        <f t="shared" ref="H86" si="658">SUM(G84:G86)</f>
        <v>-1</v>
      </c>
      <c r="I86" s="514" t="str">
        <f t="shared" ref="I86" si="659">IF(H86=-3,"悪化 ",IF(H86=3,"改善 "," ---"))</f>
        <v xml:space="preserve"> ---</v>
      </c>
      <c r="J86" s="2553">
        <f>結果表!P84</f>
        <v>100.3494544600637</v>
      </c>
      <c r="L86" s="528">
        <v>11</v>
      </c>
      <c r="M86" s="262">
        <f t="shared" ref="M86" si="660">B86</f>
        <v>99.277601476276246</v>
      </c>
      <c r="N86" s="220">
        <f t="shared" ref="N86" si="661">J86</f>
        <v>100.3494544600637</v>
      </c>
    </row>
    <row r="87" spans="1:14">
      <c r="A87" s="2648">
        <v>45627</v>
      </c>
      <c r="B87" s="2645">
        <f>結果表!H85</f>
        <v>99.139863059581486</v>
      </c>
      <c r="C87" s="699">
        <f t="shared" ref="C87" si="662">B87-B86</f>
        <v>-0.13773841669475928</v>
      </c>
      <c r="D87" s="52">
        <f t="shared" ref="D87" si="663">ROUND((B87-B75)/B75*100,2)</f>
        <v>-0.47</v>
      </c>
      <c r="E87" s="359">
        <f t="shared" ref="E87" si="664">AVERAGE(B85:B87)</f>
        <v>99.266230332525467</v>
      </c>
      <c r="F87" s="542">
        <f t="shared" ref="F87" si="665">E87-E86</f>
        <v>-9.3396556314502277E-2</v>
      </c>
      <c r="G87" s="361">
        <f t="shared" ref="G87" si="666">IF(F87&lt;0,-1,1)</f>
        <v>-1</v>
      </c>
      <c r="H87" s="360">
        <f t="shared" ref="H87" si="667">SUM(G85:G87)</f>
        <v>-3</v>
      </c>
      <c r="I87" s="514" t="str">
        <f t="shared" ref="I87" si="668">IF(H87=-3,"悪化 ",IF(H87=3,"改善 "," ---"))</f>
        <v xml:space="preserve">悪化 </v>
      </c>
      <c r="J87" s="2553">
        <f>結果表!P85</f>
        <v>100.32473218083686</v>
      </c>
      <c r="L87" s="532">
        <v>12</v>
      </c>
      <c r="M87" s="494">
        <f t="shared" ref="M87" si="669">B87</f>
        <v>99.139863059581486</v>
      </c>
      <c r="N87" s="225">
        <f t="shared" ref="N87" si="670">J87</f>
        <v>100.32473218083686</v>
      </c>
    </row>
    <row r="88" spans="1:14">
      <c r="A88" s="2235">
        <v>45658</v>
      </c>
      <c r="B88" s="2673">
        <f>結果表!H86</f>
        <v>98.978042138791068</v>
      </c>
      <c r="C88" s="245">
        <f t="shared" ref="C88" si="671">B88-B87</f>
        <v>-0.16182092079041865</v>
      </c>
      <c r="D88" s="547">
        <f t="shared" ref="D88" si="672">ROUND((B88-B76)/B76*100,2)</f>
        <v>-0.44</v>
      </c>
      <c r="E88" s="553">
        <f t="shared" ref="E88" si="673">AVERAGE(B86:B88)</f>
        <v>99.131835558216267</v>
      </c>
      <c r="F88" s="548">
        <f t="shared" ref="F88" si="674">E88-E87</f>
        <v>-0.13439477430920022</v>
      </c>
      <c r="G88" s="554">
        <f t="shared" ref="G88" si="675">IF(F88&lt;0,-1,1)</f>
        <v>-1</v>
      </c>
      <c r="H88" s="549">
        <f t="shared" ref="H88" si="676">SUM(G86:G88)</f>
        <v>-3</v>
      </c>
      <c r="I88" s="524" t="str">
        <f t="shared" ref="I88" si="677">IF(H88=-3,"悪化 ",IF(H88=3,"改善 "," ---"))</f>
        <v xml:space="preserve">悪化 </v>
      </c>
      <c r="J88" s="2644">
        <f>結果表!P86</f>
        <v>100.28394955371955</v>
      </c>
      <c r="L88" s="530" t="s">
        <v>1464</v>
      </c>
      <c r="M88" s="262">
        <f t="shared" ref="M88" si="678">B88</f>
        <v>98.978042138791068</v>
      </c>
      <c r="N88" s="220">
        <f t="shared" ref="N88" si="679">J88</f>
        <v>100.28394955371955</v>
      </c>
    </row>
    <row r="89" spans="1:14">
      <c r="A89" s="2236">
        <v>45689</v>
      </c>
      <c r="B89" s="2674">
        <f>結果表!H87</f>
        <v>98.818511758954884</v>
      </c>
      <c r="C89" s="243">
        <f t="shared" ref="C89" si="680">B89-B88</f>
        <v>-0.15953037983618401</v>
      </c>
      <c r="D89" s="52">
        <f t="shared" ref="D89" si="681">ROUND((B89-B77)/B77*100,2)</f>
        <v>-0.45</v>
      </c>
      <c r="E89" s="359">
        <f t="shared" ref="E89" si="682">AVERAGE(B87:B89)</f>
        <v>98.978805652442475</v>
      </c>
      <c r="F89" s="542">
        <f t="shared" ref="F89" si="683">E89-E88</f>
        <v>-0.15302990577379205</v>
      </c>
      <c r="G89" s="361">
        <f t="shared" ref="G89" si="684">IF(F89&lt;0,-1,1)</f>
        <v>-1</v>
      </c>
      <c r="H89" s="360">
        <f t="shared" ref="H89" si="685">SUM(G87:G89)</f>
        <v>-3</v>
      </c>
      <c r="I89" s="514" t="str">
        <f t="shared" ref="I89" si="686">IF(H89=-3,"悪化 ",IF(H89=3,"改善 "," ---"))</f>
        <v xml:space="preserve">悪化 </v>
      </c>
      <c r="J89" s="2645">
        <f>結果表!P87</f>
        <v>100.24465730750208</v>
      </c>
      <c r="L89" s="527">
        <v>2</v>
      </c>
      <c r="M89" s="262">
        <f t="shared" ref="M89" si="687">B89</f>
        <v>98.818511758954884</v>
      </c>
      <c r="N89" s="220">
        <f t="shared" ref="N89" si="688">J89</f>
        <v>100.24465730750208</v>
      </c>
    </row>
    <row r="90" spans="1:14">
      <c r="A90" s="2236">
        <v>45717</v>
      </c>
      <c r="B90" s="2674">
        <f>結果表!H88</f>
        <v>98.729572911628765</v>
      </c>
      <c r="C90" s="243">
        <f t="shared" ref="C90" si="689">B90-B89</f>
        <v>-8.893884732611923E-2</v>
      </c>
      <c r="D90" s="52">
        <f t="shared" ref="D90" si="690">ROUND((B90-B78)/B78*100,2)</f>
        <v>-0.43</v>
      </c>
      <c r="E90" s="359">
        <f t="shared" ref="E90" si="691">AVERAGE(B88:B90)</f>
        <v>98.842042269791577</v>
      </c>
      <c r="F90" s="542">
        <f t="shared" ref="F90" si="692">E90-E89</f>
        <v>-0.13676338265089782</v>
      </c>
      <c r="G90" s="361">
        <f t="shared" ref="G90" si="693">IF(F90&lt;0,-1,1)</f>
        <v>-1</v>
      </c>
      <c r="H90" s="360">
        <f t="shared" ref="H90" si="694">SUM(G88:G90)</f>
        <v>-3</v>
      </c>
      <c r="I90" s="514" t="str">
        <f t="shared" ref="I90" si="695">IF(H90=-3,"悪化 ",IF(H90=3,"改善 "," ---"))</f>
        <v xml:space="preserve">悪化 </v>
      </c>
      <c r="J90" s="2645">
        <f>結果表!P88</f>
        <v>100.23961875950961</v>
      </c>
      <c r="L90" s="527">
        <v>3</v>
      </c>
      <c r="M90" s="262">
        <f t="shared" ref="M90" si="696">B90</f>
        <v>98.729572911628765</v>
      </c>
      <c r="N90" s="220">
        <f t="shared" ref="N90" si="697">J90</f>
        <v>100.23961875950961</v>
      </c>
    </row>
    <row r="91" spans="1:14">
      <c r="A91" s="2236">
        <v>45748</v>
      </c>
      <c r="B91" s="2674">
        <f>結果表!H89</f>
        <v>98.744785446132951</v>
      </c>
      <c r="C91" s="243">
        <f t="shared" ref="C91" si="698">B91-B90</f>
        <v>1.5212534504186692E-2</v>
      </c>
      <c r="D91" s="52">
        <f t="shared" ref="D91" si="699">ROUND((B91-B79)/B79*100,2)</f>
        <v>-0.42</v>
      </c>
      <c r="E91" s="359">
        <f t="shared" ref="E91" si="700">AVERAGE(B89:B91)</f>
        <v>98.764290038905528</v>
      </c>
      <c r="F91" s="542">
        <f t="shared" ref="F91" si="701">E91-E90</f>
        <v>-7.7752230886048324E-2</v>
      </c>
      <c r="G91" s="361">
        <f t="shared" ref="G91" si="702">IF(F91&lt;0,-1,1)</f>
        <v>-1</v>
      </c>
      <c r="H91" s="360">
        <f t="shared" ref="H91" si="703">SUM(G89:G91)</f>
        <v>-3</v>
      </c>
      <c r="I91" s="514" t="str">
        <f t="shared" ref="I91" si="704">IF(H91=-3,"悪化 ",IF(H91=3,"改善 "," ---"))</f>
        <v xml:space="preserve">悪化 </v>
      </c>
      <c r="J91" s="2645">
        <f>結果表!P89</f>
        <v>100.27843004099182</v>
      </c>
      <c r="L91" s="527">
        <v>4</v>
      </c>
      <c r="M91" s="262">
        <f t="shared" ref="M91" si="705">B91</f>
        <v>98.744785446132951</v>
      </c>
      <c r="N91" s="220">
        <f t="shared" ref="N91" si="706">J91</f>
        <v>100.27843004099182</v>
      </c>
    </row>
    <row r="92" spans="1:14">
      <c r="A92" s="2236">
        <v>45778</v>
      </c>
      <c r="B92" s="2674">
        <f>結果表!H90</f>
        <v>98.820844183611968</v>
      </c>
      <c r="C92" s="243">
        <f t="shared" ref="C92" si="707">B92-B91</f>
        <v>7.6058737479016258E-2</v>
      </c>
      <c r="D92" s="52">
        <f t="shared" ref="D92" si="708">ROUND((B92-B80)/B80*100,2)</f>
        <v>-0.42</v>
      </c>
      <c r="E92" s="359">
        <f t="shared" ref="E92" si="709">AVERAGE(B90:B92)</f>
        <v>98.765067513791223</v>
      </c>
      <c r="F92" s="542">
        <f t="shared" ref="F92" si="710">E92-E91</f>
        <v>7.7747488569457346E-4</v>
      </c>
      <c r="G92" s="361">
        <f t="shared" ref="G92" si="711">IF(F92&lt;0,-1,1)</f>
        <v>1</v>
      </c>
      <c r="H92" s="360">
        <f t="shared" ref="H92" si="712">SUM(G90:G92)</f>
        <v>-1</v>
      </c>
      <c r="I92" s="514" t="str">
        <f t="shared" ref="I92" si="713">IF(H92=-3,"悪化 ",IF(H92=3,"改善 "," ---"))</f>
        <v xml:space="preserve"> ---</v>
      </c>
      <c r="J92" s="2645">
        <f>結果表!P90</f>
        <v>100.35547005388862</v>
      </c>
      <c r="L92" s="527">
        <v>5</v>
      </c>
      <c r="M92" s="262">
        <f t="shared" ref="M92" si="714">B92</f>
        <v>98.820844183611968</v>
      </c>
      <c r="N92" s="220">
        <f t="shared" ref="N92" si="715">J92</f>
        <v>100.35547005388862</v>
      </c>
    </row>
    <row r="93" spans="1:14">
      <c r="A93" s="2236">
        <v>45809</v>
      </c>
      <c r="B93" s="2674">
        <f>結果表!H91</f>
        <v>98.925769269377994</v>
      </c>
      <c r="C93" s="243">
        <f t="shared" ref="C93" si="716">B93-B92</f>
        <v>0.10492508576602688</v>
      </c>
      <c r="D93" s="52">
        <f t="shared" ref="D93" si="717">ROUND((B93-B81)/B81*100,2)</f>
        <v>-0.38</v>
      </c>
      <c r="E93" s="359">
        <f t="shared" ref="E93" si="718">AVERAGE(B91:B93)</f>
        <v>98.830466299707652</v>
      </c>
      <c r="F93" s="542">
        <f t="shared" ref="F93" si="719">E93-E92</f>
        <v>6.5398785916428892E-2</v>
      </c>
      <c r="G93" s="361">
        <f t="shared" ref="G93" si="720">IF(F93&lt;0,-1,1)</f>
        <v>1</v>
      </c>
      <c r="H93" s="360">
        <f t="shared" ref="H93" si="721">SUM(G91:G93)</f>
        <v>1</v>
      </c>
      <c r="I93" s="514" t="str">
        <f t="shared" ref="I93" si="722">IF(H93=-3,"悪化 ",IF(H93=3,"改善 "," ---"))</f>
        <v xml:space="preserve"> ---</v>
      </c>
      <c r="J93" s="2645">
        <f>結果表!P91</f>
        <v>100.45032289025004</v>
      </c>
      <c r="L93" s="527">
        <v>6</v>
      </c>
      <c r="M93" s="262">
        <f t="shared" ref="M93" si="723">B93</f>
        <v>98.925769269377994</v>
      </c>
      <c r="N93" s="220">
        <f t="shared" ref="N93" si="724">J93</f>
        <v>100.45032289025004</v>
      </c>
    </row>
    <row r="94" spans="1:14">
      <c r="A94" s="2236">
        <v>45839</v>
      </c>
      <c r="B94" s="2674"/>
      <c r="C94" s="243"/>
      <c r="D94" s="52"/>
      <c r="E94" s="359"/>
      <c r="F94" s="542"/>
      <c r="G94" s="361"/>
      <c r="H94" s="360"/>
      <c r="I94" s="514"/>
      <c r="J94" s="2645"/>
      <c r="L94" s="527">
        <v>7</v>
      </c>
      <c r="M94" s="262"/>
      <c r="N94" s="220"/>
    </row>
    <row r="95" spans="1:14">
      <c r="A95" s="2236">
        <v>45870</v>
      </c>
      <c r="B95" s="2674"/>
      <c r="C95" s="243"/>
      <c r="D95" s="52"/>
      <c r="E95" s="359"/>
      <c r="F95" s="542"/>
      <c r="G95" s="361"/>
      <c r="H95" s="360"/>
      <c r="I95" s="514"/>
      <c r="J95" s="2645"/>
      <c r="L95" s="529">
        <v>8</v>
      </c>
      <c r="M95" s="262"/>
      <c r="N95" s="220"/>
    </row>
    <row r="96" spans="1:14">
      <c r="A96" s="2236">
        <v>45901</v>
      </c>
      <c r="B96" s="2674"/>
      <c r="C96" s="243"/>
      <c r="D96" s="52"/>
      <c r="E96" s="359"/>
      <c r="F96" s="542"/>
      <c r="G96" s="361"/>
      <c r="H96" s="360"/>
      <c r="I96" s="514"/>
      <c r="J96" s="2645"/>
      <c r="L96" s="529">
        <v>9</v>
      </c>
      <c r="M96" s="262"/>
      <c r="N96" s="220"/>
    </row>
    <row r="97" spans="1:14">
      <c r="A97" s="2236">
        <v>45931</v>
      </c>
      <c r="B97" s="2674"/>
      <c r="C97" s="243"/>
      <c r="D97" s="52"/>
      <c r="E97" s="359"/>
      <c r="F97" s="542"/>
      <c r="G97" s="361"/>
      <c r="H97" s="360"/>
      <c r="I97" s="514"/>
      <c r="J97" s="2645"/>
      <c r="L97" s="529">
        <v>10</v>
      </c>
      <c r="M97" s="262"/>
      <c r="N97" s="220"/>
    </row>
    <row r="98" spans="1:14">
      <c r="A98" s="2236">
        <v>45962</v>
      </c>
      <c r="B98" s="2674"/>
      <c r="C98" s="243"/>
      <c r="D98" s="52"/>
      <c r="E98" s="359"/>
      <c r="F98" s="542"/>
      <c r="G98" s="361"/>
      <c r="H98" s="360"/>
      <c r="I98" s="514"/>
      <c r="J98" s="2645"/>
      <c r="L98" s="528">
        <v>11</v>
      </c>
      <c r="M98" s="262"/>
      <c r="N98" s="220"/>
    </row>
    <row r="99" spans="1:14">
      <c r="A99" s="2555">
        <v>45992</v>
      </c>
      <c r="B99" s="2675"/>
      <c r="C99" s="246"/>
      <c r="D99" s="550"/>
      <c r="E99" s="544"/>
      <c r="F99" s="551"/>
      <c r="G99" s="545"/>
      <c r="H99" s="552"/>
      <c r="I99" s="440"/>
      <c r="J99" s="2646"/>
      <c r="L99" s="532">
        <v>12</v>
      </c>
      <c r="M99" s="494"/>
      <c r="N99" s="225"/>
    </row>
    <row r="100" spans="1:14">
      <c r="A100" s="310" t="s">
        <v>513</v>
      </c>
      <c r="B100" s="342"/>
      <c r="C100" s="52"/>
      <c r="D100" s="52"/>
      <c r="E100" s="542"/>
      <c r="F100" s="542"/>
      <c r="G100" s="360"/>
      <c r="H100" s="360"/>
      <c r="I100" s="362"/>
      <c r="J100" s="342"/>
      <c r="L100" s="527"/>
      <c r="M100" s="262"/>
      <c r="N100" s="220"/>
    </row>
    <row r="101" spans="1:14">
      <c r="B101" s="310"/>
      <c r="C101" s="310"/>
      <c r="D101" s="310"/>
      <c r="E101" s="310"/>
      <c r="F101" s="310"/>
      <c r="G101" s="310"/>
      <c r="H101" s="310"/>
      <c r="I101" s="310"/>
      <c r="J101" s="310"/>
    </row>
  </sheetData>
  <mergeCells count="1">
    <mergeCell ref="G3:I3"/>
  </mergeCells>
  <phoneticPr fontId="2"/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C6F80-9BE8-4FF8-81F9-AB358B92FE54}">
  <sheetPr>
    <tabColor theme="9" tint="0.79998168889431442"/>
  </sheetPr>
  <dimension ref="A1:R102"/>
  <sheetViews>
    <sheetView workbookViewId="0">
      <pane xSplit="1" ySplit="1" topLeftCell="B75" activePane="bottomRight" state="frozen"/>
      <selection pane="topRight" activeCell="B1" sqref="B1"/>
      <selection pane="bottomLeft" activeCell="A2" sqref="A2"/>
      <selection pane="bottomRight" activeCell="K93" sqref="K93"/>
    </sheetView>
  </sheetViews>
  <sheetFormatPr defaultRowHeight="13"/>
  <cols>
    <col min="1" max="1" width="9.453125" style="2546" bestFit="1" customWidth="1"/>
    <col min="2" max="13" width="8.81640625" style="17"/>
    <col min="14" max="14" width="10" style="17" bestFit="1" customWidth="1"/>
    <col min="15" max="17" width="8.81640625" style="17"/>
    <col min="18" max="18" width="11.08984375" style="17" customWidth="1"/>
    <col min="19" max="229" width="8.81640625" style="17"/>
    <col min="230" max="230" width="14.453125" style="17" bestFit="1" customWidth="1"/>
    <col min="231" max="485" width="8.81640625" style="17"/>
    <col min="486" max="486" width="14.453125" style="17" bestFit="1" customWidth="1"/>
    <col min="487" max="741" width="8.81640625" style="17"/>
    <col min="742" max="742" width="14.453125" style="17" bestFit="1" customWidth="1"/>
    <col min="743" max="997" width="8.81640625" style="17"/>
    <col min="998" max="998" width="14.453125" style="17" bestFit="1" customWidth="1"/>
    <col min="999" max="1253" width="8.81640625" style="17"/>
    <col min="1254" max="1254" width="14.453125" style="17" bestFit="1" customWidth="1"/>
    <col min="1255" max="1509" width="8.81640625" style="17"/>
    <col min="1510" max="1510" width="14.453125" style="17" bestFit="1" customWidth="1"/>
    <col min="1511" max="1765" width="8.81640625" style="17"/>
    <col min="1766" max="1766" width="14.453125" style="17" bestFit="1" customWidth="1"/>
    <col min="1767" max="2021" width="8.81640625" style="17"/>
    <col min="2022" max="2022" width="14.453125" style="17" bestFit="1" customWidth="1"/>
    <col min="2023" max="2277" width="8.81640625" style="17"/>
    <col min="2278" max="2278" width="14.453125" style="17" bestFit="1" customWidth="1"/>
    <col min="2279" max="2533" width="8.81640625" style="17"/>
    <col min="2534" max="2534" width="14.453125" style="17" bestFit="1" customWidth="1"/>
    <col min="2535" max="2789" width="8.81640625" style="17"/>
    <col min="2790" max="2790" width="14.453125" style="17" bestFit="1" customWidth="1"/>
    <col min="2791" max="3045" width="8.81640625" style="17"/>
    <col min="3046" max="3046" width="14.453125" style="17" bestFit="1" customWidth="1"/>
    <col min="3047" max="3301" width="8.81640625" style="17"/>
    <col min="3302" max="3302" width="14.453125" style="17" bestFit="1" customWidth="1"/>
    <col min="3303" max="3557" width="8.81640625" style="17"/>
    <col min="3558" max="3558" width="14.453125" style="17" bestFit="1" customWidth="1"/>
    <col min="3559" max="3813" width="8.81640625" style="17"/>
    <col min="3814" max="3814" width="14.453125" style="17" bestFit="1" customWidth="1"/>
    <col min="3815" max="4069" width="8.81640625" style="17"/>
    <col min="4070" max="4070" width="14.453125" style="17" bestFit="1" customWidth="1"/>
    <col min="4071" max="4325" width="8.81640625" style="17"/>
    <col min="4326" max="4326" width="14.453125" style="17" bestFit="1" customWidth="1"/>
    <col min="4327" max="4581" width="8.81640625" style="17"/>
    <col min="4582" max="4582" width="14.453125" style="17" bestFit="1" customWidth="1"/>
    <col min="4583" max="4837" width="8.81640625" style="17"/>
    <col min="4838" max="4838" width="14.453125" style="17" bestFit="1" customWidth="1"/>
    <col min="4839" max="5093" width="8.81640625" style="17"/>
    <col min="5094" max="5094" width="14.453125" style="17" bestFit="1" customWidth="1"/>
    <col min="5095" max="5349" width="8.81640625" style="17"/>
    <col min="5350" max="5350" width="14.453125" style="17" bestFit="1" customWidth="1"/>
    <col min="5351" max="5605" width="8.81640625" style="17"/>
    <col min="5606" max="5606" width="14.453125" style="17" bestFit="1" customWidth="1"/>
    <col min="5607" max="5861" width="8.81640625" style="17"/>
    <col min="5862" max="5862" width="14.453125" style="17" bestFit="1" customWidth="1"/>
    <col min="5863" max="6117" width="8.81640625" style="17"/>
    <col min="6118" max="6118" width="14.453125" style="17" bestFit="1" customWidth="1"/>
    <col min="6119" max="6373" width="8.81640625" style="17"/>
    <col min="6374" max="6374" width="14.453125" style="17" bestFit="1" customWidth="1"/>
    <col min="6375" max="6629" width="8.81640625" style="17"/>
    <col min="6630" max="6630" width="14.453125" style="17" bestFit="1" customWidth="1"/>
    <col min="6631" max="6885" width="8.81640625" style="17"/>
    <col min="6886" max="6886" width="14.453125" style="17" bestFit="1" customWidth="1"/>
    <col min="6887" max="7141" width="8.81640625" style="17"/>
    <col min="7142" max="7142" width="14.453125" style="17" bestFit="1" customWidth="1"/>
    <col min="7143" max="7397" width="8.81640625" style="17"/>
    <col min="7398" max="7398" width="14.453125" style="17" bestFit="1" customWidth="1"/>
    <col min="7399" max="7653" width="8.81640625" style="17"/>
    <col min="7654" max="7654" width="14.453125" style="17" bestFit="1" customWidth="1"/>
    <col min="7655" max="7909" width="8.81640625" style="17"/>
    <col min="7910" max="7910" width="14.453125" style="17" bestFit="1" customWidth="1"/>
    <col min="7911" max="8165" width="8.81640625" style="17"/>
    <col min="8166" max="8166" width="14.453125" style="17" bestFit="1" customWidth="1"/>
    <col min="8167" max="8421" width="8.81640625" style="17"/>
    <col min="8422" max="8422" width="14.453125" style="17" bestFit="1" customWidth="1"/>
    <col min="8423" max="8677" width="8.81640625" style="17"/>
    <col min="8678" max="8678" width="14.453125" style="17" bestFit="1" customWidth="1"/>
    <col min="8679" max="8933" width="8.81640625" style="17"/>
    <col min="8934" max="8934" width="14.453125" style="17" bestFit="1" customWidth="1"/>
    <col min="8935" max="9189" width="8.81640625" style="17"/>
    <col min="9190" max="9190" width="14.453125" style="17" bestFit="1" customWidth="1"/>
    <col min="9191" max="9445" width="8.81640625" style="17"/>
    <col min="9446" max="9446" width="14.453125" style="17" bestFit="1" customWidth="1"/>
    <col min="9447" max="9701" width="8.81640625" style="17"/>
    <col min="9702" max="9702" width="14.453125" style="17" bestFit="1" customWidth="1"/>
    <col min="9703" max="9957" width="8.81640625" style="17"/>
    <col min="9958" max="9958" width="14.453125" style="17" bestFit="1" customWidth="1"/>
    <col min="9959" max="10213" width="8.81640625" style="17"/>
    <col min="10214" max="10214" width="14.453125" style="17" bestFit="1" customWidth="1"/>
    <col min="10215" max="10469" width="8.81640625" style="17"/>
    <col min="10470" max="10470" width="14.453125" style="17" bestFit="1" customWidth="1"/>
    <col min="10471" max="10725" width="8.81640625" style="17"/>
    <col min="10726" max="10726" width="14.453125" style="17" bestFit="1" customWidth="1"/>
    <col min="10727" max="10981" width="8.81640625" style="17"/>
    <col min="10982" max="10982" width="14.453125" style="17" bestFit="1" customWidth="1"/>
    <col min="10983" max="11237" width="8.81640625" style="17"/>
    <col min="11238" max="11238" width="14.453125" style="17" bestFit="1" customWidth="1"/>
    <col min="11239" max="11493" width="8.81640625" style="17"/>
    <col min="11494" max="11494" width="14.453125" style="17" bestFit="1" customWidth="1"/>
    <col min="11495" max="11749" width="8.81640625" style="17"/>
    <col min="11750" max="11750" width="14.453125" style="17" bestFit="1" customWidth="1"/>
    <col min="11751" max="12005" width="8.81640625" style="17"/>
    <col min="12006" max="12006" width="14.453125" style="17" bestFit="1" customWidth="1"/>
    <col min="12007" max="12261" width="8.81640625" style="17"/>
    <col min="12262" max="12262" width="14.453125" style="17" bestFit="1" customWidth="1"/>
    <col min="12263" max="12517" width="8.81640625" style="17"/>
    <col min="12518" max="12518" width="14.453125" style="17" bestFit="1" customWidth="1"/>
    <col min="12519" max="12773" width="8.81640625" style="17"/>
    <col min="12774" max="12774" width="14.453125" style="17" bestFit="1" customWidth="1"/>
    <col min="12775" max="13029" width="8.81640625" style="17"/>
    <col min="13030" max="13030" width="14.453125" style="17" bestFit="1" customWidth="1"/>
    <col min="13031" max="13285" width="8.81640625" style="17"/>
    <col min="13286" max="13286" width="14.453125" style="17" bestFit="1" customWidth="1"/>
    <col min="13287" max="13541" width="8.81640625" style="17"/>
    <col min="13542" max="13542" width="14.453125" style="17" bestFit="1" customWidth="1"/>
    <col min="13543" max="13797" width="8.81640625" style="17"/>
    <col min="13798" max="13798" width="14.453125" style="17" bestFit="1" customWidth="1"/>
    <col min="13799" max="14053" width="8.81640625" style="17"/>
    <col min="14054" max="14054" width="14.453125" style="17" bestFit="1" customWidth="1"/>
    <col min="14055" max="14309" width="8.81640625" style="17"/>
    <col min="14310" max="14310" width="14.453125" style="17" bestFit="1" customWidth="1"/>
    <col min="14311" max="14565" width="8.81640625" style="17"/>
    <col min="14566" max="14566" width="14.453125" style="17" bestFit="1" customWidth="1"/>
    <col min="14567" max="14821" width="8.81640625" style="17"/>
    <col min="14822" max="14822" width="14.453125" style="17" bestFit="1" customWidth="1"/>
    <col min="14823" max="15077" width="8.81640625" style="17"/>
    <col min="15078" max="15078" width="14.453125" style="17" bestFit="1" customWidth="1"/>
    <col min="15079" max="15333" width="8.81640625" style="17"/>
    <col min="15334" max="15334" width="14.453125" style="17" bestFit="1" customWidth="1"/>
    <col min="15335" max="15589" width="8.81640625" style="17"/>
    <col min="15590" max="15590" width="14.453125" style="17" bestFit="1" customWidth="1"/>
    <col min="15591" max="15845" width="8.81640625" style="17"/>
    <col min="15846" max="15846" width="14.453125" style="17" bestFit="1" customWidth="1"/>
    <col min="15847" max="16101" width="8.81640625" style="17"/>
    <col min="16102" max="16102" width="14.453125" style="17" bestFit="1" customWidth="1"/>
    <col min="16103" max="16357" width="8.81640625" style="17"/>
    <col min="16358" max="16384" width="8.81640625" style="17" customWidth="1"/>
  </cols>
  <sheetData>
    <row r="1" spans="1:18">
      <c r="A1" s="2546" t="s">
        <v>1468</v>
      </c>
      <c r="B1" s="2576" t="s">
        <v>551</v>
      </c>
      <c r="C1" s="2576" t="s">
        <v>552</v>
      </c>
      <c r="D1" s="2576" t="s">
        <v>553</v>
      </c>
      <c r="E1" s="2576" t="s">
        <v>554</v>
      </c>
      <c r="F1" s="2576" t="s">
        <v>555</v>
      </c>
      <c r="G1" s="2576" t="s">
        <v>556</v>
      </c>
      <c r="H1" s="2576" t="s">
        <v>714</v>
      </c>
      <c r="I1" s="2576" t="s">
        <v>766</v>
      </c>
      <c r="J1" s="2576" t="s">
        <v>1456</v>
      </c>
      <c r="K1" s="2576" t="s">
        <v>1457</v>
      </c>
      <c r="L1" s="2576" t="s">
        <v>1458</v>
      </c>
      <c r="M1" s="2576" t="s">
        <v>1459</v>
      </c>
      <c r="N1" s="2576" t="s">
        <v>1460</v>
      </c>
      <c r="O1" s="2576" t="s">
        <v>1461</v>
      </c>
      <c r="P1" s="2576" t="s">
        <v>1462</v>
      </c>
      <c r="Q1" s="2576" t="s">
        <v>1455</v>
      </c>
    </row>
    <row r="2" spans="1:18">
      <c r="A2" s="2547">
        <v>43101</v>
      </c>
      <c r="B2" s="2577">
        <v>99.290582792379567</v>
      </c>
      <c r="C2" s="2577">
        <v>99.275900304291454</v>
      </c>
      <c r="D2" s="2577">
        <v>99.967522750113403</v>
      </c>
      <c r="E2" s="2577">
        <v>99.484471016669133</v>
      </c>
      <c r="F2" s="2577">
        <v>98.985952736634488</v>
      </c>
      <c r="G2" s="2577">
        <v>99.248816430634463</v>
      </c>
      <c r="H2" s="2577">
        <v>98.073250986659062</v>
      </c>
      <c r="I2" s="2577">
        <v>99.371821905759688</v>
      </c>
      <c r="J2" s="2577">
        <v>98.738985970165018</v>
      </c>
      <c r="K2" s="2577">
        <v>99.542405301887072</v>
      </c>
      <c r="L2" s="2577">
        <v>100.36905649122374</v>
      </c>
      <c r="M2" s="2577">
        <v>99.620835709774752</v>
      </c>
      <c r="N2" s="2577">
        <v>98.813654784483631</v>
      </c>
      <c r="O2" s="2577">
        <v>98.110150939080384</v>
      </c>
      <c r="P2" s="2577">
        <v>99.378581438531953</v>
      </c>
      <c r="Q2" s="2577">
        <v>99.17449903523972</v>
      </c>
      <c r="R2" s="2572"/>
    </row>
    <row r="3" spans="1:18">
      <c r="A3" s="2547">
        <v>43132</v>
      </c>
      <c r="B3" s="2577">
        <v>99.742573948945491</v>
      </c>
      <c r="C3" s="2577">
        <v>99.817776381113873</v>
      </c>
      <c r="D3" s="2577">
        <v>100.39558237571829</v>
      </c>
      <c r="E3" s="2577">
        <v>99.871853749979792</v>
      </c>
      <c r="F3" s="2577">
        <v>99.338873128671324</v>
      </c>
      <c r="G3" s="2577">
        <v>99.598687526327993</v>
      </c>
      <c r="H3" s="2577">
        <v>98.731456495114784</v>
      </c>
      <c r="I3" s="2577">
        <v>99.827959983628986</v>
      </c>
      <c r="J3" s="2577">
        <v>98.999244123439695</v>
      </c>
      <c r="K3" s="2577">
        <v>99.980470121109832</v>
      </c>
      <c r="L3" s="2577">
        <v>100.63050139408892</v>
      </c>
      <c r="M3" s="2577">
        <v>99.871279052465383</v>
      </c>
      <c r="N3" s="2577">
        <v>99.225027013465663</v>
      </c>
      <c r="O3" s="2577">
        <v>98.3436929210893</v>
      </c>
      <c r="P3" s="2577">
        <v>99.766500776594711</v>
      </c>
      <c r="Q3" s="2577">
        <v>99.481537365755557</v>
      </c>
      <c r="R3" s="2572"/>
    </row>
    <row r="4" spans="1:18">
      <c r="A4" s="2547">
        <v>43160</v>
      </c>
      <c r="B4" s="2577">
        <v>100.13179102405503</v>
      </c>
      <c r="C4" s="2577">
        <v>100.31752016623062</v>
      </c>
      <c r="D4" s="2577">
        <v>100.80363192448813</v>
      </c>
      <c r="E4" s="2577">
        <v>100.22402892445253</v>
      </c>
      <c r="F4" s="2577">
        <v>99.67512071871478</v>
      </c>
      <c r="G4" s="2577">
        <v>99.900928135471148</v>
      </c>
      <c r="H4" s="2577">
        <v>99.36127328886576</v>
      </c>
      <c r="I4" s="2577">
        <v>100.23641691483554</v>
      </c>
      <c r="J4" s="2577">
        <v>99.249461621513618</v>
      </c>
      <c r="K4" s="2577">
        <v>100.38634693343852</v>
      </c>
      <c r="L4" s="2577">
        <v>100.88429165648434</v>
      </c>
      <c r="M4" s="2577">
        <v>100.0874250292496</v>
      </c>
      <c r="N4" s="2577">
        <v>99.633111899898253</v>
      </c>
      <c r="O4" s="2577">
        <v>98.57738073501902</v>
      </c>
      <c r="P4" s="2577">
        <v>100.17958777889454</v>
      </c>
      <c r="Q4" s="2577">
        <v>99.772610918178273</v>
      </c>
      <c r="R4" s="2572"/>
    </row>
    <row r="5" spans="1:18">
      <c r="A5" s="2547">
        <v>43191</v>
      </c>
      <c r="B5" s="2577">
        <v>100.41461146559168</v>
      </c>
      <c r="C5" s="2577">
        <v>100.75048863047259</v>
      </c>
      <c r="D5" s="2577">
        <v>101.13510644321619</v>
      </c>
      <c r="E5" s="2577">
        <v>100.51617381470633</v>
      </c>
      <c r="F5" s="2577">
        <v>99.978502749776638</v>
      </c>
      <c r="G5" s="2577">
        <v>100.13443132586622</v>
      </c>
      <c r="H5" s="2577">
        <v>99.888397845560533</v>
      </c>
      <c r="I5" s="2577">
        <v>100.56004789669242</v>
      </c>
      <c r="J5" s="2577">
        <v>99.461518148157765</v>
      </c>
      <c r="K5" s="2577">
        <v>100.69898935810073</v>
      </c>
      <c r="L5" s="2577">
        <v>101.09368938966038</v>
      </c>
      <c r="M5" s="2577">
        <v>100.20973129283426</v>
      </c>
      <c r="N5" s="2577">
        <v>100.00578472932339</v>
      </c>
      <c r="O5" s="2577">
        <v>98.849498942033065</v>
      </c>
      <c r="P5" s="2577">
        <v>100.60035070694167</v>
      </c>
      <c r="Q5" s="2577">
        <v>100.01131651554198</v>
      </c>
      <c r="R5" s="2572"/>
    </row>
    <row r="6" spans="1:18">
      <c r="A6" s="2547">
        <v>43221</v>
      </c>
      <c r="B6" s="2577">
        <v>100.58307473087748</v>
      </c>
      <c r="C6" s="2577">
        <v>101.1016732287187</v>
      </c>
      <c r="D6" s="2577">
        <v>101.35359298392345</v>
      </c>
      <c r="E6" s="2577">
        <v>100.780822870888</v>
      </c>
      <c r="F6" s="2577">
        <v>100.24314263135584</v>
      </c>
      <c r="G6" s="2577">
        <v>100.29873333298272</v>
      </c>
      <c r="H6" s="2577">
        <v>100.27404816951686</v>
      </c>
      <c r="I6" s="2577">
        <v>100.78905790958615</v>
      </c>
      <c r="J6" s="2577">
        <v>99.634056440523722</v>
      </c>
      <c r="K6" s="2577">
        <v>100.89019061819396</v>
      </c>
      <c r="L6" s="2577">
        <v>101.24576946911895</v>
      </c>
      <c r="M6" s="2577">
        <v>100.29754079483597</v>
      </c>
      <c r="N6" s="2577">
        <v>100.33097116474472</v>
      </c>
      <c r="O6" s="2577">
        <v>99.177856334230626</v>
      </c>
      <c r="P6" s="2577">
        <v>100.98952418583153</v>
      </c>
      <c r="Q6" s="2577">
        <v>100.19340932682739</v>
      </c>
      <c r="R6" s="2572"/>
    </row>
    <row r="7" spans="1:18">
      <c r="A7" s="2547">
        <v>43252</v>
      </c>
      <c r="B7" s="2577">
        <v>100.62859357229939</v>
      </c>
      <c r="C7" s="2577">
        <v>101.31187709098751</v>
      </c>
      <c r="D7" s="2577">
        <v>101.45630366650242</v>
      </c>
      <c r="E7" s="2577">
        <v>100.98393271582354</v>
      </c>
      <c r="F7" s="2577">
        <v>100.41047681642783</v>
      </c>
      <c r="G7" s="2577">
        <v>100.30292053525258</v>
      </c>
      <c r="H7" s="2577">
        <v>100.48888596170981</v>
      </c>
      <c r="I7" s="2577">
        <v>100.89578326405729</v>
      </c>
      <c r="J7" s="2577">
        <v>99.785762604176625</v>
      </c>
      <c r="K7" s="2577">
        <v>101.0328434980196</v>
      </c>
      <c r="L7" s="2577">
        <v>101.33187052629889</v>
      </c>
      <c r="M7" s="2577">
        <v>100.39475866847215</v>
      </c>
      <c r="N7" s="2577">
        <v>100.60508619734964</v>
      </c>
      <c r="O7" s="2577">
        <v>99.55192829167153</v>
      </c>
      <c r="P7" s="2577">
        <v>101.31531942052027</v>
      </c>
      <c r="Q7" s="2577">
        <v>100.34636121241466</v>
      </c>
      <c r="R7" s="2572"/>
    </row>
    <row r="8" spans="1:18">
      <c r="A8" s="2547">
        <v>43282</v>
      </c>
      <c r="B8" s="2577">
        <v>100.67825786310765</v>
      </c>
      <c r="C8" s="2577">
        <v>101.43617189991187</v>
      </c>
      <c r="D8" s="2577">
        <v>101.51419012254409</v>
      </c>
      <c r="E8" s="2577">
        <v>101.19064188000237</v>
      </c>
      <c r="F8" s="2577">
        <v>100.57350199999425</v>
      </c>
      <c r="G8" s="2577">
        <v>100.2851054509659</v>
      </c>
      <c r="H8" s="2577">
        <v>100.63712465055352</v>
      </c>
      <c r="I8" s="2577">
        <v>100.97764845115667</v>
      </c>
      <c r="J8" s="2577">
        <v>99.965114741464902</v>
      </c>
      <c r="K8" s="2577">
        <v>101.14887452495881</v>
      </c>
      <c r="L8" s="2577">
        <v>101.36339688554074</v>
      </c>
      <c r="M8" s="2577">
        <v>100.51829030955318</v>
      </c>
      <c r="N8" s="2577">
        <v>100.84789698945964</v>
      </c>
      <c r="O8" s="2577">
        <v>99.956025574395383</v>
      </c>
      <c r="P8" s="2577">
        <v>101.54114836824823</v>
      </c>
      <c r="Q8" s="2577">
        <v>100.50112221439669</v>
      </c>
      <c r="R8" s="2572"/>
    </row>
    <row r="9" spans="1:18">
      <c r="A9" s="2547">
        <v>43313</v>
      </c>
      <c r="B9" s="2577">
        <v>100.76082967819706</v>
      </c>
      <c r="C9" s="2577">
        <v>101.4951077214312</v>
      </c>
      <c r="D9" s="2577">
        <v>101.52595888753756</v>
      </c>
      <c r="E9" s="2577">
        <v>101.39645777826472</v>
      </c>
      <c r="F9" s="2577">
        <v>100.73314959193853</v>
      </c>
      <c r="G9" s="2577">
        <v>100.29767679040071</v>
      </c>
      <c r="H9" s="2577">
        <v>100.74843043203782</v>
      </c>
      <c r="I9" s="2577">
        <v>101.05504227062806</v>
      </c>
      <c r="J9" s="2577">
        <v>100.20612076243164</v>
      </c>
      <c r="K9" s="2577">
        <v>101.25598830595432</v>
      </c>
      <c r="L9" s="2577">
        <v>101.35307996128988</v>
      </c>
      <c r="M9" s="2577">
        <v>100.65777262643964</v>
      </c>
      <c r="N9" s="2577">
        <v>101.04913561905957</v>
      </c>
      <c r="O9" s="2577">
        <v>100.35759995776722</v>
      </c>
      <c r="P9" s="2577">
        <v>101.66922121790871</v>
      </c>
      <c r="Q9" s="2577">
        <v>100.67682940288474</v>
      </c>
      <c r="R9" s="2572"/>
    </row>
    <row r="10" spans="1:18">
      <c r="A10" s="2547">
        <v>43344</v>
      </c>
      <c r="B10" s="2577">
        <v>100.86764993218384</v>
      </c>
      <c r="C10" s="2577">
        <v>101.4991416954922</v>
      </c>
      <c r="D10" s="2577">
        <v>101.50438072951488</v>
      </c>
      <c r="E10" s="2577">
        <v>101.56532997399553</v>
      </c>
      <c r="F10" s="2577">
        <v>100.88483063906899</v>
      </c>
      <c r="G10" s="2577">
        <v>100.27424015521177</v>
      </c>
      <c r="H10" s="2577">
        <v>100.84883683262652</v>
      </c>
      <c r="I10" s="2577">
        <v>101.12201991298552</v>
      </c>
      <c r="J10" s="2577">
        <v>100.51110567761803</v>
      </c>
      <c r="K10" s="2577">
        <v>101.34780845824577</v>
      </c>
      <c r="L10" s="2577">
        <v>101.29463799104715</v>
      </c>
      <c r="M10" s="2577">
        <v>100.80455007927421</v>
      </c>
      <c r="N10" s="2577">
        <v>101.2234733698224</v>
      </c>
      <c r="O10" s="2577">
        <v>100.72082634861134</v>
      </c>
      <c r="P10" s="2577">
        <v>101.70255247807683</v>
      </c>
      <c r="Q10" s="2577">
        <v>100.87065801760848</v>
      </c>
      <c r="R10" s="2572"/>
    </row>
    <row r="11" spans="1:18">
      <c r="A11" s="2547">
        <v>43374</v>
      </c>
      <c r="B11" s="2577">
        <v>101.02789337299848</v>
      </c>
      <c r="C11" s="2577">
        <v>101.50369413059218</v>
      </c>
      <c r="D11" s="2577">
        <v>101.51461753267412</v>
      </c>
      <c r="E11" s="2577">
        <v>101.69079423755932</v>
      </c>
      <c r="F11" s="2577">
        <v>101.08924995067834</v>
      </c>
      <c r="G11" s="2577">
        <v>100.2298894274026</v>
      </c>
      <c r="H11" s="2577">
        <v>100.98271108088875</v>
      </c>
      <c r="I11" s="2577">
        <v>101.21662804778749</v>
      </c>
      <c r="J11" s="2577">
        <v>100.86941642376597</v>
      </c>
      <c r="K11" s="2577">
        <v>101.38933501974492</v>
      </c>
      <c r="L11" s="2577">
        <v>101.20345153531015</v>
      </c>
      <c r="M11" s="2577">
        <v>100.94560206679104</v>
      </c>
      <c r="N11" s="2577">
        <v>101.40709594366899</v>
      </c>
      <c r="O11" s="2577">
        <v>101.03414350502324</v>
      </c>
      <c r="P11" s="2577">
        <v>101.68586149916609</v>
      </c>
      <c r="Q11" s="2577">
        <v>101.07143051470445</v>
      </c>
      <c r="R11" s="2572"/>
    </row>
    <row r="12" spans="1:18">
      <c r="A12" s="2547">
        <v>43405</v>
      </c>
      <c r="B12" s="2577">
        <v>101.05090968960764</v>
      </c>
      <c r="C12" s="2577">
        <v>101.39423575363969</v>
      </c>
      <c r="D12" s="2577">
        <v>101.45023667397624</v>
      </c>
      <c r="E12" s="2577">
        <v>101.66235657392197</v>
      </c>
      <c r="F12" s="2577">
        <v>101.2156958868421</v>
      </c>
      <c r="G12" s="2577">
        <v>100.08106461920347</v>
      </c>
      <c r="H12" s="2577">
        <v>101.04421734508453</v>
      </c>
      <c r="I12" s="2577">
        <v>101.19035541674617</v>
      </c>
      <c r="J12" s="2577">
        <v>101.18779095739967</v>
      </c>
      <c r="K12" s="2577">
        <v>101.34940895566199</v>
      </c>
      <c r="L12" s="2577">
        <v>101.09333365608167</v>
      </c>
      <c r="M12" s="2577">
        <v>101.07077440248098</v>
      </c>
      <c r="N12" s="2577">
        <v>101.56890147082787</v>
      </c>
      <c r="O12" s="2577">
        <v>101.26916983832339</v>
      </c>
      <c r="P12" s="2577">
        <v>101.65265052319209</v>
      </c>
      <c r="Q12" s="2577">
        <v>101.2260092862867</v>
      </c>
      <c r="R12" s="2572"/>
    </row>
    <row r="13" spans="1:18">
      <c r="A13" s="2547">
        <v>43435</v>
      </c>
      <c r="B13" s="2577">
        <v>100.89126875988032</v>
      </c>
      <c r="C13" s="2577">
        <v>101.16065478049489</v>
      </c>
      <c r="D13" s="2577">
        <v>101.2984514398559</v>
      </c>
      <c r="E13" s="2577">
        <v>101.48753733031816</v>
      </c>
      <c r="F13" s="2577">
        <v>101.22612404974954</v>
      </c>
      <c r="G13" s="2577">
        <v>99.75409909386569</v>
      </c>
      <c r="H13" s="2577">
        <v>101.00410848816641</v>
      </c>
      <c r="I13" s="2577">
        <v>101.01316923270149</v>
      </c>
      <c r="J13" s="2577">
        <v>101.39991838820131</v>
      </c>
      <c r="K13" s="2577">
        <v>101.27455319613078</v>
      </c>
      <c r="L13" s="2577">
        <v>100.99023447682195</v>
      </c>
      <c r="M13" s="2577">
        <v>101.19634624284784</v>
      </c>
      <c r="N13" s="2577">
        <v>101.70489595048612</v>
      </c>
      <c r="O13" s="2577">
        <v>101.41622034108538</v>
      </c>
      <c r="P13" s="2577">
        <v>101.60981389509301</v>
      </c>
      <c r="Q13" s="2577">
        <v>101.31783725269888</v>
      </c>
      <c r="R13" s="2572"/>
    </row>
    <row r="14" spans="1:18">
      <c r="A14" s="2547">
        <v>43466</v>
      </c>
      <c r="B14" s="2577">
        <v>100.67402402870997</v>
      </c>
      <c r="C14" s="2577">
        <v>100.87005290058502</v>
      </c>
      <c r="D14" s="2577">
        <v>101.14527988825266</v>
      </c>
      <c r="E14" s="2577">
        <v>101.22941197039455</v>
      </c>
      <c r="F14" s="2577">
        <v>101.14627494532351</v>
      </c>
      <c r="G14" s="2577">
        <v>99.208744764069692</v>
      </c>
      <c r="H14" s="2577">
        <v>100.88712539262978</v>
      </c>
      <c r="I14" s="2577">
        <v>100.77488746052134</v>
      </c>
      <c r="J14" s="2577">
        <v>101.53608775428364</v>
      </c>
      <c r="K14" s="2577">
        <v>101.21483884590218</v>
      </c>
      <c r="L14" s="2577">
        <v>100.92653042862659</v>
      </c>
      <c r="M14" s="2577">
        <v>101.31710693926631</v>
      </c>
      <c r="N14" s="2577">
        <v>101.82931272269386</v>
      </c>
      <c r="O14" s="2577">
        <v>101.52381464241182</v>
      </c>
      <c r="P14" s="2577">
        <v>101.55542219429076</v>
      </c>
      <c r="Q14" s="2577">
        <v>101.37960646057662</v>
      </c>
      <c r="R14" s="2572"/>
    </row>
    <row r="15" spans="1:18">
      <c r="A15" s="2547">
        <v>43497</v>
      </c>
      <c r="B15" s="2577">
        <v>100.47486890300705</v>
      </c>
      <c r="C15" s="2577">
        <v>100.57344468513278</v>
      </c>
      <c r="D15" s="2577">
        <v>101.02119192102347</v>
      </c>
      <c r="E15" s="2577">
        <v>100.92422667772959</v>
      </c>
      <c r="F15" s="2577">
        <v>101.03195396098253</v>
      </c>
      <c r="G15" s="2577">
        <v>98.608617900064772</v>
      </c>
      <c r="H15" s="2577">
        <v>100.70945356343695</v>
      </c>
      <c r="I15" s="2577">
        <v>100.53989099189771</v>
      </c>
      <c r="J15" s="2577">
        <v>101.63447723736442</v>
      </c>
      <c r="K15" s="2577">
        <v>101.21829986054931</v>
      </c>
      <c r="L15" s="2577">
        <v>100.92455761507982</v>
      </c>
      <c r="M15" s="2577">
        <v>101.40255927675494</v>
      </c>
      <c r="N15" s="2577">
        <v>101.93978193459492</v>
      </c>
      <c r="O15" s="2577">
        <v>101.64041460092683</v>
      </c>
      <c r="P15" s="2577">
        <v>101.48785439079073</v>
      </c>
      <c r="Q15" s="2577">
        <v>101.44336566279686</v>
      </c>
    </row>
    <row r="16" spans="1:18">
      <c r="A16" s="2547">
        <v>43525</v>
      </c>
      <c r="B16" s="2577">
        <v>100.33312932909448</v>
      </c>
      <c r="C16" s="2577">
        <v>100.27531011227263</v>
      </c>
      <c r="D16" s="2577">
        <v>100.92867169357277</v>
      </c>
      <c r="E16" s="2577">
        <v>100.62769808095037</v>
      </c>
      <c r="F16" s="2577">
        <v>100.90802447676768</v>
      </c>
      <c r="G16" s="2577">
        <v>98.027201182470463</v>
      </c>
      <c r="H16" s="2577">
        <v>100.48474763697732</v>
      </c>
      <c r="I16" s="2577">
        <v>100.33677136796801</v>
      </c>
      <c r="J16" s="2577">
        <v>101.73026334686988</v>
      </c>
      <c r="K16" s="2577">
        <v>101.27890595780387</v>
      </c>
      <c r="L16" s="2577">
        <v>100.97776124755812</v>
      </c>
      <c r="M16" s="2577">
        <v>101.46121949780189</v>
      </c>
      <c r="N16" s="2577">
        <v>102.02180984339078</v>
      </c>
      <c r="O16" s="2577">
        <v>101.76896470970263</v>
      </c>
      <c r="P16" s="2577">
        <v>101.3931418710641</v>
      </c>
      <c r="Q16" s="2577">
        <v>101.52361720402949</v>
      </c>
    </row>
    <row r="17" spans="1:17">
      <c r="A17" s="2547">
        <v>43556</v>
      </c>
      <c r="B17" s="2577">
        <v>100.37350536223008</v>
      </c>
      <c r="C17" s="2577">
        <v>100.06129420182266</v>
      </c>
      <c r="D17" s="2577">
        <v>100.93075235644702</v>
      </c>
      <c r="E17" s="2577">
        <v>100.42696620362834</v>
      </c>
      <c r="F17" s="2577">
        <v>100.86486075375042</v>
      </c>
      <c r="G17" s="2577">
        <v>97.570248760208415</v>
      </c>
      <c r="H17" s="2577">
        <v>100.31470860411304</v>
      </c>
      <c r="I17" s="2577">
        <v>100.26802339898876</v>
      </c>
      <c r="J17" s="2577">
        <v>101.84774033306005</v>
      </c>
      <c r="K17" s="2577">
        <v>101.4155647314725</v>
      </c>
      <c r="L17" s="2577">
        <v>101.07562880921579</v>
      </c>
      <c r="M17" s="2577">
        <v>101.49564766981079</v>
      </c>
      <c r="N17" s="2577">
        <v>102.10001175211113</v>
      </c>
      <c r="O17" s="2577">
        <v>101.87059451385963</v>
      </c>
      <c r="P17" s="2577">
        <v>101.25964172874521</v>
      </c>
      <c r="Q17" s="2577">
        <v>101.63446955225237</v>
      </c>
    </row>
    <row r="18" spans="1:17">
      <c r="A18" s="2547">
        <v>43586</v>
      </c>
      <c r="B18" s="2577">
        <v>100.58843083775149</v>
      </c>
      <c r="C18" s="2577">
        <v>99.869843526538133</v>
      </c>
      <c r="D18" s="2577">
        <v>100.93488272419347</v>
      </c>
      <c r="E18" s="2577">
        <v>100.28077558569153</v>
      </c>
      <c r="F18" s="2577">
        <v>100.80647096600551</v>
      </c>
      <c r="G18" s="2577">
        <v>97.210553263188501</v>
      </c>
      <c r="H18" s="2577">
        <v>100.19145682900464</v>
      </c>
      <c r="I18" s="2577">
        <v>100.29522515788358</v>
      </c>
      <c r="J18" s="2577">
        <v>101.99930589814836</v>
      </c>
      <c r="K18" s="2577">
        <v>101.59391418945299</v>
      </c>
      <c r="L18" s="2577">
        <v>101.19114708256605</v>
      </c>
      <c r="M18" s="2577">
        <v>101.54661706633563</v>
      </c>
      <c r="N18" s="2577">
        <v>102.13330643641027</v>
      </c>
      <c r="O18" s="2577">
        <v>101.94373486350443</v>
      </c>
      <c r="P18" s="2577">
        <v>101.10262790902112</v>
      </c>
      <c r="Q18" s="2577">
        <v>101.77137746010001</v>
      </c>
    </row>
    <row r="19" spans="1:17">
      <c r="A19" s="2547">
        <v>43617</v>
      </c>
      <c r="B19" s="2577">
        <v>100.88325931804758</v>
      </c>
      <c r="C19" s="2577">
        <v>99.70522544592923</v>
      </c>
      <c r="D19" s="2577">
        <v>100.93167128550446</v>
      </c>
      <c r="E19" s="2577">
        <v>100.18967736270818</v>
      </c>
      <c r="F19" s="2577">
        <v>100.70395096888292</v>
      </c>
      <c r="G19" s="2577">
        <v>97.014801559767108</v>
      </c>
      <c r="H19" s="2577">
        <v>100.11497361107514</v>
      </c>
      <c r="I19" s="2577">
        <v>100.37522668067835</v>
      </c>
      <c r="J19" s="2577">
        <v>102.14032234634793</v>
      </c>
      <c r="K19" s="2577">
        <v>101.74490542664385</v>
      </c>
      <c r="L19" s="2577">
        <v>101.28904015122524</v>
      </c>
      <c r="M19" s="2577">
        <v>101.63656966956131</v>
      </c>
      <c r="N19" s="2577">
        <v>102.08537834100227</v>
      </c>
      <c r="O19" s="2577">
        <v>101.99148479567531</v>
      </c>
      <c r="P19" s="2577">
        <v>100.90136718359715</v>
      </c>
      <c r="Q19" s="2577">
        <v>101.89268982578318</v>
      </c>
    </row>
    <row r="20" spans="1:17">
      <c r="A20" s="2547">
        <v>43647</v>
      </c>
      <c r="B20" s="2577">
        <v>101.16490305442349</v>
      </c>
      <c r="C20" s="2577">
        <v>99.609917068907791</v>
      </c>
      <c r="D20" s="2577">
        <v>100.896150531784</v>
      </c>
      <c r="E20" s="2577">
        <v>100.12046975814803</v>
      </c>
      <c r="F20" s="2577">
        <v>100.5997917866239</v>
      </c>
      <c r="G20" s="2577">
        <v>97.008512063173114</v>
      </c>
      <c r="H20" s="2577">
        <v>100.09001116267166</v>
      </c>
      <c r="I20" s="2577">
        <v>100.47143772087921</v>
      </c>
      <c r="J20" s="2577">
        <v>102.24853150333094</v>
      </c>
      <c r="K20" s="2577">
        <v>101.80700685558165</v>
      </c>
      <c r="L20" s="2577">
        <v>101.33253872448762</v>
      </c>
      <c r="M20" s="2577">
        <v>101.71739980238834</v>
      </c>
      <c r="N20" s="2577">
        <v>101.96018203513951</v>
      </c>
      <c r="O20" s="2577">
        <v>102.02131894528161</v>
      </c>
      <c r="P20" s="2577">
        <v>100.70705492810325</v>
      </c>
      <c r="Q20" s="2577">
        <v>101.96571087858811</v>
      </c>
    </row>
    <row r="21" spans="1:17">
      <c r="A21" s="2547">
        <v>43678</v>
      </c>
      <c r="B21" s="2577">
        <v>101.30853050276907</v>
      </c>
      <c r="C21" s="2577">
        <v>99.572109749527883</v>
      </c>
      <c r="D21" s="2577">
        <v>100.78123257581063</v>
      </c>
      <c r="E21" s="2577">
        <v>100.02388018566862</v>
      </c>
      <c r="F21" s="2577">
        <v>100.48211155366759</v>
      </c>
      <c r="G21" s="2577">
        <v>97.146831185968722</v>
      </c>
      <c r="H21" s="2577">
        <v>100.08031563941928</v>
      </c>
      <c r="I21" s="2577">
        <v>100.50981364428586</v>
      </c>
      <c r="J21" s="2577">
        <v>102.30761311134069</v>
      </c>
      <c r="K21" s="2577">
        <v>101.73237225905721</v>
      </c>
      <c r="L21" s="2577">
        <v>101.2973977540555</v>
      </c>
      <c r="M21" s="2577">
        <v>101.70967742074453</v>
      </c>
      <c r="N21" s="2577">
        <v>101.76316062719991</v>
      </c>
      <c r="O21" s="2577">
        <v>102.02393133087281</v>
      </c>
      <c r="P21" s="2577">
        <v>100.52425936415337</v>
      </c>
      <c r="Q21" s="2577">
        <v>101.96233719588686</v>
      </c>
    </row>
    <row r="22" spans="1:17">
      <c r="A22" s="2547">
        <v>43709</v>
      </c>
      <c r="B22" s="2577">
        <v>101.25703600107435</v>
      </c>
      <c r="C22" s="2577">
        <v>99.549863548036939</v>
      </c>
      <c r="D22" s="2577">
        <v>100.61568469046085</v>
      </c>
      <c r="E22" s="2577">
        <v>99.90861861084403</v>
      </c>
      <c r="F22" s="2577">
        <v>100.3550119743313</v>
      </c>
      <c r="G22" s="2577">
        <v>97.464150260998764</v>
      </c>
      <c r="H22" s="2577">
        <v>100.08286819802242</v>
      </c>
      <c r="I22" s="2577">
        <v>100.45955214603869</v>
      </c>
      <c r="J22" s="2577">
        <v>102.30026720455051</v>
      </c>
      <c r="K22" s="2577">
        <v>101.58492875431598</v>
      </c>
      <c r="L22" s="2577">
        <v>101.18632138372588</v>
      </c>
      <c r="M22" s="2577">
        <v>101.55997217638662</v>
      </c>
      <c r="N22" s="2577">
        <v>101.56200926167365</v>
      </c>
      <c r="O22" s="2577">
        <v>102.00076172039429</v>
      </c>
      <c r="P22" s="2577">
        <v>100.35377164082561</v>
      </c>
      <c r="Q22" s="2577">
        <v>101.88891085771589</v>
      </c>
    </row>
    <row r="23" spans="1:17">
      <c r="A23" s="2547">
        <v>43739</v>
      </c>
      <c r="B23" s="2577">
        <v>100.93241095852589</v>
      </c>
      <c r="C23" s="2577">
        <v>99.44790952694224</v>
      </c>
      <c r="D23" s="2577">
        <v>100.34718483789494</v>
      </c>
      <c r="E23" s="2577">
        <v>99.659026310115209</v>
      </c>
      <c r="F23" s="2577">
        <v>100.1446166461223</v>
      </c>
      <c r="G23" s="2577">
        <v>97.814118004290378</v>
      </c>
      <c r="H23" s="2577">
        <v>100.03394462291999</v>
      </c>
      <c r="I23" s="2577">
        <v>100.2361067208482</v>
      </c>
      <c r="J23" s="2577">
        <v>102.22277992996914</v>
      </c>
      <c r="K23" s="2577">
        <v>101.37633552422663</v>
      </c>
      <c r="L23" s="2577">
        <v>100.99324777847433</v>
      </c>
      <c r="M23" s="2577">
        <v>101.22157200855979</v>
      </c>
      <c r="N23" s="2577">
        <v>101.37439820486114</v>
      </c>
      <c r="O23" s="2577">
        <v>101.89240413524386</v>
      </c>
      <c r="P23" s="2577">
        <v>100.1679601180803</v>
      </c>
      <c r="Q23" s="2577">
        <v>101.74025106100828</v>
      </c>
    </row>
    <row r="24" spans="1:17">
      <c r="A24" s="2547">
        <v>43770</v>
      </c>
      <c r="B24" s="2577">
        <v>100.39571924858598</v>
      </c>
      <c r="C24" s="2577">
        <v>99.265398943676303</v>
      </c>
      <c r="D24" s="2577">
        <v>100.02097555792606</v>
      </c>
      <c r="E24" s="2577">
        <v>99.319835332905612</v>
      </c>
      <c r="F24" s="2577">
        <v>99.892352935705773</v>
      </c>
      <c r="G24" s="2577">
        <v>98.265675265913714</v>
      </c>
      <c r="H24" s="2577">
        <v>99.946931363269883</v>
      </c>
      <c r="I24" s="2577">
        <v>99.882252611175488</v>
      </c>
      <c r="J24" s="2577">
        <v>102.05788071046477</v>
      </c>
      <c r="K24" s="2577">
        <v>101.11591595791994</v>
      </c>
      <c r="L24" s="2577">
        <v>100.73885197818194</v>
      </c>
      <c r="M24" s="2577">
        <v>100.77853940153163</v>
      </c>
      <c r="N24" s="2577">
        <v>101.18548814362484</v>
      </c>
      <c r="O24" s="2577">
        <v>101.65551216562206</v>
      </c>
      <c r="P24" s="2577">
        <v>99.953594170620249</v>
      </c>
      <c r="Q24" s="2577">
        <v>101.5165644691852</v>
      </c>
    </row>
    <row r="25" spans="1:17">
      <c r="A25" s="2547">
        <v>43800</v>
      </c>
      <c r="B25" s="2577">
        <v>99.663863749029716</v>
      </c>
      <c r="C25" s="2577">
        <v>98.973074942841563</v>
      </c>
      <c r="D25" s="2577">
        <v>99.643050888299499</v>
      </c>
      <c r="E25" s="2577">
        <v>98.92975224053356</v>
      </c>
      <c r="F25" s="2577">
        <v>99.571590765816865</v>
      </c>
      <c r="G25" s="2577">
        <v>98.861170123171235</v>
      </c>
      <c r="H25" s="2577">
        <v>99.795236965413139</v>
      </c>
      <c r="I25" s="2577">
        <v>99.403484703599972</v>
      </c>
      <c r="J25" s="2577">
        <v>101.76472863392183</v>
      </c>
      <c r="K25" s="2577">
        <v>100.77198912357977</v>
      </c>
      <c r="L25" s="2577">
        <v>100.42939056326216</v>
      </c>
      <c r="M25" s="2577">
        <v>100.27540560024762</v>
      </c>
      <c r="N25" s="2577">
        <v>100.94487063491917</v>
      </c>
      <c r="O25" s="2577">
        <v>101.2840227796642</v>
      </c>
      <c r="P25" s="2577">
        <v>99.675768303902814</v>
      </c>
      <c r="Q25" s="2577">
        <v>101.19263093027482</v>
      </c>
    </row>
    <row r="26" spans="1:17">
      <c r="A26" s="2547">
        <v>43831</v>
      </c>
      <c r="B26" s="2577">
        <v>98.70434207281221</v>
      </c>
      <c r="C26" s="2577">
        <v>98.534745717924636</v>
      </c>
      <c r="D26" s="2577">
        <v>99.147687271136078</v>
      </c>
      <c r="E26" s="2577">
        <v>98.464065600957127</v>
      </c>
      <c r="F26" s="2577">
        <v>99.1439124992107</v>
      </c>
      <c r="G26" s="2577">
        <v>99.538144765475039</v>
      </c>
      <c r="H26" s="2577">
        <v>99.517025739003799</v>
      </c>
      <c r="I26" s="2577">
        <v>98.761146903733902</v>
      </c>
      <c r="J26" s="2577">
        <v>101.24234509840191</v>
      </c>
      <c r="K26" s="2577">
        <v>100.27027606932486</v>
      </c>
      <c r="L26" s="2577">
        <v>100.02837124372638</v>
      </c>
      <c r="M26" s="2577">
        <v>99.693677611077518</v>
      </c>
      <c r="N26" s="2577">
        <v>100.59793601500037</v>
      </c>
      <c r="O26" s="2577">
        <v>100.79567094909501</v>
      </c>
      <c r="P26" s="2577">
        <v>99.287575651823232</v>
      </c>
      <c r="Q26" s="2577">
        <v>100.69558738334182</v>
      </c>
    </row>
    <row r="27" spans="1:17">
      <c r="A27" s="2547">
        <v>43862</v>
      </c>
      <c r="B27" s="2577">
        <v>97.58482272664574</v>
      </c>
      <c r="C27" s="2577">
        <v>97.991778232949713</v>
      </c>
      <c r="D27" s="2577">
        <v>98.475336880213248</v>
      </c>
      <c r="E27" s="2577">
        <v>97.908911780196007</v>
      </c>
      <c r="F27" s="2577">
        <v>98.620556638197257</v>
      </c>
      <c r="G27" s="2577">
        <v>100.21640819984907</v>
      </c>
      <c r="H27" s="2577">
        <v>99.143614077744658</v>
      </c>
      <c r="I27" s="2577">
        <v>97.985196115880129</v>
      </c>
      <c r="J27" s="2577">
        <v>100.49954160256441</v>
      </c>
      <c r="K27" s="2577">
        <v>99.581289551346231</v>
      </c>
      <c r="L27" s="2577">
        <v>99.51384975080245</v>
      </c>
      <c r="M27" s="2577">
        <v>99.031767360729077</v>
      </c>
      <c r="N27" s="2577">
        <v>100.09950139575012</v>
      </c>
      <c r="O27" s="2577">
        <v>100.23275032290452</v>
      </c>
      <c r="P27" s="2577">
        <v>98.766386888380225</v>
      </c>
      <c r="Q27" s="2577">
        <v>100.01968000328755</v>
      </c>
    </row>
    <row r="28" spans="1:17">
      <c r="A28" s="2547">
        <v>43891</v>
      </c>
      <c r="B28" s="2577">
        <v>96.384193313508959</v>
      </c>
      <c r="C28" s="2577">
        <v>97.388694772996743</v>
      </c>
      <c r="D28" s="2577">
        <v>97.578540547666663</v>
      </c>
      <c r="E28" s="2577">
        <v>97.263251795180494</v>
      </c>
      <c r="F28" s="2577">
        <v>97.99664871624816</v>
      </c>
      <c r="G28" s="2577">
        <v>100.83943945489095</v>
      </c>
      <c r="H28" s="2577">
        <v>98.750005443149718</v>
      </c>
      <c r="I28" s="2577">
        <v>97.114485398497123</v>
      </c>
      <c r="J28" s="2577">
        <v>99.537244716754984</v>
      </c>
      <c r="K28" s="2577">
        <v>98.737266331722054</v>
      </c>
      <c r="L28" s="2577">
        <v>98.894880869327295</v>
      </c>
      <c r="M28" s="2577">
        <v>98.280700526067278</v>
      </c>
      <c r="N28" s="2577">
        <v>99.474639966949496</v>
      </c>
      <c r="O28" s="2577">
        <v>99.617406650401989</v>
      </c>
      <c r="P28" s="2577">
        <v>98.123803763679945</v>
      </c>
      <c r="Q28" s="2577">
        <v>99.175555552744541</v>
      </c>
    </row>
    <row r="29" spans="1:17">
      <c r="A29" s="2547">
        <v>43922</v>
      </c>
      <c r="B29" s="2577">
        <v>95.29136837485072</v>
      </c>
      <c r="C29" s="2577">
        <v>96.807562425979455</v>
      </c>
      <c r="D29" s="2577">
        <v>96.614901529539694</v>
      </c>
      <c r="E29" s="2577">
        <v>96.635514139165636</v>
      </c>
      <c r="F29" s="2577">
        <v>97.346678872166677</v>
      </c>
      <c r="G29" s="2577">
        <v>101.2177379103602</v>
      </c>
      <c r="H29" s="2577">
        <v>98.358824439878504</v>
      </c>
      <c r="I29" s="2577">
        <v>96.280331445083419</v>
      </c>
      <c r="J29" s="2577">
        <v>98.457618756809282</v>
      </c>
      <c r="K29" s="2577">
        <v>97.793087259669619</v>
      </c>
      <c r="L29" s="2577">
        <v>98.21977256029497</v>
      </c>
      <c r="M29" s="2577">
        <v>97.535887065605877</v>
      </c>
      <c r="N29" s="2577">
        <v>98.792062777139463</v>
      </c>
      <c r="O29" s="2577">
        <v>99.001326850444158</v>
      </c>
      <c r="P29" s="2577">
        <v>97.433125236687729</v>
      </c>
      <c r="Q29" s="2577">
        <v>98.243099796097141</v>
      </c>
    </row>
    <row r="30" spans="1:17">
      <c r="A30" s="2547">
        <v>43952</v>
      </c>
      <c r="B30" s="2577">
        <v>94.689119709988205</v>
      </c>
      <c r="C30" s="2577">
        <v>96.44130760916741</v>
      </c>
      <c r="D30" s="2577">
        <v>95.831855448558912</v>
      </c>
      <c r="E30" s="2577">
        <v>96.223696515586312</v>
      </c>
      <c r="F30" s="2577">
        <v>96.867353139097645</v>
      </c>
      <c r="G30" s="2577">
        <v>101.3238896255711</v>
      </c>
      <c r="H30" s="2577">
        <v>98.049702280437359</v>
      </c>
      <c r="I30" s="2577">
        <v>95.762789909134796</v>
      </c>
      <c r="J30" s="2577">
        <v>97.467062055072688</v>
      </c>
      <c r="K30" s="2577">
        <v>97.009536835500285</v>
      </c>
      <c r="L30" s="2577">
        <v>97.571981285320831</v>
      </c>
      <c r="M30" s="2577">
        <v>96.892240883764359</v>
      </c>
      <c r="N30" s="2577">
        <v>98.119212034065185</v>
      </c>
      <c r="O30" s="2577">
        <v>98.481321492040564</v>
      </c>
      <c r="P30" s="2577">
        <v>96.808775105759011</v>
      </c>
      <c r="Q30" s="2577">
        <v>97.406334287193062</v>
      </c>
    </row>
    <row r="31" spans="1:17">
      <c r="A31" s="2547">
        <v>43983</v>
      </c>
      <c r="B31" s="2577">
        <v>94.752472697704079</v>
      </c>
      <c r="C31" s="2577">
        <v>96.40535542328243</v>
      </c>
      <c r="D31" s="2577">
        <v>95.433159016157816</v>
      </c>
      <c r="E31" s="2577">
        <v>96.136023306802684</v>
      </c>
      <c r="F31" s="2577">
        <v>96.663350880905426</v>
      </c>
      <c r="G31" s="2577">
        <v>101.3592966399564</v>
      </c>
      <c r="H31" s="2577">
        <v>97.838899848548536</v>
      </c>
      <c r="I31" s="2577">
        <v>95.719633465319575</v>
      </c>
      <c r="J31" s="2577">
        <v>96.747790980772891</v>
      </c>
      <c r="K31" s="2577">
        <v>96.530088603571784</v>
      </c>
      <c r="L31" s="2577">
        <v>97.052103742348137</v>
      </c>
      <c r="M31" s="2577">
        <v>96.449680077654293</v>
      </c>
      <c r="N31" s="2577">
        <v>97.542853025743923</v>
      </c>
      <c r="O31" s="2577">
        <v>98.0871223273613</v>
      </c>
      <c r="P31" s="2577">
        <v>96.363714860150083</v>
      </c>
      <c r="Q31" s="2577">
        <v>96.810605469986655</v>
      </c>
    </row>
    <row r="32" spans="1:17">
      <c r="A32" s="2547">
        <v>44013</v>
      </c>
      <c r="B32" s="2577">
        <v>95.300879553614251</v>
      </c>
      <c r="C32" s="2577">
        <v>96.652211255335487</v>
      </c>
      <c r="D32" s="2577">
        <v>95.457165537066643</v>
      </c>
      <c r="E32" s="2577">
        <v>96.34182767141705</v>
      </c>
      <c r="F32" s="2577">
        <v>96.700756274674859</v>
      </c>
      <c r="G32" s="2577">
        <v>101.4581248727184</v>
      </c>
      <c r="H32" s="2577">
        <v>97.706357767618826</v>
      </c>
      <c r="I32" s="2577">
        <v>96.061548721261104</v>
      </c>
      <c r="J32" s="2577">
        <v>96.380766604965231</v>
      </c>
      <c r="K32" s="2577">
        <v>96.387218938690239</v>
      </c>
      <c r="L32" s="2577">
        <v>96.713203807551182</v>
      </c>
      <c r="M32" s="2577">
        <v>96.300878104201942</v>
      </c>
      <c r="N32" s="2577">
        <v>97.117554863458651</v>
      </c>
      <c r="O32" s="2577">
        <v>97.760472124085197</v>
      </c>
      <c r="P32" s="2577">
        <v>96.148651814169497</v>
      </c>
      <c r="Q32" s="2577">
        <v>96.515212604574273</v>
      </c>
    </row>
    <row r="33" spans="1:17">
      <c r="A33" s="2547">
        <v>44044</v>
      </c>
      <c r="B33" s="2577">
        <v>96.136536846002585</v>
      </c>
      <c r="C33" s="2577">
        <v>97.113350735980887</v>
      </c>
      <c r="D33" s="2577">
        <v>95.835070718337676</v>
      </c>
      <c r="E33" s="2577">
        <v>96.761865025560965</v>
      </c>
      <c r="F33" s="2577">
        <v>96.925712850397503</v>
      </c>
      <c r="G33" s="2577">
        <v>101.58163373944944</v>
      </c>
      <c r="H33" s="2577">
        <v>97.674346758052764</v>
      </c>
      <c r="I33" s="2577">
        <v>96.660063574517679</v>
      </c>
      <c r="J33" s="2577">
        <v>96.332383452185354</v>
      </c>
      <c r="K33" s="2577">
        <v>96.518893995158365</v>
      </c>
      <c r="L33" s="2577">
        <v>96.579670341734513</v>
      </c>
      <c r="M33" s="2577">
        <v>96.43229592451334</v>
      </c>
      <c r="N33" s="2577">
        <v>96.852815966873763</v>
      </c>
      <c r="O33" s="2577">
        <v>97.478709636938547</v>
      </c>
      <c r="P33" s="2577">
        <v>96.160696735971854</v>
      </c>
      <c r="Q33" s="2577">
        <v>96.491162855368643</v>
      </c>
    </row>
    <row r="34" spans="1:17">
      <c r="A34" s="2547">
        <v>44075</v>
      </c>
      <c r="B34" s="2577">
        <v>97.188713660688819</v>
      </c>
      <c r="C34" s="2577">
        <v>97.725050890486514</v>
      </c>
      <c r="D34" s="2577">
        <v>96.474643689946092</v>
      </c>
      <c r="E34" s="2577">
        <v>97.376369238140924</v>
      </c>
      <c r="F34" s="2577">
        <v>97.295263531746599</v>
      </c>
      <c r="G34" s="2577">
        <v>101.8225872284992</v>
      </c>
      <c r="H34" s="2577">
        <v>97.787069829399968</v>
      </c>
      <c r="I34" s="2577">
        <v>97.45590546445527</v>
      </c>
      <c r="J34" s="2577">
        <v>96.532913584592762</v>
      </c>
      <c r="K34" s="2577">
        <v>96.813777440906165</v>
      </c>
      <c r="L34" s="2577">
        <v>96.622009665422866</v>
      </c>
      <c r="M34" s="2577">
        <v>96.807418329286946</v>
      </c>
      <c r="N34" s="2577">
        <v>96.727538914484825</v>
      </c>
      <c r="O34" s="2577">
        <v>97.275718642142735</v>
      </c>
      <c r="P34" s="2577">
        <v>96.359588266501859</v>
      </c>
      <c r="Q34" s="2577">
        <v>96.673472316691644</v>
      </c>
    </row>
    <row r="35" spans="1:17">
      <c r="A35" s="2547">
        <v>44105</v>
      </c>
      <c r="B35" s="2577">
        <v>98.26778095292957</v>
      </c>
      <c r="C35" s="2577">
        <v>98.326681918139059</v>
      </c>
      <c r="D35" s="2577">
        <v>97.201115588803731</v>
      </c>
      <c r="E35" s="2577">
        <v>98.067820789125435</v>
      </c>
      <c r="F35" s="2577">
        <v>97.758991228193253</v>
      </c>
      <c r="G35" s="2577">
        <v>102.13502484072113</v>
      </c>
      <c r="H35" s="2577">
        <v>97.998124046613754</v>
      </c>
      <c r="I35" s="2577">
        <v>98.2863568076136</v>
      </c>
      <c r="J35" s="2577">
        <v>96.87017253679484</v>
      </c>
      <c r="K35" s="2577">
        <v>97.222808167143157</v>
      </c>
      <c r="L35" s="2577">
        <v>96.797809126005276</v>
      </c>
      <c r="M35" s="2577">
        <v>97.269046355930627</v>
      </c>
      <c r="N35" s="2577">
        <v>96.719818879921263</v>
      </c>
      <c r="O35" s="2577">
        <v>97.20564499996199</v>
      </c>
      <c r="P35" s="2577">
        <v>96.684367508809487</v>
      </c>
      <c r="Q35" s="2577">
        <v>96.982034238118842</v>
      </c>
    </row>
    <row r="36" spans="1:17">
      <c r="A36" s="2547">
        <v>44136</v>
      </c>
      <c r="B36" s="2577">
        <v>99.281232825937934</v>
      </c>
      <c r="C36" s="2577">
        <v>98.879377312961481</v>
      </c>
      <c r="D36" s="2577">
        <v>97.934114164366136</v>
      </c>
      <c r="E36" s="2577">
        <v>98.724178535634564</v>
      </c>
      <c r="F36" s="2577">
        <v>98.265827285146301</v>
      </c>
      <c r="G36" s="2577">
        <v>102.43664594035363</v>
      </c>
      <c r="H36" s="2577">
        <v>98.292803376977673</v>
      </c>
      <c r="I36" s="2577">
        <v>99.073946446813906</v>
      </c>
      <c r="J36" s="2577">
        <v>97.24618436978966</v>
      </c>
      <c r="K36" s="2577">
        <v>97.671871536032256</v>
      </c>
      <c r="L36" s="2577">
        <v>97.05559407484148</v>
      </c>
      <c r="M36" s="2577">
        <v>97.643607262118863</v>
      </c>
      <c r="N36" s="2577">
        <v>96.8224520457144</v>
      </c>
      <c r="O36" s="2577">
        <v>97.32260456672293</v>
      </c>
      <c r="P36" s="2577">
        <v>97.060729985668132</v>
      </c>
      <c r="Q36" s="2577">
        <v>97.33587255490616</v>
      </c>
    </row>
    <row r="37" spans="1:17">
      <c r="A37" s="2547">
        <v>44166</v>
      </c>
      <c r="B37" s="2577">
        <v>100.22805609468847</v>
      </c>
      <c r="C37" s="2577">
        <v>99.384188923337192</v>
      </c>
      <c r="D37" s="2577">
        <v>98.64704327257418</v>
      </c>
      <c r="E37" s="2577">
        <v>99.324518979262976</v>
      </c>
      <c r="F37" s="2577">
        <v>98.776386707832756</v>
      </c>
      <c r="G37" s="2577">
        <v>102.73691265815441</v>
      </c>
      <c r="H37" s="2577">
        <v>98.641520514300993</v>
      </c>
      <c r="I37" s="2577">
        <v>99.812179213981821</v>
      </c>
      <c r="J37" s="2577">
        <v>97.666859944552144</v>
      </c>
      <c r="K37" s="2577">
        <v>98.111665666460411</v>
      </c>
      <c r="L37" s="2577">
        <v>97.359434900050488</v>
      </c>
      <c r="M37" s="2577">
        <v>97.960166238503561</v>
      </c>
      <c r="N37" s="2577">
        <v>97.028954100433381</v>
      </c>
      <c r="O37" s="2577">
        <v>97.584782255337942</v>
      </c>
      <c r="P37" s="2577">
        <v>97.4686814298108</v>
      </c>
      <c r="Q37" s="2577">
        <v>97.721569637612063</v>
      </c>
    </row>
    <row r="38" spans="1:17">
      <c r="A38" s="2547">
        <v>44197</v>
      </c>
      <c r="B38" s="2577">
        <v>101.05994896961205</v>
      </c>
      <c r="C38" s="2577">
        <v>99.802756167133879</v>
      </c>
      <c r="D38" s="2577">
        <v>99.258164889758987</v>
      </c>
      <c r="E38" s="2577">
        <v>99.855185738908006</v>
      </c>
      <c r="F38" s="2577">
        <v>99.27072002428207</v>
      </c>
      <c r="G38" s="2577">
        <v>102.97694914785396</v>
      </c>
      <c r="H38" s="2577">
        <v>98.967614231653272</v>
      </c>
      <c r="I38" s="2577">
        <v>100.45419630947552</v>
      </c>
      <c r="J38" s="2577">
        <v>98.098598950947832</v>
      </c>
      <c r="K38" s="2577">
        <v>98.496274347333525</v>
      </c>
      <c r="L38" s="2577">
        <v>97.681208720137079</v>
      </c>
      <c r="M38" s="2577">
        <v>98.266354763776874</v>
      </c>
      <c r="N38" s="2577">
        <v>97.325634153856726</v>
      </c>
      <c r="O38" s="2577">
        <v>97.911440854925459</v>
      </c>
      <c r="P38" s="2577">
        <v>97.914824744133909</v>
      </c>
      <c r="Q38" s="2577">
        <v>98.108065351648719</v>
      </c>
    </row>
    <row r="39" spans="1:17">
      <c r="A39" s="2547">
        <v>44228</v>
      </c>
      <c r="B39" s="2577">
        <v>101.65244267871486</v>
      </c>
      <c r="C39" s="2577">
        <v>100.15093661312302</v>
      </c>
      <c r="D39" s="2577">
        <v>99.758184205598866</v>
      </c>
      <c r="E39" s="2577">
        <v>100.26918076698362</v>
      </c>
      <c r="F39" s="2577">
        <v>99.6911189843171</v>
      </c>
      <c r="G39" s="2577">
        <v>103.04497983224095</v>
      </c>
      <c r="H39" s="2577">
        <v>99.250617466901588</v>
      </c>
      <c r="I39" s="2577">
        <v>100.93245368856122</v>
      </c>
      <c r="J39" s="2577">
        <v>98.463286002635968</v>
      </c>
      <c r="K39" s="2577">
        <v>98.80025619181346</v>
      </c>
      <c r="L39" s="2577">
        <v>97.995344650100279</v>
      </c>
      <c r="M39" s="2577">
        <v>98.56137121508894</v>
      </c>
      <c r="N39" s="2577">
        <v>97.682379822988494</v>
      </c>
      <c r="O39" s="2577">
        <v>98.232540763290956</v>
      </c>
      <c r="P39" s="2577">
        <v>98.399924977372791</v>
      </c>
      <c r="Q39" s="2577">
        <v>98.444548691948157</v>
      </c>
    </row>
    <row r="40" spans="1:17">
      <c r="A40" s="2547">
        <v>44256</v>
      </c>
      <c r="B40" s="2577">
        <v>102.00611645384136</v>
      </c>
      <c r="C40" s="2577">
        <v>100.44883730259849</v>
      </c>
      <c r="D40" s="2577">
        <v>100.16998036412062</v>
      </c>
      <c r="E40" s="2577">
        <v>100.57250629101917</v>
      </c>
      <c r="F40" s="2577">
        <v>100.0135632380274</v>
      </c>
      <c r="G40" s="2577">
        <v>102.9381146480813</v>
      </c>
      <c r="H40" s="2577">
        <v>99.476711764504543</v>
      </c>
      <c r="I40" s="2577">
        <v>101.25408644007933</v>
      </c>
      <c r="J40" s="2577">
        <v>98.768210271323454</v>
      </c>
      <c r="K40" s="2577">
        <v>99.023755459491809</v>
      </c>
      <c r="L40" s="2577">
        <v>98.288172366047363</v>
      </c>
      <c r="M40" s="2577">
        <v>98.847713790235204</v>
      </c>
      <c r="N40" s="2577">
        <v>98.086257087026183</v>
      </c>
      <c r="O40" s="2577">
        <v>98.510702917269384</v>
      </c>
      <c r="P40" s="2577">
        <v>98.898346567070661</v>
      </c>
      <c r="Q40" s="2577">
        <v>98.730648605392574</v>
      </c>
    </row>
    <row r="41" spans="1:17">
      <c r="A41" s="2547">
        <v>44287</v>
      </c>
      <c r="B41" s="2577">
        <v>102.11013964081017</v>
      </c>
      <c r="C41" s="2577">
        <v>100.66160541671046</v>
      </c>
      <c r="D41" s="2577">
        <v>100.48561970144668</v>
      </c>
      <c r="E41" s="2577">
        <v>100.77465034106243</v>
      </c>
      <c r="F41" s="2577">
        <v>100.20770791948824</v>
      </c>
      <c r="G41" s="2577">
        <v>102.66141754624965</v>
      </c>
      <c r="H41" s="2577">
        <v>99.604454699814184</v>
      </c>
      <c r="I41" s="2577">
        <v>101.40434321385696</v>
      </c>
      <c r="J41" s="2577">
        <v>99.02408644612477</v>
      </c>
      <c r="K41" s="2577">
        <v>99.155644542121749</v>
      </c>
      <c r="L41" s="2577">
        <v>98.552674793760474</v>
      </c>
      <c r="M41" s="2577">
        <v>99.141877875280244</v>
      </c>
      <c r="N41" s="2577">
        <v>98.475973345339312</v>
      </c>
      <c r="O41" s="2577">
        <v>98.743514059333592</v>
      </c>
      <c r="P41" s="2577">
        <v>99.383642217727953</v>
      </c>
      <c r="Q41" s="2577">
        <v>98.966278465263557</v>
      </c>
    </row>
    <row r="42" spans="1:17">
      <c r="A42" s="2547">
        <v>44317</v>
      </c>
      <c r="B42" s="2577">
        <v>101.98720717488047</v>
      </c>
      <c r="C42" s="2577">
        <v>100.78905520764715</v>
      </c>
      <c r="D42" s="2577">
        <v>100.66747345411831</v>
      </c>
      <c r="E42" s="2577">
        <v>100.82859212490611</v>
      </c>
      <c r="F42" s="2577">
        <v>100.29442503815926</v>
      </c>
      <c r="G42" s="2577">
        <v>102.22654471104418</v>
      </c>
      <c r="H42" s="2577">
        <v>99.640289327385617</v>
      </c>
      <c r="I42" s="2577">
        <v>101.3871320968568</v>
      </c>
      <c r="J42" s="2577">
        <v>99.227966938022348</v>
      </c>
      <c r="K42" s="2577">
        <v>99.19765548959208</v>
      </c>
      <c r="L42" s="2577">
        <v>98.755345436430318</v>
      </c>
      <c r="M42" s="2577">
        <v>99.42313847284656</v>
      </c>
      <c r="N42" s="2577">
        <v>98.776436069395146</v>
      </c>
      <c r="O42" s="2577">
        <v>98.957184964937809</v>
      </c>
      <c r="P42" s="2577">
        <v>99.813511996984431</v>
      </c>
      <c r="Q42" s="2577">
        <v>99.142488650665911</v>
      </c>
    </row>
    <row r="43" spans="1:17">
      <c r="A43" s="2547">
        <v>44348</v>
      </c>
      <c r="B43" s="2577">
        <v>101.68782630642899</v>
      </c>
      <c r="C43" s="2577">
        <v>100.83807746646789</v>
      </c>
      <c r="D43" s="2577">
        <v>100.68637475724587</v>
      </c>
      <c r="E43" s="2577">
        <v>100.72789932819627</v>
      </c>
      <c r="F43" s="2577">
        <v>100.31826222359084</v>
      </c>
      <c r="G43" s="2577">
        <v>101.71221269464593</v>
      </c>
      <c r="H43" s="2577">
        <v>99.627886421271256</v>
      </c>
      <c r="I43" s="2577">
        <v>101.22940777603293</v>
      </c>
      <c r="J43" s="2577">
        <v>99.377068090970397</v>
      </c>
      <c r="K43" s="2577">
        <v>99.159815898225645</v>
      </c>
      <c r="L43" s="2577">
        <v>98.882729283990983</v>
      </c>
      <c r="M43" s="2577">
        <v>99.677882411007019</v>
      </c>
      <c r="N43" s="2577">
        <v>98.981584215057595</v>
      </c>
      <c r="O43" s="2577">
        <v>99.137827890324701</v>
      </c>
      <c r="P43" s="2577">
        <v>100.18205493327351</v>
      </c>
      <c r="Q43" s="2577">
        <v>99.256691233225936</v>
      </c>
    </row>
    <row r="44" spans="1:17">
      <c r="A44" s="2547">
        <v>44378</v>
      </c>
      <c r="B44" s="2577">
        <v>101.29684674699745</v>
      </c>
      <c r="C44" s="2577">
        <v>100.81028165664576</v>
      </c>
      <c r="D44" s="2577">
        <v>100.55270433588088</v>
      </c>
      <c r="E44" s="2577">
        <v>100.50011126217635</v>
      </c>
      <c r="F44" s="2577">
        <v>100.32295134003763</v>
      </c>
      <c r="G44" s="2577">
        <v>101.19848185767628</v>
      </c>
      <c r="H44" s="2577">
        <v>99.60666871545105</v>
      </c>
      <c r="I44" s="2577">
        <v>100.98068936045425</v>
      </c>
      <c r="J44" s="2577">
        <v>99.473403013241438</v>
      </c>
      <c r="K44" s="2577">
        <v>99.058937051325501</v>
      </c>
      <c r="L44" s="2577">
        <v>98.933960873970236</v>
      </c>
      <c r="M44" s="2577">
        <v>99.853716730884429</v>
      </c>
      <c r="N44" s="2577">
        <v>99.07980001413091</v>
      </c>
      <c r="O44" s="2577">
        <v>99.229623663942277</v>
      </c>
      <c r="P44" s="2577">
        <v>100.46464965479412</v>
      </c>
      <c r="Q44" s="2577">
        <v>99.306711590581585</v>
      </c>
    </row>
    <row r="45" spans="1:17">
      <c r="A45" s="2547">
        <v>44409</v>
      </c>
      <c r="B45" s="2577">
        <v>100.95257378629898</v>
      </c>
      <c r="C45" s="2577">
        <v>100.7555849852728</v>
      </c>
      <c r="D45" s="2577">
        <v>100.35178391679597</v>
      </c>
      <c r="E45" s="2577">
        <v>100.2390952229874</v>
      </c>
      <c r="F45" s="2577">
        <v>100.36790117418262</v>
      </c>
      <c r="G45" s="2577">
        <v>100.74809830239228</v>
      </c>
      <c r="H45" s="2577">
        <v>99.647802045474251</v>
      </c>
      <c r="I45" s="2577">
        <v>100.74146755114094</v>
      </c>
      <c r="J45" s="2577">
        <v>99.555889869243956</v>
      </c>
      <c r="K45" s="2577">
        <v>98.920177521817436</v>
      </c>
      <c r="L45" s="2577">
        <v>98.934755607903853</v>
      </c>
      <c r="M45" s="2577">
        <v>99.918766234613955</v>
      </c>
      <c r="N45" s="2577">
        <v>99.118250174502364</v>
      </c>
      <c r="O45" s="2577">
        <v>99.233365387262722</v>
      </c>
      <c r="P45" s="2577">
        <v>100.62873140769145</v>
      </c>
      <c r="Q45" s="2577">
        <v>99.319936355011407</v>
      </c>
    </row>
    <row r="46" spans="1:17">
      <c r="A46" s="2547">
        <v>44440</v>
      </c>
      <c r="B46" s="2577">
        <v>100.74764557920867</v>
      </c>
      <c r="C46" s="2577">
        <v>100.74647413850006</v>
      </c>
      <c r="D46" s="2577">
        <v>100.1882352372338</v>
      </c>
      <c r="E46" s="2577">
        <v>100.09993740367388</v>
      </c>
      <c r="F46" s="2577">
        <v>100.50855535566269</v>
      </c>
      <c r="G46" s="2577">
        <v>100.44317811876054</v>
      </c>
      <c r="H46" s="2577">
        <v>99.781962585446138</v>
      </c>
      <c r="I46" s="2577">
        <v>100.60363020898158</v>
      </c>
      <c r="J46" s="2577">
        <v>99.669882033589801</v>
      </c>
      <c r="K46" s="2577">
        <v>98.800504988972207</v>
      </c>
      <c r="L46" s="2577">
        <v>98.931770992267104</v>
      </c>
      <c r="M46" s="2577">
        <v>99.994564215103438</v>
      </c>
      <c r="N46" s="2577">
        <v>99.186776858797842</v>
      </c>
      <c r="O46" s="2577">
        <v>99.203737446843888</v>
      </c>
      <c r="P46" s="2577">
        <v>100.72756310147376</v>
      </c>
      <c r="Q46" s="2577">
        <v>99.352682423432739</v>
      </c>
    </row>
    <row r="47" spans="1:17">
      <c r="A47" s="2547">
        <v>44470</v>
      </c>
      <c r="B47" s="2577">
        <v>100.72623253448</v>
      </c>
      <c r="C47" s="2577">
        <v>100.82024365337588</v>
      </c>
      <c r="D47" s="2577">
        <v>100.13273205101952</v>
      </c>
      <c r="E47" s="2577">
        <v>100.18663004243886</v>
      </c>
      <c r="F47" s="2577">
        <v>100.73638391269299</v>
      </c>
      <c r="G47" s="2577">
        <v>100.33762477795817</v>
      </c>
      <c r="H47" s="2577">
        <v>99.989999977186642</v>
      </c>
      <c r="I47" s="2577">
        <v>100.6156008568296</v>
      </c>
      <c r="J47" s="2577">
        <v>99.78457813597376</v>
      </c>
      <c r="K47" s="2577">
        <v>98.750370368107212</v>
      </c>
      <c r="L47" s="2577">
        <v>98.960849388784666</v>
      </c>
      <c r="M47" s="2577">
        <v>100.15192759739385</v>
      </c>
      <c r="N47" s="2577">
        <v>99.311348809448987</v>
      </c>
      <c r="O47" s="2577">
        <v>99.208851007774044</v>
      </c>
      <c r="P47" s="2577">
        <v>100.79919209910005</v>
      </c>
      <c r="Q47" s="2577">
        <v>99.416330852186391</v>
      </c>
    </row>
    <row r="48" spans="1:17">
      <c r="A48" s="2547">
        <v>44501</v>
      </c>
      <c r="B48" s="2577">
        <v>100.84162144083263</v>
      </c>
      <c r="C48" s="2577">
        <v>100.98402623811651</v>
      </c>
      <c r="D48" s="2577">
        <v>100.20197864159339</v>
      </c>
      <c r="E48" s="2577">
        <v>100.4487127434535</v>
      </c>
      <c r="F48" s="2577">
        <v>101.0144388471859</v>
      </c>
      <c r="G48" s="2577">
        <v>100.39751913363303</v>
      </c>
      <c r="H48" s="2577">
        <v>100.2264781502183</v>
      </c>
      <c r="I48" s="2577">
        <v>100.7521247662396</v>
      </c>
      <c r="J48" s="2577">
        <v>99.874039326646695</v>
      </c>
      <c r="K48" s="2577">
        <v>98.77723973552547</v>
      </c>
      <c r="L48" s="2577">
        <v>99.043392227241398</v>
      </c>
      <c r="M48" s="2577">
        <v>100.37876378449533</v>
      </c>
      <c r="N48" s="2577">
        <v>99.477390950639716</v>
      </c>
      <c r="O48" s="2577">
        <v>99.317002330360012</v>
      </c>
      <c r="P48" s="2577">
        <v>100.87249300522383</v>
      </c>
      <c r="Q48" s="2577">
        <v>99.504675972240022</v>
      </c>
    </row>
    <row r="49" spans="1:17">
      <c r="A49" s="2547">
        <v>44531</v>
      </c>
      <c r="B49" s="2577">
        <v>100.9638097211725</v>
      </c>
      <c r="C49" s="2577">
        <v>101.20293573558548</v>
      </c>
      <c r="D49" s="2577">
        <v>100.33573142585939</v>
      </c>
      <c r="E49" s="2577">
        <v>100.82454597926954</v>
      </c>
      <c r="F49" s="2577">
        <v>101.29577014085362</v>
      </c>
      <c r="G49" s="2577">
        <v>100.52658328264651</v>
      </c>
      <c r="H49" s="2577">
        <v>100.47339510260714</v>
      </c>
      <c r="I49" s="2577">
        <v>100.92475867686743</v>
      </c>
      <c r="J49" s="2577">
        <v>99.903553886517201</v>
      </c>
      <c r="K49" s="2577">
        <v>98.887784052686825</v>
      </c>
      <c r="L49" s="2577">
        <v>99.179920710010464</v>
      </c>
      <c r="M49" s="2577">
        <v>100.63095037059293</v>
      </c>
      <c r="N49" s="2577">
        <v>99.657015792511842</v>
      </c>
      <c r="O49" s="2577">
        <v>99.502932457688559</v>
      </c>
      <c r="P49" s="2577">
        <v>100.96882792502403</v>
      </c>
      <c r="Q49" s="2577">
        <v>99.597251102015946</v>
      </c>
    </row>
    <row r="50" spans="1:17">
      <c r="A50" s="2547">
        <v>44562</v>
      </c>
      <c r="B50" s="2577">
        <v>101.06829964886001</v>
      </c>
      <c r="C50" s="2577">
        <v>101.46669050995321</v>
      </c>
      <c r="D50" s="2577">
        <v>100.53112084265575</v>
      </c>
      <c r="E50" s="2577">
        <v>101.28941062547359</v>
      </c>
      <c r="F50" s="2577">
        <v>101.58809065206121</v>
      </c>
      <c r="G50" s="2577">
        <v>100.69405803303746</v>
      </c>
      <c r="H50" s="2577">
        <v>100.73235507647016</v>
      </c>
      <c r="I50" s="2577">
        <v>101.1162374859146</v>
      </c>
      <c r="J50" s="2577">
        <v>99.890373001787381</v>
      </c>
      <c r="K50" s="2577">
        <v>99.09076093381637</v>
      </c>
      <c r="L50" s="2577">
        <v>99.373539654826075</v>
      </c>
      <c r="M50" s="2577">
        <v>100.86837828744919</v>
      </c>
      <c r="N50" s="2577">
        <v>99.868979766795988</v>
      </c>
      <c r="O50" s="2577">
        <v>99.711111572625171</v>
      </c>
      <c r="P50" s="2577">
        <v>101.08424597738232</v>
      </c>
      <c r="Q50" s="2577">
        <v>99.69999000057301</v>
      </c>
    </row>
    <row r="51" spans="1:17">
      <c r="A51" s="2547">
        <v>44593</v>
      </c>
      <c r="B51" s="2577">
        <v>101.10640654337145</v>
      </c>
      <c r="C51" s="2577">
        <v>101.72385443179623</v>
      </c>
      <c r="D51" s="2577">
        <v>100.73472747555128</v>
      </c>
      <c r="E51" s="2577">
        <v>101.75015717275438</v>
      </c>
      <c r="F51" s="2577">
        <v>101.87991893827582</v>
      </c>
      <c r="G51" s="2577">
        <v>100.78135086775185</v>
      </c>
      <c r="H51" s="2577">
        <v>100.97087945862135</v>
      </c>
      <c r="I51" s="2577">
        <v>101.27179659880464</v>
      </c>
      <c r="J51" s="2577">
        <v>99.855796362605872</v>
      </c>
      <c r="K51" s="2577">
        <v>99.351261819290798</v>
      </c>
      <c r="L51" s="2577">
        <v>99.605195646483352</v>
      </c>
      <c r="M51" s="2577">
        <v>101.07010651870391</v>
      </c>
      <c r="N51" s="2577">
        <v>100.09776421671084</v>
      </c>
      <c r="O51" s="2577">
        <v>99.922251016281706</v>
      </c>
      <c r="P51" s="2577">
        <v>101.20964264873035</v>
      </c>
      <c r="Q51" s="2577">
        <v>99.809208873034322</v>
      </c>
    </row>
    <row r="52" spans="1:17">
      <c r="A52" s="2547">
        <v>44621</v>
      </c>
      <c r="B52" s="2577">
        <v>101.13244697849652</v>
      </c>
      <c r="C52" s="2577">
        <v>101.97844573064347</v>
      </c>
      <c r="D52" s="2577">
        <v>100.93354216275885</v>
      </c>
      <c r="E52" s="2577">
        <v>102.12979459575614</v>
      </c>
      <c r="F52" s="2577">
        <v>102.20392617119751</v>
      </c>
      <c r="G52" s="2577">
        <v>100.72439459362245</v>
      </c>
      <c r="H52" s="2577">
        <v>101.23425973813073</v>
      </c>
      <c r="I52" s="2577">
        <v>101.40924565129691</v>
      </c>
      <c r="J52" s="2577">
        <v>99.821702295488649</v>
      </c>
      <c r="K52" s="2577">
        <v>99.624648989026099</v>
      </c>
      <c r="L52" s="2577">
        <v>99.851770170656152</v>
      </c>
      <c r="M52" s="2577">
        <v>101.22754029731881</v>
      </c>
      <c r="N52" s="2577">
        <v>100.32812358120677</v>
      </c>
      <c r="O52" s="2577">
        <v>100.15409774085828</v>
      </c>
      <c r="P52" s="2577">
        <v>101.33404795422878</v>
      </c>
      <c r="Q52" s="2577">
        <v>99.921324549095971</v>
      </c>
    </row>
    <row r="53" spans="1:17">
      <c r="A53" s="2547">
        <v>44652</v>
      </c>
      <c r="B53" s="2577">
        <v>101.11860050174099</v>
      </c>
      <c r="C53" s="2577">
        <v>102.18602296718429</v>
      </c>
      <c r="D53" s="2577">
        <v>101.05631774286319</v>
      </c>
      <c r="E53" s="2577">
        <v>102.3904406498938</v>
      </c>
      <c r="F53" s="2577">
        <v>102.46801714994005</v>
      </c>
      <c r="G53" s="2577">
        <v>100.60132864099943</v>
      </c>
      <c r="H53" s="2577">
        <v>101.51844416685731</v>
      </c>
      <c r="I53" s="2577">
        <v>101.49258028528082</v>
      </c>
      <c r="J53" s="2577">
        <v>99.803108095975233</v>
      </c>
      <c r="K53" s="2577">
        <v>99.914684455308077</v>
      </c>
      <c r="L53" s="2577">
        <v>100.10106544916252</v>
      </c>
      <c r="M53" s="2577">
        <v>101.34697601459625</v>
      </c>
      <c r="N53" s="2577">
        <v>100.52575642946086</v>
      </c>
      <c r="O53" s="2577">
        <v>100.41936006290577</v>
      </c>
      <c r="P53" s="2577">
        <v>101.44859286243044</v>
      </c>
      <c r="Q53" s="2577">
        <v>100.04228211573684</v>
      </c>
    </row>
    <row r="54" spans="1:17">
      <c r="A54" s="2547">
        <v>44682</v>
      </c>
      <c r="B54" s="2577">
        <v>101.04948852646295</v>
      </c>
      <c r="C54" s="2577">
        <v>102.32191738439603</v>
      </c>
      <c r="D54" s="2577">
        <v>101.0977415933709</v>
      </c>
      <c r="E54" s="2577">
        <v>102.5069702629453</v>
      </c>
      <c r="F54" s="2577">
        <v>102.58505788108528</v>
      </c>
      <c r="G54" s="2577">
        <v>100.53342996938156</v>
      </c>
      <c r="H54" s="2577">
        <v>101.82354196170107</v>
      </c>
      <c r="I54" s="2577">
        <v>101.50785302340647</v>
      </c>
      <c r="J54" s="2577">
        <v>99.842841343740005</v>
      </c>
      <c r="K54" s="2577">
        <v>100.21450922548834</v>
      </c>
      <c r="L54" s="2577">
        <v>100.32181374689854</v>
      </c>
      <c r="M54" s="2577">
        <v>101.4180682153598</v>
      </c>
      <c r="N54" s="2577">
        <v>100.66633760978424</v>
      </c>
      <c r="O54" s="2577">
        <v>100.6974123066842</v>
      </c>
      <c r="P54" s="2577">
        <v>101.53033469418888</v>
      </c>
      <c r="Q54" s="2577">
        <v>100.18394717591929</v>
      </c>
    </row>
    <row r="55" spans="1:17">
      <c r="A55" s="2547">
        <v>44713</v>
      </c>
      <c r="B55" s="2577">
        <v>100.97852454378041</v>
      </c>
      <c r="C55" s="2577">
        <v>102.3892523520438</v>
      </c>
      <c r="D55" s="2577">
        <v>101.10061653568211</v>
      </c>
      <c r="E55" s="2577">
        <v>102.5161599937927</v>
      </c>
      <c r="F55" s="2577">
        <v>102.58726616554955</v>
      </c>
      <c r="G55" s="2577">
        <v>100.53824286364819</v>
      </c>
      <c r="H55" s="2577">
        <v>102.11610937607583</v>
      </c>
      <c r="I55" s="2577">
        <v>101.49147670068825</v>
      </c>
      <c r="J55" s="2577">
        <v>99.988238548147848</v>
      </c>
      <c r="K55" s="2577">
        <v>100.53152871392717</v>
      </c>
      <c r="L55" s="2577">
        <v>100.55559594239008</v>
      </c>
      <c r="M55" s="2577">
        <v>101.47729532635084</v>
      </c>
      <c r="N55" s="2577">
        <v>100.73491636304244</v>
      </c>
      <c r="O55" s="2577">
        <v>100.96333988496293</v>
      </c>
      <c r="P55" s="2577">
        <v>101.56184555655754</v>
      </c>
      <c r="Q55" s="2577">
        <v>100.37661149092553</v>
      </c>
    </row>
    <row r="56" spans="1:17">
      <c r="A56" s="2547">
        <v>44743</v>
      </c>
      <c r="B56" s="2577">
        <v>100.91066347916892</v>
      </c>
      <c r="C56" s="2577">
        <v>102.31665894543372</v>
      </c>
      <c r="D56" s="2577">
        <v>101.06273750838872</v>
      </c>
      <c r="E56" s="2577">
        <v>102.42582209120604</v>
      </c>
      <c r="F56" s="2577">
        <v>102.4943993681395</v>
      </c>
      <c r="G56" s="2577">
        <v>100.56831749628807</v>
      </c>
      <c r="H56" s="2577">
        <v>102.35325644564611</v>
      </c>
      <c r="I56" s="2577">
        <v>101.42802775253395</v>
      </c>
      <c r="J56" s="2577">
        <v>100.15527305869512</v>
      </c>
      <c r="K56" s="2577">
        <v>100.8308020127949</v>
      </c>
      <c r="L56" s="2577">
        <v>100.78544322127759</v>
      </c>
      <c r="M56" s="2577">
        <v>101.49409871066963</v>
      </c>
      <c r="N56" s="2577">
        <v>100.71759234689219</v>
      </c>
      <c r="O56" s="2577">
        <v>101.1916533843882</v>
      </c>
      <c r="P56" s="2577">
        <v>101.51404397288081</v>
      </c>
      <c r="Q56" s="2577">
        <v>100.5661049347534</v>
      </c>
    </row>
    <row r="57" spans="1:17">
      <c r="A57" s="2547">
        <v>44774</v>
      </c>
      <c r="B57" s="2577">
        <v>100.84263923690644</v>
      </c>
      <c r="C57" s="2577">
        <v>102.11867280460983</v>
      </c>
      <c r="D57" s="2577">
        <v>101.00510627097611</v>
      </c>
      <c r="E57" s="2577">
        <v>102.22560295159634</v>
      </c>
      <c r="F57" s="2577">
        <v>102.30607541180188</v>
      </c>
      <c r="G57" s="2577">
        <v>100.58201026366224</v>
      </c>
      <c r="H57" s="2577">
        <v>102.49916032558845</v>
      </c>
      <c r="I57" s="2577">
        <v>101.31934544863171</v>
      </c>
      <c r="J57" s="2577">
        <v>100.2863680185271</v>
      </c>
      <c r="K57" s="2577">
        <v>101.08068642226193</v>
      </c>
      <c r="L57" s="2577">
        <v>100.98586738718475</v>
      </c>
      <c r="M57" s="2577">
        <v>101.43019438162793</v>
      </c>
      <c r="N57" s="2577">
        <v>100.62916379228595</v>
      </c>
      <c r="O57" s="2577">
        <v>101.37638610547098</v>
      </c>
      <c r="P57" s="2577">
        <v>101.37756659589324</v>
      </c>
      <c r="Q57" s="2577">
        <v>100.71207905591234</v>
      </c>
    </row>
    <row r="58" spans="1:17">
      <c r="A58" s="2547">
        <v>44805</v>
      </c>
      <c r="B58" s="2577">
        <v>100.73421444659115</v>
      </c>
      <c r="C58" s="2577">
        <v>101.8052411574312</v>
      </c>
      <c r="D58" s="2577">
        <v>100.89525930429555</v>
      </c>
      <c r="E58" s="2577">
        <v>101.89123934601415</v>
      </c>
      <c r="F58" s="2577">
        <v>102.02215792624807</v>
      </c>
      <c r="G58" s="2577">
        <v>100.45562714372647</v>
      </c>
      <c r="H58" s="2577">
        <v>102.55478697728292</v>
      </c>
      <c r="I58" s="2577">
        <v>101.1371207037771</v>
      </c>
      <c r="J58" s="2577">
        <v>100.36291096396438</v>
      </c>
      <c r="K58" s="2577">
        <v>101.25001371040769</v>
      </c>
      <c r="L58" s="2577">
        <v>101.13380691049751</v>
      </c>
      <c r="M58" s="2577">
        <v>101.27061453670782</v>
      </c>
      <c r="N58" s="2577">
        <v>100.48037384527882</v>
      </c>
      <c r="O58" s="2577">
        <v>101.50020948021702</v>
      </c>
      <c r="P58" s="2577">
        <v>101.14715563794218</v>
      </c>
      <c r="Q58" s="2577">
        <v>100.79405552037804</v>
      </c>
    </row>
    <row r="59" spans="1:17">
      <c r="A59" s="2547">
        <v>44835</v>
      </c>
      <c r="B59" s="2577">
        <v>100.59038009384243</v>
      </c>
      <c r="C59" s="2577">
        <v>101.41739410250217</v>
      </c>
      <c r="D59" s="2577">
        <v>100.75666817879303</v>
      </c>
      <c r="E59" s="2577">
        <v>101.46543558412716</v>
      </c>
      <c r="F59" s="2577">
        <v>101.67091006033185</v>
      </c>
      <c r="G59" s="2577">
        <v>100.30670692311759</v>
      </c>
      <c r="H59" s="2577">
        <v>102.56050672695532</v>
      </c>
      <c r="I59" s="2577">
        <v>100.90617596158594</v>
      </c>
      <c r="J59" s="2577">
        <v>100.40522226331797</v>
      </c>
      <c r="K59" s="2577">
        <v>101.30899983973693</v>
      </c>
      <c r="L59" s="2577">
        <v>101.22184912994925</v>
      </c>
      <c r="M59" s="2577">
        <v>101.04315995278198</v>
      </c>
      <c r="N59" s="2577">
        <v>100.28024948843104</v>
      </c>
      <c r="O59" s="2577">
        <v>101.54151668296436</v>
      </c>
      <c r="P59" s="2577">
        <v>100.85437491657837</v>
      </c>
      <c r="Q59" s="2577">
        <v>100.81517476329275</v>
      </c>
    </row>
    <row r="60" spans="1:17" s="428" customFormat="1">
      <c r="A60" s="2547">
        <v>44866</v>
      </c>
      <c r="B60" s="2233">
        <v>100.44664985357906</v>
      </c>
      <c r="C60" s="2233">
        <v>101.01260389492569</v>
      </c>
      <c r="D60" s="2233">
        <v>100.57104779640412</v>
      </c>
      <c r="E60" s="2233">
        <v>100.99117488372865</v>
      </c>
      <c r="F60" s="2233">
        <v>101.31530358959384</v>
      </c>
      <c r="G60" s="2233">
        <v>100.23061900433255</v>
      </c>
      <c r="H60" s="2233">
        <v>102.56075527322959</v>
      </c>
      <c r="I60" s="2233">
        <v>100.66489444332069</v>
      </c>
      <c r="J60" s="2233">
        <v>100.40259170553813</v>
      </c>
      <c r="K60" s="2233">
        <v>101.26060104055645</v>
      </c>
      <c r="L60" s="2233">
        <v>101.24912344302953</v>
      </c>
      <c r="M60" s="2233">
        <v>100.83440687105642</v>
      </c>
      <c r="N60" s="2233">
        <v>100.07030447152118</v>
      </c>
      <c r="O60" s="2233">
        <v>101.48777462184646</v>
      </c>
      <c r="P60" s="2233">
        <v>100.52440139359193</v>
      </c>
      <c r="Q60" s="2233">
        <v>100.77865324079661</v>
      </c>
    </row>
    <row r="61" spans="1:17" s="428" customFormat="1">
      <c r="A61" s="2547">
        <v>44896</v>
      </c>
      <c r="B61" s="2233">
        <v>100.3079562395388</v>
      </c>
      <c r="C61" s="2233">
        <v>100.61302311767412</v>
      </c>
      <c r="D61" s="2233">
        <v>100.36829011061815</v>
      </c>
      <c r="E61" s="2233">
        <v>100.46372218687084</v>
      </c>
      <c r="F61" s="2233">
        <v>100.98106135971526</v>
      </c>
      <c r="G61" s="2233">
        <v>100.16623753031188</v>
      </c>
      <c r="H61" s="2233">
        <v>102.53066424036132</v>
      </c>
      <c r="I61" s="2233">
        <v>100.42260670741376</v>
      </c>
      <c r="J61" s="2233">
        <v>100.350833537299</v>
      </c>
      <c r="K61" s="2233">
        <v>101.11368646965371</v>
      </c>
      <c r="L61" s="2233">
        <v>101.23353443657902</v>
      </c>
      <c r="M61" s="2233">
        <v>100.59958175741342</v>
      </c>
      <c r="N61" s="2233">
        <v>99.875285088670509</v>
      </c>
      <c r="O61" s="2233">
        <v>101.34154563942661</v>
      </c>
      <c r="P61" s="2233">
        <v>100.18706289042736</v>
      </c>
      <c r="Q61" s="2233">
        <v>100.68478743540896</v>
      </c>
    </row>
    <row r="62" spans="1:17">
      <c r="A62" s="2547">
        <v>44927</v>
      </c>
      <c r="B62" s="2577">
        <v>100.21835247209962</v>
      </c>
      <c r="C62" s="2577">
        <v>100.27926881441941</v>
      </c>
      <c r="D62" s="2577">
        <v>100.19864832466141</v>
      </c>
      <c r="E62" s="2577">
        <v>99.941005768747416</v>
      </c>
      <c r="F62" s="2577">
        <v>100.67715052136904</v>
      </c>
      <c r="G62" s="2577">
        <v>100.07732201728642</v>
      </c>
      <c r="H62" s="2577">
        <v>102.46479874537363</v>
      </c>
      <c r="I62" s="2577">
        <v>100.22380024106778</v>
      </c>
      <c r="J62" s="2577">
        <v>100.27870401092461</v>
      </c>
      <c r="K62" s="2577">
        <v>100.89932891680864</v>
      </c>
      <c r="L62" s="2577">
        <v>101.19644104553707</v>
      </c>
      <c r="M62" s="2577">
        <v>100.30953102542213</v>
      </c>
      <c r="N62" s="2577">
        <v>99.725860604106657</v>
      </c>
      <c r="O62" s="2577">
        <v>101.14772396324275</v>
      </c>
      <c r="P62" s="2577">
        <v>99.874955281580043</v>
      </c>
      <c r="Q62" s="2577">
        <v>100.55848163077579</v>
      </c>
    </row>
    <row r="63" spans="1:17">
      <c r="A63" s="2547">
        <v>44958</v>
      </c>
      <c r="B63" s="2577">
        <v>100.17430645391825</v>
      </c>
      <c r="C63" s="2577">
        <v>100.05512345719337</v>
      </c>
      <c r="D63" s="2577">
        <v>100.08426234384386</v>
      </c>
      <c r="E63" s="2577">
        <v>99.556025389933069</v>
      </c>
      <c r="F63" s="2577">
        <v>100.37997601415564</v>
      </c>
      <c r="G63" s="2577">
        <v>99.964633421605399</v>
      </c>
      <c r="H63" s="2577">
        <v>102.30950284907571</v>
      </c>
      <c r="I63" s="2577">
        <v>100.08872021969782</v>
      </c>
      <c r="J63" s="2577">
        <v>100.24236184536589</v>
      </c>
      <c r="K63" s="2577">
        <v>100.68622853800215</v>
      </c>
      <c r="L63" s="2577">
        <v>101.1649781155192</v>
      </c>
      <c r="M63" s="2577">
        <v>100.1396847346922</v>
      </c>
      <c r="N63" s="2577">
        <v>99.647899987640201</v>
      </c>
      <c r="O63" s="2577">
        <v>100.9673087729811</v>
      </c>
      <c r="P63" s="2577">
        <v>99.619837912595528</v>
      </c>
      <c r="Q63" s="2577">
        <v>100.46284145332766</v>
      </c>
    </row>
    <row r="64" spans="1:17">
      <c r="A64" s="2547">
        <v>44986</v>
      </c>
      <c r="B64" s="2577">
        <v>100.15609173383457</v>
      </c>
      <c r="C64" s="2577">
        <v>99.923472906533263</v>
      </c>
      <c r="D64" s="2577">
        <v>100.0110231821818</v>
      </c>
      <c r="E64" s="2577">
        <v>99.341501952309457</v>
      </c>
      <c r="F64" s="2577">
        <v>100.08749876220084</v>
      </c>
      <c r="G64" s="2577">
        <v>99.810353706654368</v>
      </c>
      <c r="H64" s="2577">
        <v>102.05185420516236</v>
      </c>
      <c r="I64" s="2577">
        <v>100.0037323265522</v>
      </c>
      <c r="J64" s="2577">
        <v>100.27596757754631</v>
      </c>
      <c r="K64" s="2577">
        <v>100.50473340343733</v>
      </c>
      <c r="L64" s="2577">
        <v>101.12906983040951</v>
      </c>
      <c r="M64" s="2577">
        <v>100.11790062624212</v>
      </c>
      <c r="N64" s="2577">
        <v>99.668339825660212</v>
      </c>
      <c r="O64" s="2577">
        <v>100.84195373897272</v>
      </c>
      <c r="P64" s="2577">
        <v>99.461074448406237</v>
      </c>
      <c r="Q64" s="2577">
        <v>100.42506669293854</v>
      </c>
    </row>
    <row r="65" spans="1:17">
      <c r="A65" s="2547">
        <v>45017</v>
      </c>
      <c r="B65" s="2577">
        <v>100.16658469404649</v>
      </c>
      <c r="C65" s="2577">
        <v>99.850932636146254</v>
      </c>
      <c r="D65" s="2577">
        <v>99.970373451185992</v>
      </c>
      <c r="E65" s="2577">
        <v>99.274153859967797</v>
      </c>
      <c r="F65" s="2577">
        <v>99.838319688344086</v>
      </c>
      <c r="G65" s="2577">
        <v>99.665260301205961</v>
      </c>
      <c r="H65" s="2577">
        <v>101.73559418153928</v>
      </c>
      <c r="I65" s="2577">
        <v>99.963614903547523</v>
      </c>
      <c r="J65" s="2577">
        <v>100.35870793954115</v>
      </c>
      <c r="K65" s="2577">
        <v>100.35945278456374</v>
      </c>
      <c r="L65" s="2577">
        <v>101.0888782708498</v>
      </c>
      <c r="M65" s="2577">
        <v>100.1729108691096</v>
      </c>
      <c r="N65" s="2577">
        <v>99.766445807581519</v>
      </c>
      <c r="O65" s="2577">
        <v>100.76409329444611</v>
      </c>
      <c r="P65" s="2577">
        <v>99.411060526849241</v>
      </c>
      <c r="Q65" s="2577">
        <v>100.42986155737317</v>
      </c>
    </row>
    <row r="66" spans="1:17">
      <c r="A66" s="2547">
        <v>45047</v>
      </c>
      <c r="B66" s="2577">
        <v>100.19239140180565</v>
      </c>
      <c r="C66" s="2577">
        <v>99.795388663999617</v>
      </c>
      <c r="D66" s="2577">
        <v>99.895882361488447</v>
      </c>
      <c r="E66" s="2577">
        <v>99.340000021734369</v>
      </c>
      <c r="F66" s="2577">
        <v>99.687827184065924</v>
      </c>
      <c r="G66" s="2577">
        <v>99.541734449788677</v>
      </c>
      <c r="H66" s="2577">
        <v>101.35560817197252</v>
      </c>
      <c r="I66" s="2577">
        <v>99.945726538584609</v>
      </c>
      <c r="J66" s="2577">
        <v>100.47205955739899</v>
      </c>
      <c r="K66" s="2577">
        <v>100.26722565351052</v>
      </c>
      <c r="L66" s="2577">
        <v>101.02638869141654</v>
      </c>
      <c r="M66" s="2577">
        <v>100.25816784774257</v>
      </c>
      <c r="N66" s="2577">
        <v>99.905268861404338</v>
      </c>
      <c r="O66" s="2577">
        <v>100.68747211188507</v>
      </c>
      <c r="P66" s="2577">
        <v>99.434797882573221</v>
      </c>
      <c r="Q66" s="2577">
        <v>100.46289879967745</v>
      </c>
    </row>
    <row r="67" spans="1:17">
      <c r="A67" s="2547">
        <v>45078</v>
      </c>
      <c r="B67" s="2577">
        <v>100.22788869362202</v>
      </c>
      <c r="C67" s="2577">
        <v>99.742481863579897</v>
      </c>
      <c r="D67" s="2577">
        <v>99.836312292998201</v>
      </c>
      <c r="E67" s="2577">
        <v>99.478543348026662</v>
      </c>
      <c r="F67" s="2577">
        <v>99.569443077952997</v>
      </c>
      <c r="G67" s="2577">
        <v>99.424131792160949</v>
      </c>
      <c r="H67" s="2577">
        <v>100.95089716943112</v>
      </c>
      <c r="I67" s="2577">
        <v>99.942033459936511</v>
      </c>
      <c r="J67" s="2577">
        <v>100.61304550355717</v>
      </c>
      <c r="K67" s="2577">
        <v>100.18406807185546</v>
      </c>
      <c r="L67" s="2577">
        <v>100.94043952147857</v>
      </c>
      <c r="M67" s="2577">
        <v>100.29356475826778</v>
      </c>
      <c r="N67" s="2577">
        <v>100.03826692823031</v>
      </c>
      <c r="O67" s="2577">
        <v>100.58694402226048</v>
      </c>
      <c r="P67" s="2577">
        <v>99.49613407661397</v>
      </c>
      <c r="Q67" s="2577">
        <v>100.50310756820252</v>
      </c>
    </row>
    <row r="68" spans="1:17">
      <c r="A68" s="2547">
        <v>45108</v>
      </c>
      <c r="B68" s="2577">
        <v>100.24505302578974</v>
      </c>
      <c r="C68" s="2577">
        <v>99.688404381074633</v>
      </c>
      <c r="D68" s="2577">
        <v>99.822845011501798</v>
      </c>
      <c r="E68" s="2577">
        <v>99.654505317922911</v>
      </c>
      <c r="F68" s="2577">
        <v>99.45161670311046</v>
      </c>
      <c r="G68" s="2577">
        <v>99.312993832321027</v>
      </c>
      <c r="H68" s="2577">
        <v>100.59091304518746</v>
      </c>
      <c r="I68" s="2577">
        <v>99.938340288664847</v>
      </c>
      <c r="J68" s="2577">
        <v>100.78284013622645</v>
      </c>
      <c r="K68" s="2577">
        <v>100.0371214454527</v>
      </c>
      <c r="L68" s="2577">
        <v>100.83022961476823</v>
      </c>
      <c r="M68" s="2577">
        <v>100.25774077545042</v>
      </c>
      <c r="N68" s="2577">
        <v>100.15209027538712</v>
      </c>
      <c r="O68" s="2577">
        <v>100.48060288888804</v>
      </c>
      <c r="P68" s="2577">
        <v>99.585756027521924</v>
      </c>
      <c r="Q68" s="2577">
        <v>100.53247069785667</v>
      </c>
    </row>
    <row r="69" spans="1:17">
      <c r="A69" s="2547">
        <v>45139</v>
      </c>
      <c r="B69" s="2577">
        <v>100.2032635588387</v>
      </c>
      <c r="C69" s="2577">
        <v>99.629202150351048</v>
      </c>
      <c r="D69" s="2577">
        <v>99.795655741625282</v>
      </c>
      <c r="E69" s="2577">
        <v>99.866543330014835</v>
      </c>
      <c r="F69" s="2577">
        <v>99.342248212218735</v>
      </c>
      <c r="G69" s="2577">
        <v>99.233435802088849</v>
      </c>
      <c r="H69" s="2577">
        <v>100.3008627251304</v>
      </c>
      <c r="I69" s="2577">
        <v>99.90831787071663</v>
      </c>
      <c r="J69" s="2577">
        <v>100.94209264510091</v>
      </c>
      <c r="K69" s="2577">
        <v>99.885779102458386</v>
      </c>
      <c r="L69" s="2577">
        <v>100.70600213172551</v>
      </c>
      <c r="M69" s="2577">
        <v>100.24741195187643</v>
      </c>
      <c r="N69" s="2577">
        <v>100.23275456731585</v>
      </c>
      <c r="O69" s="2577">
        <v>100.36309984109654</v>
      </c>
      <c r="P69" s="2577">
        <v>99.669187399813978</v>
      </c>
      <c r="Q69" s="2577">
        <v>100.5539152135981</v>
      </c>
    </row>
    <row r="70" spans="1:17">
      <c r="A70" s="2547">
        <v>45170</v>
      </c>
      <c r="B70" s="2577">
        <v>100.09041194924984</v>
      </c>
      <c r="C70" s="2577">
        <v>99.557983547677551</v>
      </c>
      <c r="D70" s="2577">
        <v>99.717784160693199</v>
      </c>
      <c r="E70" s="2577">
        <v>99.966315269392169</v>
      </c>
      <c r="F70" s="2577">
        <v>99.205196620097567</v>
      </c>
      <c r="G70" s="2577">
        <v>99.135536555835174</v>
      </c>
      <c r="H70" s="2577">
        <v>100.06740766652804</v>
      </c>
      <c r="I70" s="2577">
        <v>99.825025433515265</v>
      </c>
      <c r="J70" s="2577">
        <v>101.07001694814561</v>
      </c>
      <c r="K70" s="2577">
        <v>99.764269351357697</v>
      </c>
      <c r="L70" s="2577">
        <v>100.56566159224069</v>
      </c>
      <c r="M70" s="2577">
        <v>100.13986402643206</v>
      </c>
      <c r="N70" s="2577">
        <v>100.26841293208803</v>
      </c>
      <c r="O70" s="2577">
        <v>100.21808354842658</v>
      </c>
      <c r="P70" s="2577">
        <v>99.734816201017011</v>
      </c>
      <c r="Q70" s="2577">
        <v>100.55502069938404</v>
      </c>
    </row>
    <row r="71" spans="1:17">
      <c r="A71" s="2547">
        <v>45200</v>
      </c>
      <c r="B71" s="2577">
        <v>99.938639710463818</v>
      </c>
      <c r="C71" s="2577">
        <v>99.476522972304139</v>
      </c>
      <c r="D71" s="2577">
        <v>99.549146851430862</v>
      </c>
      <c r="E71" s="2577">
        <v>99.923653385447608</v>
      </c>
      <c r="F71" s="2577">
        <v>99.072876465911008</v>
      </c>
      <c r="G71" s="2577">
        <v>99.012909109838276</v>
      </c>
      <c r="H71" s="2577">
        <v>99.902985338088072</v>
      </c>
      <c r="I71" s="2577">
        <v>99.697924742214255</v>
      </c>
      <c r="J71" s="2577">
        <v>101.12034976444501</v>
      </c>
      <c r="K71" s="2577">
        <v>99.691530123018168</v>
      </c>
      <c r="L71" s="2577">
        <v>100.41479041823541</v>
      </c>
      <c r="M71" s="2577">
        <v>99.939990344846564</v>
      </c>
      <c r="N71" s="2577">
        <v>100.26196940851956</v>
      </c>
      <c r="O71" s="2577">
        <v>100.03640879575713</v>
      </c>
      <c r="P71" s="2577">
        <v>99.77751531205125</v>
      </c>
      <c r="Q71" s="2577">
        <v>100.5191361141145</v>
      </c>
    </row>
    <row r="72" spans="1:17">
      <c r="A72" s="2547">
        <v>45231</v>
      </c>
      <c r="B72" s="2577">
        <v>99.777089674610622</v>
      </c>
      <c r="C72" s="2577">
        <v>99.375833243820935</v>
      </c>
      <c r="D72" s="2577">
        <v>99.265374416787594</v>
      </c>
      <c r="E72" s="2577">
        <v>99.721156118197442</v>
      </c>
      <c r="F72" s="2577">
        <v>98.934140458788278</v>
      </c>
      <c r="G72" s="2577">
        <v>98.832008585672952</v>
      </c>
      <c r="H72" s="2577">
        <v>99.759319384298067</v>
      </c>
      <c r="I72" s="2577">
        <v>99.532261047653805</v>
      </c>
      <c r="J72" s="2577">
        <v>101.12469495238648</v>
      </c>
      <c r="K72" s="2577">
        <v>99.674921363970782</v>
      </c>
      <c r="L72" s="2577">
        <v>100.25083127255328</v>
      </c>
      <c r="M72" s="2577">
        <v>99.695563653504976</v>
      </c>
      <c r="N72" s="2577">
        <v>100.20215798942451</v>
      </c>
      <c r="O72" s="2577">
        <v>99.825008795725878</v>
      </c>
      <c r="P72" s="2577">
        <v>99.789856531930852</v>
      </c>
      <c r="Q72" s="2577">
        <v>100.46596202911307</v>
      </c>
    </row>
    <row r="73" spans="1:17">
      <c r="A73" s="2547">
        <v>45261</v>
      </c>
      <c r="B73" s="2577">
        <v>99.620613256804944</v>
      </c>
      <c r="C73" s="2577">
        <v>99.274148343680849</v>
      </c>
      <c r="D73" s="2577">
        <v>98.933448275267537</v>
      </c>
      <c r="E73" s="2577">
        <v>99.379113871853377</v>
      </c>
      <c r="F73" s="2577">
        <v>98.785686528471132</v>
      </c>
      <c r="G73" s="2577">
        <v>98.574763196681062</v>
      </c>
      <c r="H73" s="2577">
        <v>99.603832135974642</v>
      </c>
      <c r="I73" s="2577">
        <v>99.348372289538403</v>
      </c>
      <c r="J73" s="2577">
        <v>101.11055456459512</v>
      </c>
      <c r="K73" s="2577">
        <v>99.704270122570904</v>
      </c>
      <c r="L73" s="2577">
        <v>100.08526682524712</v>
      </c>
      <c r="M73" s="2577">
        <v>99.371131979856358</v>
      </c>
      <c r="N73" s="2577">
        <v>100.08583790449065</v>
      </c>
      <c r="O73" s="2577">
        <v>99.62611634888998</v>
      </c>
      <c r="P73" s="2577">
        <v>99.781505431029103</v>
      </c>
      <c r="Q73" s="2577">
        <v>100.40675249892442</v>
      </c>
    </row>
    <row r="74" spans="1:17">
      <c r="A74" s="2547">
        <v>45292</v>
      </c>
      <c r="B74" s="2577">
        <v>99.472784507300517</v>
      </c>
      <c r="C74" s="2577">
        <v>99.183841198796699</v>
      </c>
      <c r="D74" s="2577">
        <v>98.650122230491462</v>
      </c>
      <c r="E74" s="2577">
        <v>98.974408183750228</v>
      </c>
      <c r="F74" s="2577">
        <v>98.641425841248179</v>
      </c>
      <c r="G74" s="2577">
        <v>98.30830231829799</v>
      </c>
      <c r="H74" s="2577">
        <v>99.419756722849215</v>
      </c>
      <c r="I74" s="2577">
        <v>99.172547552038168</v>
      </c>
      <c r="J74" s="2577">
        <v>101.05919713789079</v>
      </c>
      <c r="K74" s="2577">
        <v>99.746864813809097</v>
      </c>
      <c r="L74" s="2577">
        <v>99.950715919090882</v>
      </c>
      <c r="M74" s="2577">
        <v>98.995661552877962</v>
      </c>
      <c r="N74" s="2577">
        <v>99.915111673477981</v>
      </c>
      <c r="O74" s="2577">
        <v>99.498127548072659</v>
      </c>
      <c r="P74" s="2577">
        <v>99.781501870831832</v>
      </c>
      <c r="Q74" s="2577">
        <v>100.33402724662285</v>
      </c>
    </row>
    <row r="75" spans="1:17">
      <c r="A75" s="2547">
        <v>45323</v>
      </c>
      <c r="B75" s="2577">
        <v>99.445938542430639</v>
      </c>
      <c r="C75" s="2577">
        <v>99.170899774904427</v>
      </c>
      <c r="D75" s="2577">
        <v>98.592987085732574</v>
      </c>
      <c r="E75" s="2577">
        <v>98.72864966305427</v>
      </c>
      <c r="F75" s="2577">
        <v>98.573457547765543</v>
      </c>
      <c r="G75" s="2577">
        <v>98.213382290813428</v>
      </c>
      <c r="H75" s="2577">
        <v>99.26740295910912</v>
      </c>
      <c r="I75" s="2577">
        <v>99.123940987653143</v>
      </c>
      <c r="J75" s="2577">
        <v>100.96754663447085</v>
      </c>
      <c r="K75" s="2577">
        <v>99.81385152182105</v>
      </c>
      <c r="L75" s="2577">
        <v>99.892898482554273</v>
      </c>
      <c r="M75" s="2577">
        <v>98.70209975357632</v>
      </c>
      <c r="N75" s="2577">
        <v>99.760844266867878</v>
      </c>
      <c r="O75" s="2577">
        <v>99.443111888583942</v>
      </c>
      <c r="P75" s="2577">
        <v>99.822260403236925</v>
      </c>
      <c r="Q75" s="2577">
        <v>100.26787929366562</v>
      </c>
    </row>
    <row r="76" spans="1:17">
      <c r="A76" s="2547">
        <v>45352</v>
      </c>
      <c r="B76" s="2577">
        <v>99.54450309562047</v>
      </c>
      <c r="C76" s="2577">
        <v>99.248838922324268</v>
      </c>
      <c r="D76" s="2577">
        <v>98.790457834325338</v>
      </c>
      <c r="E76" s="2577">
        <v>98.782912547007101</v>
      </c>
      <c r="F76" s="2577">
        <v>98.597465898212079</v>
      </c>
      <c r="G76" s="2577">
        <v>98.330294123328486</v>
      </c>
      <c r="H76" s="2577">
        <v>99.156131634355674</v>
      </c>
      <c r="I76" s="2577">
        <v>99.224430279505185</v>
      </c>
      <c r="J76" s="2577">
        <v>100.83201567946539</v>
      </c>
      <c r="K76" s="2577">
        <v>99.876106887791209</v>
      </c>
      <c r="L76" s="2577">
        <v>99.897889942522653</v>
      </c>
      <c r="M76" s="2577">
        <v>98.666846745953976</v>
      </c>
      <c r="N76" s="2577">
        <v>99.664057484986955</v>
      </c>
      <c r="O76" s="2577">
        <v>99.440689458831045</v>
      </c>
      <c r="P76" s="2577">
        <v>99.908948253597202</v>
      </c>
      <c r="Q76" s="2577">
        <v>100.21196151884968</v>
      </c>
    </row>
    <row r="77" spans="1:17">
      <c r="A77" s="2547">
        <v>45383</v>
      </c>
      <c r="B77" s="2577">
        <v>99.768429920945763</v>
      </c>
      <c r="C77" s="2577">
        <v>99.414077282358306</v>
      </c>
      <c r="D77" s="2577">
        <v>99.217367562810693</v>
      </c>
      <c r="E77" s="2577">
        <v>99.08464751776711</v>
      </c>
      <c r="F77" s="2577">
        <v>98.774537241433322</v>
      </c>
      <c r="G77" s="2577">
        <v>98.67702982983235</v>
      </c>
      <c r="H77" s="2577">
        <v>99.163578762034405</v>
      </c>
      <c r="I77" s="2577">
        <v>99.46964265879005</v>
      </c>
      <c r="J77" s="2577">
        <v>100.66105839625354</v>
      </c>
      <c r="K77" s="2577">
        <v>99.932255119550533</v>
      </c>
      <c r="L77" s="2577">
        <v>99.933547527107194</v>
      </c>
      <c r="M77" s="2577">
        <v>98.811127268241577</v>
      </c>
      <c r="N77" s="2577">
        <v>99.645713587760454</v>
      </c>
      <c r="O77" s="2577">
        <v>99.490318906247353</v>
      </c>
      <c r="P77" s="2577">
        <v>100.02557497482698</v>
      </c>
      <c r="Q77" s="2577">
        <v>100.16095630945138</v>
      </c>
    </row>
    <row r="78" spans="1:17">
      <c r="A78" s="2547">
        <v>45413</v>
      </c>
      <c r="B78" s="2577">
        <v>100.04241285389283</v>
      </c>
      <c r="C78" s="2577">
        <v>99.566228644703102</v>
      </c>
      <c r="D78" s="2577">
        <v>99.704686325521934</v>
      </c>
      <c r="E78" s="2577">
        <v>99.458220399057879</v>
      </c>
      <c r="F78" s="2577">
        <v>99.04237097044664</v>
      </c>
      <c r="G78" s="2577">
        <v>99.087880577429132</v>
      </c>
      <c r="H78" s="2577">
        <v>99.239692333076746</v>
      </c>
      <c r="I78" s="2577">
        <v>99.755477684499937</v>
      </c>
      <c r="J78" s="2577">
        <v>100.47902166244708</v>
      </c>
      <c r="K78" s="2577">
        <v>100.03833297644752</v>
      </c>
      <c r="L78" s="2577">
        <v>99.974007482417377</v>
      </c>
      <c r="M78" s="2577">
        <v>98.968891087068798</v>
      </c>
      <c r="N78" s="2577">
        <v>99.702904136755947</v>
      </c>
      <c r="O78" s="2577">
        <v>99.549509871684137</v>
      </c>
      <c r="P78" s="2577">
        <v>100.13885384950453</v>
      </c>
      <c r="Q78" s="2577">
        <v>100.12189052676422</v>
      </c>
    </row>
    <row r="79" spans="1:17">
      <c r="A79" s="2547">
        <v>45444</v>
      </c>
      <c r="B79" s="2577">
        <v>100.25515965272108</v>
      </c>
      <c r="C79" s="2577">
        <v>99.601248548774834</v>
      </c>
      <c r="D79" s="2577">
        <v>100.10502008341908</v>
      </c>
      <c r="E79" s="2577">
        <v>99.791473734040082</v>
      </c>
      <c r="F79" s="2577">
        <v>99.332667875305404</v>
      </c>
      <c r="G79" s="2577">
        <v>99.418093677248223</v>
      </c>
      <c r="H79" s="2577">
        <v>99.304488175773855</v>
      </c>
      <c r="I79" s="2577">
        <v>99.968092895154484</v>
      </c>
      <c r="J79" s="2577">
        <v>100.28923672006167</v>
      </c>
      <c r="K79" s="2577">
        <v>100.17717187210627</v>
      </c>
      <c r="L79" s="2577">
        <v>100.01018718323814</v>
      </c>
      <c r="M79" s="2577">
        <v>99.16879687614221</v>
      </c>
      <c r="N79" s="2577">
        <v>99.824745341963705</v>
      </c>
      <c r="O79" s="2577">
        <v>99.611293539155213</v>
      </c>
      <c r="P79" s="2577">
        <v>100.2181689839007</v>
      </c>
      <c r="Q79" s="2577">
        <v>100.09246214282942</v>
      </c>
    </row>
    <row r="80" spans="1:17">
      <c r="A80" s="2547">
        <v>45474</v>
      </c>
      <c r="B80" s="2577">
        <v>100.39599252438856</v>
      </c>
      <c r="C80" s="2577">
        <v>99.560832311864772</v>
      </c>
      <c r="D80" s="2577">
        <v>100.44307895915451</v>
      </c>
      <c r="E80" s="2577">
        <v>100.09173502005352</v>
      </c>
      <c r="F80" s="2577">
        <v>99.672358531017991</v>
      </c>
      <c r="G80" s="2577">
        <v>99.701561049666523</v>
      </c>
      <c r="H80" s="2577">
        <v>99.386059008148749</v>
      </c>
      <c r="I80" s="2577">
        <v>100.11868741880104</v>
      </c>
      <c r="J80" s="2577">
        <v>100.08080886673913</v>
      </c>
      <c r="K80" s="2577">
        <v>100.3237349331684</v>
      </c>
      <c r="L80" s="2577">
        <v>100.04586480590231</v>
      </c>
      <c r="M80" s="2577">
        <v>99.450000537993304</v>
      </c>
      <c r="N80" s="2577">
        <v>100.01665802976652</v>
      </c>
      <c r="O80" s="2577">
        <v>99.688062141308876</v>
      </c>
      <c r="P80" s="2577">
        <v>100.27825175951065</v>
      </c>
      <c r="Q80" s="2577">
        <v>100.06582564326297</v>
      </c>
    </row>
    <row r="81" spans="1:17">
      <c r="A81" s="2547">
        <v>45505</v>
      </c>
      <c r="B81" s="2577">
        <v>100.33910928061105</v>
      </c>
      <c r="C81" s="2577">
        <v>99.402627674705215</v>
      </c>
      <c r="D81" s="2577">
        <v>100.63036909298479</v>
      </c>
      <c r="E81" s="2577">
        <v>100.24369976984079</v>
      </c>
      <c r="F81" s="2577">
        <v>99.90263182694207</v>
      </c>
      <c r="G81" s="2577">
        <v>99.820688304640882</v>
      </c>
      <c r="H81" s="2577">
        <v>99.411635809994777</v>
      </c>
      <c r="I81" s="2577">
        <v>100.10547694528792</v>
      </c>
      <c r="J81" s="2577">
        <v>99.84147413413038</v>
      </c>
      <c r="K81" s="2577">
        <v>100.42081473742753</v>
      </c>
      <c r="L81" s="2577">
        <v>100.08384901316592</v>
      </c>
      <c r="M81" s="2577">
        <v>99.755023989407931</v>
      </c>
      <c r="N81" s="2577">
        <v>100.25100725265065</v>
      </c>
      <c r="O81" s="2577">
        <v>99.776243294874163</v>
      </c>
      <c r="P81" s="2577">
        <v>100.31065531930373</v>
      </c>
      <c r="Q81" s="2577">
        <v>100.0174318465609</v>
      </c>
    </row>
    <row r="82" spans="1:17">
      <c r="A82" s="2547">
        <v>45536</v>
      </c>
      <c r="B82" s="2577">
        <v>100.23072830005933</v>
      </c>
      <c r="C82" s="2577">
        <v>99.284562350595976</v>
      </c>
      <c r="D82" s="2577">
        <v>100.76570858626225</v>
      </c>
      <c r="E82" s="2577">
        <v>100.3611422822346</v>
      </c>
      <c r="F82" s="2577">
        <v>100.08779268271375</v>
      </c>
      <c r="G82" s="2577">
        <v>99.908220886305926</v>
      </c>
      <c r="H82" s="2577">
        <v>99.420052728525036</v>
      </c>
      <c r="I82" s="2577">
        <v>100.06470498915097</v>
      </c>
      <c r="J82" s="2577">
        <v>99.647895354460204</v>
      </c>
      <c r="K82" s="2577">
        <v>100.47556822103503</v>
      </c>
      <c r="L82" s="2577">
        <v>100.14312143906407</v>
      </c>
      <c r="M82" s="2577">
        <v>100.14307339577341</v>
      </c>
      <c r="N82" s="2577">
        <v>100.49339302794901</v>
      </c>
      <c r="O82" s="2577">
        <v>99.877429936074918</v>
      </c>
      <c r="P82" s="2577">
        <v>100.33621890024781</v>
      </c>
      <c r="Q82" s="2577">
        <v>99.990541351968403</v>
      </c>
    </row>
    <row r="83" spans="1:17">
      <c r="A83" s="2547">
        <v>45566</v>
      </c>
      <c r="B83" s="2577">
        <v>100.03088267876721</v>
      </c>
      <c r="C83" s="2577">
        <v>99.250020888862423</v>
      </c>
      <c r="D83" s="2577">
        <v>100.83861247122172</v>
      </c>
      <c r="E83" s="2577">
        <v>100.45554985915521</v>
      </c>
      <c r="F83" s="2577">
        <v>100.22036050824275</v>
      </c>
      <c r="G83" s="2577">
        <v>99.93973540194682</v>
      </c>
      <c r="H83" s="2577">
        <v>99.381226461718654</v>
      </c>
      <c r="I83" s="2577">
        <v>99.985720940722672</v>
      </c>
      <c r="J83" s="2577">
        <v>99.491574741415462</v>
      </c>
      <c r="K83" s="2577">
        <v>100.48348245716086</v>
      </c>
      <c r="L83" s="2577">
        <v>100.19787680969145</v>
      </c>
      <c r="M83" s="2577">
        <v>100.58818883049457</v>
      </c>
      <c r="N83" s="2577">
        <v>100.68171884583654</v>
      </c>
      <c r="O83" s="2577">
        <v>99.9703586547339</v>
      </c>
      <c r="P83" s="2577">
        <v>100.34968233598543</v>
      </c>
      <c r="Q83" s="2577">
        <v>99.971103404590124</v>
      </c>
    </row>
    <row r="84" spans="1:17">
      <c r="A84" s="2547">
        <v>45597</v>
      </c>
      <c r="B84" s="2577">
        <v>99.773190850816761</v>
      </c>
      <c r="C84" s="2577">
        <v>99.322567391620083</v>
      </c>
      <c r="D84" s="2577">
        <v>100.82031814669429</v>
      </c>
      <c r="E84" s="2577">
        <v>100.38232490578983</v>
      </c>
      <c r="F84" s="2577">
        <v>100.26348110143743</v>
      </c>
      <c r="G84" s="2577">
        <v>99.916640918898281</v>
      </c>
      <c r="H84" s="2577">
        <v>99.277601476276246</v>
      </c>
      <c r="I84" s="2577">
        <v>99.87401718895967</v>
      </c>
      <c r="J84" s="2577">
        <v>99.364611835480218</v>
      </c>
      <c r="K84" s="2577">
        <v>100.45057470610503</v>
      </c>
      <c r="L84" s="2577">
        <v>100.2275904924976</v>
      </c>
      <c r="M84" s="2577">
        <v>100.80319441803425</v>
      </c>
      <c r="N84" s="2577">
        <v>100.78278501892351</v>
      </c>
      <c r="O84" s="2577">
        <v>100.04170526564792</v>
      </c>
      <c r="P84" s="2577">
        <v>100.3494544600637</v>
      </c>
      <c r="Q84" s="2577">
        <v>99.930830601669896</v>
      </c>
    </row>
    <row r="85" spans="1:17">
      <c r="A85" s="2547">
        <v>45627</v>
      </c>
      <c r="B85" s="2577">
        <v>99.51518669501705</v>
      </c>
      <c r="C85" s="2577">
        <v>99.52354956528329</v>
      </c>
      <c r="D85" s="2577">
        <v>100.75522489578292</v>
      </c>
      <c r="E85" s="2577">
        <v>100.17171575659006</v>
      </c>
      <c r="F85" s="2577">
        <v>100.23977984728624</v>
      </c>
      <c r="G85" s="2577">
        <v>99.886560918360701</v>
      </c>
      <c r="H85" s="2577">
        <v>99.139863059581486</v>
      </c>
      <c r="I85" s="2577">
        <v>99.772909877709225</v>
      </c>
      <c r="J85" s="2577">
        <v>99.289149098065351</v>
      </c>
      <c r="K85" s="2577">
        <v>100.40345264170254</v>
      </c>
      <c r="L85" s="2577">
        <v>100.23382489873147</v>
      </c>
      <c r="M85" s="2577">
        <v>100.80905372828312</v>
      </c>
      <c r="N85" s="2577">
        <v>100.83202818557263</v>
      </c>
      <c r="O85" s="2577">
        <v>100.08770053211677</v>
      </c>
      <c r="P85" s="2577">
        <v>100.32473218083686</v>
      </c>
      <c r="Q85" s="2577">
        <v>99.889620125044999</v>
      </c>
    </row>
    <row r="86" spans="1:17">
      <c r="A86" s="2547">
        <v>45658</v>
      </c>
      <c r="B86" s="2577">
        <v>99.244310406908525</v>
      </c>
      <c r="C86" s="2577">
        <v>99.729018729075591</v>
      </c>
      <c r="D86" s="2577">
        <v>100.65655954982586</v>
      </c>
      <c r="E86" s="2577">
        <v>99.865375126961979</v>
      </c>
      <c r="F86" s="2577">
        <v>100.13653938216866</v>
      </c>
      <c r="G86" s="2577">
        <v>99.837651323632983</v>
      </c>
      <c r="H86" s="2577">
        <v>98.978042138791068</v>
      </c>
      <c r="I86" s="2577">
        <v>99.650975279108266</v>
      </c>
      <c r="J86" s="2577">
        <v>99.269643699841964</v>
      </c>
      <c r="K86" s="2577">
        <v>100.35917806704826</v>
      </c>
      <c r="L86" s="2577">
        <v>100.22742106295253</v>
      </c>
      <c r="M86" s="2577">
        <v>100.67689441956352</v>
      </c>
      <c r="N86" s="2577">
        <v>100.85628097290636</v>
      </c>
      <c r="O86" s="2577">
        <v>100.11609675479465</v>
      </c>
      <c r="P86" s="2577">
        <v>100.28394955371955</v>
      </c>
      <c r="Q86" s="2577">
        <v>99.861794072325608</v>
      </c>
    </row>
    <row r="87" spans="1:17">
      <c r="A87" s="2547">
        <v>45689</v>
      </c>
      <c r="B87" s="2577">
        <v>99.03284088221217</v>
      </c>
      <c r="C87" s="2577">
        <v>99.887235183482005</v>
      </c>
      <c r="D87" s="2577">
        <v>100.54161490839626</v>
      </c>
      <c r="E87" s="2577">
        <v>99.587382470431322</v>
      </c>
      <c r="F87" s="2577">
        <v>99.987006154989388</v>
      </c>
      <c r="G87" s="2577">
        <v>99.754298024490382</v>
      </c>
      <c r="H87" s="2577">
        <v>98.818511758954884</v>
      </c>
      <c r="I87" s="2577">
        <v>99.542398387683932</v>
      </c>
      <c r="J87" s="2577">
        <v>99.340897042278627</v>
      </c>
      <c r="K87" s="2577">
        <v>100.32923232079175</v>
      </c>
      <c r="L87" s="2577">
        <v>100.23279805530038</v>
      </c>
      <c r="M87" s="2577">
        <v>100.49972462432815</v>
      </c>
      <c r="N87" s="2577">
        <v>100.88346673929398</v>
      </c>
      <c r="O87" s="2577">
        <v>100.12662548718691</v>
      </c>
      <c r="P87" s="2577">
        <v>100.24465730750208</v>
      </c>
      <c r="Q87" s="2577">
        <v>99.877739647286091</v>
      </c>
    </row>
    <row r="88" spans="1:17">
      <c r="A88" s="2547">
        <v>45717</v>
      </c>
      <c r="B88" s="2577">
        <v>98.95266685205435</v>
      </c>
      <c r="C88" s="2577">
        <v>100.02110048919141</v>
      </c>
      <c r="D88" s="2577">
        <v>100.48127216656917</v>
      </c>
      <c r="E88" s="2577">
        <v>99.450055688285829</v>
      </c>
      <c r="F88" s="2577">
        <v>99.885081346313981</v>
      </c>
      <c r="G88" s="2577">
        <v>99.677009183621081</v>
      </c>
      <c r="H88" s="2577">
        <v>98.729572911628765</v>
      </c>
      <c r="I88" s="2577">
        <v>99.509966805099822</v>
      </c>
      <c r="J88" s="2577">
        <v>99.509499159287728</v>
      </c>
      <c r="K88" s="2577">
        <v>100.37369705098344</v>
      </c>
      <c r="L88" s="2577">
        <v>100.25335551228487</v>
      </c>
      <c r="M88" s="2577">
        <v>100.33883438478054</v>
      </c>
      <c r="N88" s="2577">
        <v>100.95285824087352</v>
      </c>
      <c r="O88" s="2577">
        <v>100.13025570292112</v>
      </c>
      <c r="P88" s="2577">
        <v>100.23961875950961</v>
      </c>
      <c r="Q88" s="2577">
        <v>99.96193218703182</v>
      </c>
    </row>
    <row r="89" spans="1:17">
      <c r="A89" s="2547">
        <v>45748</v>
      </c>
      <c r="B89" s="2577">
        <v>99.110747075782626</v>
      </c>
      <c r="C89" s="2577">
        <v>100.21852245095411</v>
      </c>
      <c r="D89" s="2577">
        <v>100.57694914966586</v>
      </c>
      <c r="E89" s="2577">
        <v>99.604306912791543</v>
      </c>
      <c r="F89" s="2577">
        <v>99.937971159630479</v>
      </c>
      <c r="G89" s="2577">
        <v>99.773590132572281</v>
      </c>
      <c r="H89" s="2577">
        <v>98.744785446132951</v>
      </c>
      <c r="I89" s="2577">
        <v>99.661521244655233</v>
      </c>
      <c r="J89" s="2577">
        <v>99.749491670326719</v>
      </c>
      <c r="K89" s="2577">
        <v>100.56761631057584</v>
      </c>
      <c r="L89" s="2577">
        <v>100.3011953763517</v>
      </c>
      <c r="M89" s="2577">
        <v>100.34963946103544</v>
      </c>
      <c r="N89" s="2577">
        <v>101.02238237245216</v>
      </c>
      <c r="O89" s="2577">
        <v>100.12671573083567</v>
      </c>
      <c r="P89" s="2577">
        <v>100.27843004099182</v>
      </c>
      <c r="Q89" s="2577">
        <v>100.13086065634194</v>
      </c>
    </row>
    <row r="90" spans="1:17">
      <c r="A90" s="2547">
        <v>45778</v>
      </c>
      <c r="B90" s="2577">
        <v>99.524575303995647</v>
      </c>
      <c r="C90" s="2577">
        <v>100.45295305689328</v>
      </c>
      <c r="D90" s="2577">
        <v>100.76540812888167</v>
      </c>
      <c r="E90" s="2577">
        <v>99.973263746324108</v>
      </c>
      <c r="F90" s="2577">
        <v>100.08157076412149</v>
      </c>
      <c r="G90" s="2577">
        <v>100.04859571255176</v>
      </c>
      <c r="H90" s="2577">
        <v>98.820844183611968</v>
      </c>
      <c r="I90" s="2577">
        <v>99.982702523918675</v>
      </c>
      <c r="J90" s="2577">
        <v>100.08627449766328</v>
      </c>
      <c r="K90" s="2577">
        <v>100.89485207213302</v>
      </c>
      <c r="L90" s="2577">
        <v>100.36884324779491</v>
      </c>
      <c r="M90" s="2577">
        <v>100.50643408133578</v>
      </c>
      <c r="N90" s="2577">
        <v>101.04860896689087</v>
      </c>
      <c r="O90" s="2577">
        <v>100.10265483891914</v>
      </c>
      <c r="P90" s="2577">
        <v>100.35547005388862</v>
      </c>
      <c r="Q90" s="2577">
        <v>100.38732681493516</v>
      </c>
    </row>
    <row r="91" spans="1:17">
      <c r="A91" s="2547">
        <v>45809</v>
      </c>
      <c r="B91" s="2577">
        <v>100.0639358730331</v>
      </c>
      <c r="C91" s="2577">
        <v>100.66452892092607</v>
      </c>
      <c r="D91" s="2577">
        <v>100.93440975995938</v>
      </c>
      <c r="E91" s="2577">
        <v>100.45485863116207</v>
      </c>
      <c r="F91" s="2577">
        <v>100.2244669539714</v>
      </c>
      <c r="G91" s="2577">
        <v>100.44829213928682</v>
      </c>
      <c r="H91" s="2577">
        <v>98.925769269377994</v>
      </c>
      <c r="I91" s="2577">
        <v>100.36945799391903</v>
      </c>
      <c r="J91" s="2577">
        <v>100.48400849239819</v>
      </c>
      <c r="K91" s="2577">
        <v>101.27371296057626</v>
      </c>
      <c r="L91" s="2577">
        <v>100.4428969129244</v>
      </c>
      <c r="M91" s="2577">
        <v>100.80104537644999</v>
      </c>
      <c r="N91" s="2577">
        <v>101.066351413699</v>
      </c>
      <c r="O91" s="2577">
        <v>100.05791833392584</v>
      </c>
      <c r="P91" s="2577">
        <v>100.45032289025004</v>
      </c>
      <c r="Q91" s="2577">
        <v>100.69443388541551</v>
      </c>
    </row>
    <row r="92" spans="1:17">
      <c r="B92" s="2577"/>
      <c r="C92" s="2577"/>
      <c r="D92" s="2577"/>
      <c r="E92" s="2577"/>
      <c r="F92" s="2577"/>
      <c r="G92" s="2577"/>
      <c r="H92" s="2577"/>
      <c r="I92" s="2577"/>
      <c r="J92" s="2577"/>
      <c r="K92" s="2577"/>
      <c r="L92" s="2577"/>
      <c r="M92" s="2577"/>
      <c r="N92" s="2577"/>
      <c r="O92" s="2577"/>
      <c r="P92" s="2577"/>
      <c r="Q92" s="2577"/>
    </row>
    <row r="93" spans="1:17">
      <c r="B93" s="2577"/>
      <c r="C93" s="2577"/>
      <c r="D93" s="2577"/>
      <c r="E93" s="2577"/>
      <c r="F93" s="2577"/>
      <c r="G93" s="2577"/>
      <c r="H93" s="2577"/>
      <c r="I93" s="2577"/>
      <c r="J93" s="2577"/>
      <c r="K93" s="2577"/>
      <c r="L93" s="2577"/>
      <c r="M93" s="2577"/>
      <c r="N93" s="2577"/>
      <c r="O93" s="2577"/>
      <c r="P93" s="2577"/>
      <c r="Q93" s="2577"/>
    </row>
    <row r="94" spans="1:17">
      <c r="B94" s="2577"/>
      <c r="C94" s="2577"/>
      <c r="D94" s="2577"/>
      <c r="E94" s="2577"/>
      <c r="F94" s="2577"/>
      <c r="G94" s="2577"/>
      <c r="H94" s="2577"/>
      <c r="I94" s="2577"/>
      <c r="J94" s="2577"/>
      <c r="K94" s="2577"/>
      <c r="L94" s="2577"/>
      <c r="M94" s="2577"/>
      <c r="N94" s="2577"/>
      <c r="O94" s="2577"/>
      <c r="P94" s="2577"/>
      <c r="Q94" s="2577"/>
    </row>
    <row r="95" spans="1:17">
      <c r="B95" s="2577"/>
      <c r="C95" s="2577"/>
      <c r="D95" s="2577"/>
      <c r="E95" s="2577"/>
      <c r="F95" s="2577"/>
      <c r="G95" s="2577"/>
      <c r="H95" s="2577"/>
      <c r="I95" s="2577"/>
      <c r="J95" s="2577"/>
      <c r="K95" s="2577"/>
      <c r="L95" s="2577"/>
      <c r="M95" s="2577"/>
      <c r="N95" s="2577"/>
      <c r="O95" s="2577"/>
      <c r="P95" s="2577"/>
      <c r="Q95" s="2577"/>
    </row>
    <row r="96" spans="1:17">
      <c r="B96" s="2577"/>
      <c r="C96" s="2577"/>
      <c r="D96" s="2577"/>
      <c r="E96" s="2577"/>
      <c r="F96" s="2577"/>
      <c r="G96" s="2577"/>
      <c r="H96" s="2577"/>
      <c r="I96" s="2577"/>
      <c r="J96" s="2577"/>
      <c r="K96" s="2577"/>
      <c r="L96" s="2577"/>
      <c r="M96" s="2577"/>
      <c r="N96" s="2577"/>
      <c r="O96" s="2577"/>
      <c r="P96" s="2577"/>
      <c r="Q96" s="2577"/>
    </row>
    <row r="97" spans="2:17">
      <c r="B97" s="2577"/>
      <c r="C97" s="2577"/>
      <c r="D97" s="2577"/>
      <c r="E97" s="2577"/>
      <c r="F97" s="2577"/>
      <c r="G97" s="2577"/>
      <c r="H97" s="2577"/>
      <c r="I97" s="2577"/>
      <c r="J97" s="2577"/>
      <c r="K97" s="2577"/>
      <c r="L97" s="2577"/>
      <c r="M97" s="2577"/>
      <c r="N97" s="2577"/>
      <c r="O97" s="2577"/>
      <c r="P97" s="2577"/>
      <c r="Q97" s="2577"/>
    </row>
    <row r="98" spans="2:17">
      <c r="B98" s="2577"/>
      <c r="C98" s="2577"/>
      <c r="D98" s="2577"/>
      <c r="E98" s="2577"/>
      <c r="F98" s="2577"/>
      <c r="G98" s="2577"/>
      <c r="H98" s="2577"/>
      <c r="I98" s="2577"/>
      <c r="J98" s="2577"/>
      <c r="K98" s="2577"/>
      <c r="L98" s="2577"/>
      <c r="M98" s="2577"/>
      <c r="N98" s="2577"/>
      <c r="O98" s="2577"/>
      <c r="P98" s="2577"/>
      <c r="Q98" s="2577"/>
    </row>
    <row r="99" spans="2:17">
      <c r="B99" s="2577"/>
      <c r="C99" s="2577"/>
      <c r="D99" s="2577"/>
      <c r="E99" s="2577"/>
      <c r="F99" s="2577"/>
      <c r="G99" s="2577"/>
      <c r="H99" s="2577"/>
      <c r="I99" s="2577"/>
      <c r="J99" s="2577"/>
      <c r="K99" s="2577"/>
      <c r="L99" s="2577"/>
      <c r="M99" s="2577"/>
      <c r="N99" s="2577"/>
      <c r="O99" s="2577"/>
      <c r="P99" s="2577"/>
      <c r="Q99" s="2577"/>
    </row>
    <row r="100" spans="2:17">
      <c r="B100" s="2577"/>
      <c r="C100" s="2577"/>
      <c r="D100" s="2577"/>
      <c r="E100" s="2577"/>
      <c r="F100" s="2577"/>
      <c r="G100" s="2577"/>
      <c r="H100" s="2577"/>
      <c r="I100" s="2577"/>
      <c r="J100" s="2577"/>
      <c r="K100" s="2577"/>
      <c r="L100" s="2577"/>
      <c r="M100" s="2577"/>
      <c r="N100" s="2577"/>
      <c r="O100" s="2577"/>
      <c r="P100" s="2577"/>
      <c r="Q100" s="2577"/>
    </row>
    <row r="101" spans="2:17">
      <c r="B101" s="2577"/>
      <c r="C101" s="2577"/>
      <c r="D101" s="2577"/>
      <c r="E101" s="2577"/>
      <c r="F101" s="2577"/>
      <c r="G101" s="2577"/>
      <c r="H101" s="2577"/>
      <c r="I101" s="2577"/>
      <c r="J101" s="2577"/>
      <c r="K101" s="2577"/>
      <c r="L101" s="2577"/>
      <c r="M101" s="2577"/>
      <c r="N101" s="2577"/>
      <c r="O101" s="2577"/>
      <c r="P101" s="2577"/>
      <c r="Q101" s="2577"/>
    </row>
    <row r="102" spans="2:17">
      <c r="B102" s="2577"/>
      <c r="C102" s="2577"/>
      <c r="D102" s="2577"/>
      <c r="E102" s="2577"/>
      <c r="F102" s="2577"/>
      <c r="G102" s="2577"/>
      <c r="H102" s="2577"/>
      <c r="I102" s="2577"/>
      <c r="J102" s="2577"/>
      <c r="K102" s="2577"/>
      <c r="L102" s="2577"/>
      <c r="M102" s="2577"/>
      <c r="N102" s="2577"/>
      <c r="O102" s="2577"/>
      <c r="P102" s="2577"/>
      <c r="Q102" s="2577"/>
    </row>
  </sheetData>
  <phoneticPr fontId="2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4"/>
  <dimension ref="A1:R70"/>
  <sheetViews>
    <sheetView topLeftCell="B1" workbookViewId="0">
      <selection activeCell="P1" sqref="P1"/>
    </sheetView>
  </sheetViews>
  <sheetFormatPr defaultColWidth="9" defaultRowHeight="13"/>
  <cols>
    <col min="1" max="1" width="9" style="17"/>
    <col min="2" max="2" width="9" style="382"/>
    <col min="3" max="4" width="13.08984375" style="382" customWidth="1"/>
    <col min="5" max="5" width="14" style="382" bestFit="1" customWidth="1"/>
    <col min="6" max="6" width="6.08984375" style="17" customWidth="1"/>
    <col min="7" max="7" width="6.6328125" style="17" customWidth="1"/>
    <col min="8" max="8" width="12.6328125" style="17" customWidth="1"/>
    <col min="9" max="9" width="12.6328125" style="17" hidden="1" customWidth="1"/>
    <col min="10" max="16" width="12.6328125" style="17" customWidth="1"/>
    <col min="17" max="16384" width="9" style="17"/>
  </cols>
  <sheetData>
    <row r="1" spans="1:17" ht="17.25" customHeight="1">
      <c r="A1" s="805" t="s">
        <v>783</v>
      </c>
      <c r="E1" s="1024">
        <v>44372</v>
      </c>
      <c r="H1" s="17" t="s">
        <v>271</v>
      </c>
    </row>
    <row r="2" spans="1:17" ht="17.25" customHeight="1">
      <c r="A2" s="658" t="s">
        <v>532</v>
      </c>
      <c r="B2" s="659"/>
      <c r="C2" s="1025" t="s">
        <v>709</v>
      </c>
      <c r="D2" s="660" t="s">
        <v>710</v>
      </c>
      <c r="E2" s="661" t="s">
        <v>711</v>
      </c>
      <c r="G2" s="17" t="s">
        <v>271</v>
      </c>
    </row>
    <row r="3" spans="1:17" ht="17.25" customHeight="1">
      <c r="A3" s="74" t="str">
        <f t="shared" ref="A3:A8" si="0">IF(B3="T","谷",IF(B3="P","山"," "))</f>
        <v>山</v>
      </c>
      <c r="B3" s="41" t="s">
        <v>162</v>
      </c>
      <c r="C3" s="469">
        <v>41671</v>
      </c>
      <c r="D3" s="469">
        <v>41640</v>
      </c>
      <c r="E3" s="662">
        <v>0</v>
      </c>
      <c r="G3" s="533"/>
      <c r="H3" s="356" t="s">
        <v>533</v>
      </c>
      <c r="I3" s="390" t="s">
        <v>534</v>
      </c>
      <c r="J3" s="356" t="s">
        <v>535</v>
      </c>
      <c r="K3" s="356" t="s">
        <v>536</v>
      </c>
      <c r="L3" s="356" t="s">
        <v>537</v>
      </c>
      <c r="M3" s="356" t="s">
        <v>538</v>
      </c>
      <c r="N3" s="356" t="s">
        <v>539</v>
      </c>
      <c r="O3" s="356" t="s">
        <v>540</v>
      </c>
      <c r="P3" s="356" t="s">
        <v>541</v>
      </c>
    </row>
    <row r="4" spans="1:17" ht="17.25" customHeight="1">
      <c r="A4" s="68" t="str">
        <f t="shared" si="0"/>
        <v>谷</v>
      </c>
      <c r="B4" s="37" t="s">
        <v>160</v>
      </c>
      <c r="C4" s="469">
        <v>42156</v>
      </c>
      <c r="D4" s="469">
        <v>42217</v>
      </c>
      <c r="E4" s="662">
        <v>4</v>
      </c>
      <c r="G4" s="344" t="s">
        <v>543</v>
      </c>
      <c r="H4" s="380" t="s">
        <v>551</v>
      </c>
      <c r="I4" s="496">
        <v>3</v>
      </c>
      <c r="J4" s="380">
        <v>0</v>
      </c>
      <c r="K4" s="380">
        <v>0</v>
      </c>
      <c r="L4" s="497">
        <v>1</v>
      </c>
      <c r="M4" s="499">
        <v>1.63</v>
      </c>
      <c r="N4" s="385">
        <v>1</v>
      </c>
      <c r="O4" s="385">
        <v>2</v>
      </c>
      <c r="P4" s="650">
        <v>0.874</v>
      </c>
    </row>
    <row r="5" spans="1:17" ht="17.25" customHeight="1">
      <c r="A5" s="68" t="str">
        <f t="shared" si="0"/>
        <v>山</v>
      </c>
      <c r="B5" s="37" t="s">
        <v>162</v>
      </c>
      <c r="C5" s="469">
        <v>43405</v>
      </c>
      <c r="D5" s="469">
        <v>42917</v>
      </c>
      <c r="E5" s="662">
        <v>-1</v>
      </c>
      <c r="G5" s="344" t="s">
        <v>544</v>
      </c>
      <c r="H5" s="380" t="s">
        <v>766</v>
      </c>
      <c r="I5" s="496">
        <v>3</v>
      </c>
      <c r="J5" s="380">
        <v>0</v>
      </c>
      <c r="K5" s="380">
        <v>0</v>
      </c>
      <c r="L5" s="497">
        <v>0.33</v>
      </c>
      <c r="M5" s="499">
        <v>3.3</v>
      </c>
      <c r="N5" s="385">
        <v>1</v>
      </c>
      <c r="O5" s="385">
        <v>3</v>
      </c>
      <c r="P5" s="650">
        <v>0.89100000000000001</v>
      </c>
    </row>
    <row r="6" spans="1:17" ht="17.25" customHeight="1">
      <c r="A6" s="68" t="str">
        <f t="shared" si="0"/>
        <v>谷</v>
      </c>
      <c r="B6" s="37" t="s">
        <v>826</v>
      </c>
      <c r="C6" s="469">
        <v>44013</v>
      </c>
      <c r="D6" s="469"/>
      <c r="E6" s="662"/>
      <c r="G6" s="344" t="s">
        <v>545</v>
      </c>
      <c r="H6" s="380" t="s">
        <v>552</v>
      </c>
      <c r="I6" s="496">
        <v>3</v>
      </c>
      <c r="J6" s="380">
        <v>0</v>
      </c>
      <c r="K6" s="380">
        <v>0</v>
      </c>
      <c r="L6" s="497">
        <v>-1</v>
      </c>
      <c r="M6" s="499">
        <v>2.94</v>
      </c>
      <c r="N6" s="385">
        <v>0</v>
      </c>
      <c r="O6" s="385">
        <v>2</v>
      </c>
      <c r="P6" s="650">
        <v>0.81599999999999995</v>
      </c>
    </row>
    <row r="7" spans="1:17" ht="17.25" customHeight="1">
      <c r="A7" s="68" t="str">
        <f t="shared" si="0"/>
        <v xml:space="preserve"> </v>
      </c>
      <c r="B7" s="37"/>
      <c r="C7" s="469"/>
      <c r="D7" s="469"/>
      <c r="E7" s="662"/>
      <c r="G7" s="344" t="s">
        <v>546</v>
      </c>
      <c r="H7" s="380" t="s">
        <v>553</v>
      </c>
      <c r="I7" s="496">
        <v>3</v>
      </c>
      <c r="J7" s="380">
        <v>0</v>
      </c>
      <c r="K7" s="380">
        <v>0</v>
      </c>
      <c r="L7" s="497">
        <v>5.33</v>
      </c>
      <c r="M7" s="499">
        <v>4.1100000000000003</v>
      </c>
      <c r="N7" s="385">
        <v>6</v>
      </c>
      <c r="O7" s="385">
        <v>6</v>
      </c>
      <c r="P7" s="650">
        <v>0.69799999999999995</v>
      </c>
    </row>
    <row r="8" spans="1:17" ht="17.25" customHeight="1">
      <c r="A8" s="388" t="str">
        <f t="shared" si="0"/>
        <v xml:space="preserve"> </v>
      </c>
      <c r="B8" s="663"/>
      <c r="C8" s="664"/>
      <c r="D8" s="665"/>
      <c r="E8" s="666"/>
      <c r="G8" s="344" t="s">
        <v>547</v>
      </c>
      <c r="H8" s="380" t="s">
        <v>554</v>
      </c>
      <c r="I8" s="496">
        <v>3</v>
      </c>
      <c r="J8" s="380">
        <v>0</v>
      </c>
      <c r="K8" s="380">
        <v>0</v>
      </c>
      <c r="L8" s="497">
        <v>5.33</v>
      </c>
      <c r="M8" s="499">
        <v>3.09</v>
      </c>
      <c r="N8" s="385">
        <v>7</v>
      </c>
      <c r="O8" s="385">
        <v>4</v>
      </c>
      <c r="P8" s="650">
        <v>0.74299999999999999</v>
      </c>
    </row>
    <row r="9" spans="1:17" ht="17.25" customHeight="1">
      <c r="A9" s="15"/>
      <c r="B9" s="381"/>
      <c r="C9" s="383"/>
      <c r="D9" s="383"/>
      <c r="E9" s="386"/>
      <c r="G9" s="344" t="s">
        <v>548</v>
      </c>
      <c r="H9" s="380" t="s">
        <v>555</v>
      </c>
      <c r="I9" s="496">
        <v>3</v>
      </c>
      <c r="J9" s="380">
        <v>0</v>
      </c>
      <c r="K9" s="380">
        <v>0</v>
      </c>
      <c r="L9" s="497">
        <v>2.67</v>
      </c>
      <c r="M9" s="499">
        <v>3.3</v>
      </c>
      <c r="N9" s="385">
        <v>2</v>
      </c>
      <c r="O9" s="385">
        <v>4</v>
      </c>
      <c r="P9" s="650">
        <v>0.79400000000000004</v>
      </c>
    </row>
    <row r="10" spans="1:17" ht="17.25" customHeight="1">
      <c r="A10" s="658" t="s">
        <v>524</v>
      </c>
      <c r="B10" s="659"/>
      <c r="C10" s="1026" t="s">
        <v>709</v>
      </c>
      <c r="D10" s="667" t="s">
        <v>710</v>
      </c>
      <c r="E10" s="666" t="s">
        <v>711</v>
      </c>
      <c r="G10" s="344" t="s">
        <v>549</v>
      </c>
      <c r="H10" s="380" t="s">
        <v>556</v>
      </c>
      <c r="I10" s="496">
        <v>3</v>
      </c>
      <c r="J10" s="380">
        <v>0</v>
      </c>
      <c r="K10" s="380">
        <v>0</v>
      </c>
      <c r="L10" s="497">
        <v>0.67</v>
      </c>
      <c r="M10" s="499">
        <v>3.3</v>
      </c>
      <c r="N10" s="385">
        <v>0</v>
      </c>
      <c r="O10" s="385">
        <v>2</v>
      </c>
      <c r="P10" s="650">
        <v>0.82499999999999996</v>
      </c>
    </row>
    <row r="11" spans="1:17" ht="17.25" customHeight="1">
      <c r="A11" s="74" t="str">
        <f t="shared" ref="A11:A16" si="1">IF(B11="T","谷",IF(B11="P","山"," "))</f>
        <v>山</v>
      </c>
      <c r="B11" s="424" t="s">
        <v>162</v>
      </c>
      <c r="C11" s="668">
        <v>41640</v>
      </c>
      <c r="D11" s="668">
        <v>41671</v>
      </c>
      <c r="E11" s="669">
        <v>0</v>
      </c>
      <c r="G11" s="1027" t="s">
        <v>687</v>
      </c>
      <c r="H11" s="495" t="s">
        <v>714</v>
      </c>
      <c r="I11" s="402">
        <v>3</v>
      </c>
      <c r="J11" s="344">
        <v>0</v>
      </c>
      <c r="K11" s="344">
        <v>0</v>
      </c>
      <c r="L11" s="498">
        <v>0.67</v>
      </c>
      <c r="M11" s="500">
        <v>3.3</v>
      </c>
      <c r="N11" s="501">
        <v>0</v>
      </c>
      <c r="O11" s="501">
        <v>2</v>
      </c>
      <c r="P11" s="651">
        <v>0.82499999999999996</v>
      </c>
    </row>
    <row r="12" spans="1:17" ht="17.25" customHeight="1">
      <c r="A12" s="68" t="str">
        <f t="shared" si="1"/>
        <v>谷</v>
      </c>
      <c r="B12" s="419" t="s">
        <v>160</v>
      </c>
      <c r="C12" s="668">
        <v>42430</v>
      </c>
      <c r="D12" s="668">
        <v>42217</v>
      </c>
      <c r="E12" s="669">
        <v>3</v>
      </c>
      <c r="G12" s="2840" t="s">
        <v>563</v>
      </c>
      <c r="H12" s="2840"/>
      <c r="I12" s="418"/>
      <c r="J12" s="418"/>
      <c r="K12" s="418"/>
      <c r="L12" s="418"/>
      <c r="M12" s="418"/>
      <c r="N12" s="418"/>
      <c r="O12" s="418"/>
      <c r="P12" s="379"/>
      <c r="Q12" s="379"/>
    </row>
    <row r="13" spans="1:17" ht="17.25" customHeight="1">
      <c r="A13" s="68" t="str">
        <f t="shared" si="1"/>
        <v>山</v>
      </c>
      <c r="B13" s="419" t="s">
        <v>162</v>
      </c>
      <c r="C13" s="668">
        <v>43374</v>
      </c>
      <c r="D13" s="668">
        <v>42887</v>
      </c>
      <c r="E13" s="669">
        <v>-6</v>
      </c>
      <c r="G13" s="419" t="s">
        <v>354</v>
      </c>
      <c r="H13" s="429" t="s">
        <v>501</v>
      </c>
      <c r="I13" s="429" t="s">
        <v>502</v>
      </c>
      <c r="J13" s="420" t="s">
        <v>503</v>
      </c>
      <c r="K13" s="429" t="s">
        <v>504</v>
      </c>
      <c r="L13" s="420" t="s">
        <v>505</v>
      </c>
      <c r="M13" s="429" t="s">
        <v>506</v>
      </c>
      <c r="N13" s="419" t="s">
        <v>562</v>
      </c>
      <c r="O13" s="731" t="s">
        <v>514</v>
      </c>
      <c r="P13" s="379"/>
      <c r="Q13" s="379"/>
    </row>
    <row r="14" spans="1:17" ht="17.25" customHeight="1">
      <c r="A14" s="68" t="str">
        <f t="shared" si="1"/>
        <v>谷</v>
      </c>
      <c r="B14" s="37" t="s">
        <v>826</v>
      </c>
      <c r="C14" s="668">
        <v>43952</v>
      </c>
      <c r="D14" s="668"/>
      <c r="E14" s="669"/>
      <c r="G14" s="561" t="s">
        <v>827</v>
      </c>
      <c r="H14" s="725">
        <f>C3</f>
        <v>41671</v>
      </c>
      <c r="I14" s="421">
        <f>C11</f>
        <v>41640</v>
      </c>
      <c r="J14" s="422">
        <f>C19</f>
        <v>41579</v>
      </c>
      <c r="K14" s="421">
        <f>C28</f>
        <v>41579</v>
      </c>
      <c r="L14" s="422">
        <f>C37</f>
        <v>41640</v>
      </c>
      <c r="M14" s="421">
        <f t="shared" ref="M14:M15" si="2">C47</f>
        <v>41640</v>
      </c>
      <c r="N14" s="423">
        <f>C56</f>
        <v>41671</v>
      </c>
      <c r="O14" s="726">
        <f>C63</f>
        <v>41640</v>
      </c>
      <c r="P14" s="379"/>
      <c r="Q14" s="379"/>
    </row>
    <row r="15" spans="1:17" ht="17.25" customHeight="1">
      <c r="A15" s="68" t="str">
        <f t="shared" si="1"/>
        <v xml:space="preserve"> </v>
      </c>
      <c r="B15" s="419"/>
      <c r="C15" s="668"/>
      <c r="D15" s="668"/>
      <c r="E15" s="669"/>
      <c r="G15" s="562" t="s">
        <v>828</v>
      </c>
      <c r="H15" s="727">
        <f t="shared" ref="H15" si="3">C4</f>
        <v>42156</v>
      </c>
      <c r="I15" s="1028">
        <f t="shared" ref="I15:I19" si="4">C12</f>
        <v>42430</v>
      </c>
      <c r="J15" s="423">
        <f t="shared" ref="J15" si="5">C20</f>
        <v>41944</v>
      </c>
      <c r="K15" s="1028">
        <f t="shared" ref="K15" si="6">C29</f>
        <v>41944</v>
      </c>
      <c r="L15" s="423">
        <f t="shared" ref="L15" si="7">C38</f>
        <v>41974</v>
      </c>
      <c r="M15" s="1028">
        <f t="shared" si="2"/>
        <v>42005</v>
      </c>
      <c r="N15" s="423">
        <f t="shared" ref="N15" si="8">C57</f>
        <v>42309</v>
      </c>
      <c r="O15" s="728">
        <f t="shared" ref="O15:O17" si="9">C64</f>
        <v>42064</v>
      </c>
      <c r="P15" s="379"/>
      <c r="Q15" s="379"/>
    </row>
    <row r="16" spans="1:17" ht="17.25" customHeight="1">
      <c r="A16" s="68" t="str">
        <f t="shared" si="1"/>
        <v xml:space="preserve"> </v>
      </c>
      <c r="B16" s="419"/>
      <c r="C16" s="668"/>
      <c r="D16" s="668"/>
      <c r="E16" s="669"/>
      <c r="G16" s="2520" t="s">
        <v>827</v>
      </c>
      <c r="H16" s="2521">
        <v>43678</v>
      </c>
      <c r="I16" s="2522">
        <f t="shared" si="4"/>
        <v>43374</v>
      </c>
      <c r="J16" s="2523">
        <v>43313</v>
      </c>
      <c r="K16" s="2522">
        <v>43374</v>
      </c>
      <c r="L16" s="2523">
        <v>43435</v>
      </c>
      <c r="M16" s="2522">
        <v>43617</v>
      </c>
      <c r="N16" s="2523">
        <v>43282</v>
      </c>
      <c r="O16" s="728">
        <f t="shared" si="9"/>
        <v>43040</v>
      </c>
      <c r="P16" s="2524">
        <v>45444</v>
      </c>
      <c r="Q16" s="379"/>
    </row>
    <row r="17" spans="1:18" ht="17.25" customHeight="1">
      <c r="A17" s="15"/>
      <c r="C17" s="384"/>
      <c r="D17" s="384"/>
      <c r="E17" s="387"/>
      <c r="F17" s="705"/>
      <c r="G17" s="2520" t="s">
        <v>828</v>
      </c>
      <c r="H17" s="2521">
        <v>43952</v>
      </c>
      <c r="I17" s="2522">
        <f t="shared" si="4"/>
        <v>43952</v>
      </c>
      <c r="J17" s="2523">
        <v>43983</v>
      </c>
      <c r="K17" s="2522">
        <v>43983</v>
      </c>
      <c r="L17" s="2523">
        <v>43983</v>
      </c>
      <c r="M17" s="2522">
        <v>43983</v>
      </c>
      <c r="N17" s="2523">
        <v>43983</v>
      </c>
      <c r="O17" s="728">
        <f t="shared" si="9"/>
        <v>43313</v>
      </c>
      <c r="P17" s="379"/>
      <c r="Q17" s="379"/>
    </row>
    <row r="18" spans="1:18" ht="17.25" customHeight="1">
      <c r="A18" s="658" t="s">
        <v>525</v>
      </c>
      <c r="B18" s="659"/>
      <c r="C18" s="1026" t="s">
        <v>709</v>
      </c>
      <c r="D18" s="667" t="s">
        <v>710</v>
      </c>
      <c r="E18" s="666" t="s">
        <v>711</v>
      </c>
      <c r="G18" s="2520" t="s">
        <v>827</v>
      </c>
      <c r="H18" s="2521" t="s">
        <v>271</v>
      </c>
      <c r="I18" s="2522">
        <f t="shared" si="4"/>
        <v>0</v>
      </c>
      <c r="J18" s="2523">
        <v>44774</v>
      </c>
      <c r="K18" s="2522">
        <v>44713</v>
      </c>
      <c r="L18" s="2523">
        <v>44682</v>
      </c>
      <c r="M18" s="2522">
        <v>44682</v>
      </c>
      <c r="N18" s="2523">
        <v>44348</v>
      </c>
      <c r="O18" s="1910">
        <v>44682</v>
      </c>
      <c r="P18" s="379"/>
      <c r="Q18" s="379"/>
    </row>
    <row r="19" spans="1:18" ht="17.25" customHeight="1">
      <c r="A19" s="74" t="str">
        <f t="shared" ref="A19:A25" si="10">IF(B19="T","谷",IF(B19="P","山"," "))</f>
        <v>山</v>
      </c>
      <c r="B19" s="424" t="s">
        <v>162</v>
      </c>
      <c r="C19" s="668">
        <v>41579</v>
      </c>
      <c r="D19" s="668">
        <v>41699</v>
      </c>
      <c r="E19" s="669">
        <v>7</v>
      </c>
      <c r="G19" s="2520" t="s">
        <v>828</v>
      </c>
      <c r="H19" s="2521"/>
      <c r="I19" s="2522">
        <f t="shared" si="4"/>
        <v>0</v>
      </c>
      <c r="J19" s="2523" t="s">
        <v>271</v>
      </c>
      <c r="K19" s="2522">
        <v>45017</v>
      </c>
      <c r="L19" s="2523" t="s">
        <v>271</v>
      </c>
      <c r="M19" s="2522">
        <v>45139</v>
      </c>
      <c r="N19" s="2523">
        <v>45017</v>
      </c>
      <c r="O19" s="1910">
        <v>45017</v>
      </c>
      <c r="P19" s="379"/>
      <c r="Q19" s="379"/>
    </row>
    <row r="20" spans="1:18" ht="17.25" customHeight="1">
      <c r="A20" s="68" t="str">
        <f t="shared" si="10"/>
        <v>谷</v>
      </c>
      <c r="B20" s="419" t="s">
        <v>160</v>
      </c>
      <c r="C20" s="668">
        <v>41944</v>
      </c>
      <c r="D20" s="668">
        <v>42036</v>
      </c>
      <c r="E20" s="669">
        <v>5</v>
      </c>
      <c r="G20" s="563" t="s">
        <v>827</v>
      </c>
      <c r="H20" s="729" t="s">
        <v>271</v>
      </c>
      <c r="I20" s="425" t="s">
        <v>271</v>
      </c>
      <c r="J20" s="426" t="s">
        <v>271</v>
      </c>
      <c r="K20" s="425" t="s">
        <v>271</v>
      </c>
      <c r="L20" s="426" t="s">
        <v>271</v>
      </c>
      <c r="M20" s="425" t="s">
        <v>271</v>
      </c>
      <c r="N20" s="426" t="s">
        <v>271</v>
      </c>
      <c r="O20" s="730"/>
      <c r="P20" s="705"/>
      <c r="Q20" s="705"/>
      <c r="R20" s="705"/>
    </row>
    <row r="21" spans="1:18" ht="17.25" customHeight="1">
      <c r="A21" s="68" t="str">
        <f t="shared" si="10"/>
        <v>山</v>
      </c>
      <c r="B21" s="419" t="s">
        <v>162</v>
      </c>
      <c r="C21" s="668">
        <v>42705</v>
      </c>
      <c r="D21" s="668">
        <v>42856</v>
      </c>
      <c r="E21" s="669">
        <v>-2</v>
      </c>
    </row>
    <row r="22" spans="1:18" ht="17.25" customHeight="1">
      <c r="A22" s="68" t="str">
        <f t="shared" si="10"/>
        <v>谷</v>
      </c>
      <c r="B22" s="37" t="s">
        <v>826</v>
      </c>
      <c r="C22" s="668">
        <v>43983</v>
      </c>
      <c r="D22" s="668"/>
      <c r="E22" s="669"/>
      <c r="G22" s="427" t="s">
        <v>580</v>
      </c>
      <c r="H22" s="427"/>
      <c r="I22" s="428"/>
      <c r="J22" s="428"/>
      <c r="K22" s="428"/>
      <c r="L22" s="428"/>
      <c r="M22" s="428"/>
      <c r="N22" s="428"/>
      <c r="O22" s="428"/>
    </row>
    <row r="23" spans="1:18" ht="17.25" customHeight="1">
      <c r="A23" s="68" t="str">
        <f t="shared" si="10"/>
        <v xml:space="preserve"> </v>
      </c>
      <c r="B23" s="419"/>
      <c r="C23" s="668"/>
      <c r="D23" s="668"/>
      <c r="E23" s="669"/>
      <c r="G23" s="561" t="s">
        <v>354</v>
      </c>
      <c r="H23" s="420" t="s">
        <v>501</v>
      </c>
      <c r="I23" s="429" t="s">
        <v>502</v>
      </c>
      <c r="J23" s="561" t="s">
        <v>503</v>
      </c>
      <c r="K23" s="420" t="s">
        <v>504</v>
      </c>
      <c r="L23" s="429" t="s">
        <v>505</v>
      </c>
      <c r="M23" s="420" t="s">
        <v>506</v>
      </c>
      <c r="N23" s="429" t="s">
        <v>562</v>
      </c>
      <c r="O23" s="420" t="s">
        <v>514</v>
      </c>
    </row>
    <row r="24" spans="1:18" ht="17.25" customHeight="1">
      <c r="A24" s="68" t="str">
        <f t="shared" si="10"/>
        <v xml:space="preserve"> </v>
      </c>
      <c r="B24" s="419"/>
      <c r="C24" s="668"/>
      <c r="D24" s="668"/>
      <c r="E24" s="669"/>
      <c r="F24" s="705"/>
      <c r="G24" s="561" t="s">
        <v>560</v>
      </c>
      <c r="H24" s="422">
        <f>D3</f>
        <v>41640</v>
      </c>
      <c r="I24" s="421">
        <f>D11</f>
        <v>41671</v>
      </c>
      <c r="J24" s="421">
        <f>D19</f>
        <v>41699</v>
      </c>
      <c r="K24" s="422">
        <f>D28</f>
        <v>41640</v>
      </c>
      <c r="L24" s="421">
        <f>D37</f>
        <v>41640</v>
      </c>
      <c r="M24" s="422">
        <f t="shared" ref="M24:M28" si="11">D47</f>
        <v>41699</v>
      </c>
      <c r="N24" s="421">
        <f t="shared" ref="N24:N27" si="12">D55</f>
        <v>41609</v>
      </c>
      <c r="O24" s="422">
        <f t="shared" ref="O24:O26" si="13">D63</f>
        <v>41671</v>
      </c>
    </row>
    <row r="25" spans="1:18" ht="17.25" customHeight="1">
      <c r="A25" s="388" t="str">
        <f t="shared" si="10"/>
        <v xml:space="preserve"> </v>
      </c>
      <c r="B25" s="663"/>
      <c r="C25" s="664"/>
      <c r="D25" s="665"/>
      <c r="E25" s="666"/>
      <c r="G25" s="562" t="s">
        <v>561</v>
      </c>
      <c r="H25" s="423">
        <f t="shared" ref="H25:H26" si="14">D4</f>
        <v>42217</v>
      </c>
      <c r="I25" s="1028">
        <f t="shared" ref="I25:I29" si="15">D12</f>
        <v>42217</v>
      </c>
      <c r="J25" s="1028">
        <f t="shared" ref="J25:J26" si="16">D20</f>
        <v>42036</v>
      </c>
      <c r="K25" s="423">
        <f>D29</f>
        <v>41944</v>
      </c>
      <c r="L25" s="1028">
        <f>D38</f>
        <v>41974</v>
      </c>
      <c r="M25" s="423">
        <f t="shared" si="11"/>
        <v>42125</v>
      </c>
      <c r="N25" s="1028">
        <f t="shared" si="12"/>
        <v>41974</v>
      </c>
      <c r="O25" s="423">
        <f t="shared" si="13"/>
        <v>42186</v>
      </c>
    </row>
    <row r="26" spans="1:18" ht="17.25" customHeight="1">
      <c r="G26" s="562" t="s">
        <v>560</v>
      </c>
      <c r="H26" s="423">
        <f t="shared" si="14"/>
        <v>42917</v>
      </c>
      <c r="I26" s="1028">
        <f t="shared" si="15"/>
        <v>42887</v>
      </c>
      <c r="J26" s="1028">
        <f t="shared" si="16"/>
        <v>42856</v>
      </c>
      <c r="K26" s="423">
        <f>D30</f>
        <v>43040</v>
      </c>
      <c r="L26" s="1028">
        <f>D39</f>
        <v>43191</v>
      </c>
      <c r="M26" s="423">
        <f t="shared" si="11"/>
        <v>42522</v>
      </c>
      <c r="N26" s="1028">
        <f t="shared" si="12"/>
        <v>42522</v>
      </c>
      <c r="O26" s="423">
        <f t="shared" si="13"/>
        <v>42917</v>
      </c>
    </row>
    <row r="27" spans="1:18" ht="17.25" customHeight="1">
      <c r="A27" s="658" t="s">
        <v>526</v>
      </c>
      <c r="B27" s="670"/>
      <c r="C27" s="1029" t="s">
        <v>709</v>
      </c>
      <c r="D27" s="671" t="s">
        <v>710</v>
      </c>
      <c r="E27" s="666" t="s">
        <v>711</v>
      </c>
      <c r="G27" s="562" t="s">
        <v>561</v>
      </c>
      <c r="H27" s="423" t="s">
        <v>271</v>
      </c>
      <c r="I27" s="1028">
        <f t="shared" si="15"/>
        <v>0</v>
      </c>
      <c r="J27" s="1028" t="s">
        <v>271</v>
      </c>
      <c r="K27" s="423" t="s">
        <v>271</v>
      </c>
      <c r="L27" s="1028" t="s">
        <v>271</v>
      </c>
      <c r="M27" s="423"/>
      <c r="N27" s="1028">
        <f t="shared" si="12"/>
        <v>42826</v>
      </c>
      <c r="O27" s="423" t="s">
        <v>271</v>
      </c>
    </row>
    <row r="28" spans="1:18" ht="17.25" customHeight="1">
      <c r="A28" s="74" t="str">
        <f>IF(B28="T","谷",IF(B28="P","山"," "))</f>
        <v>山</v>
      </c>
      <c r="B28" s="563" t="s">
        <v>162</v>
      </c>
      <c r="C28" s="668">
        <v>41579</v>
      </c>
      <c r="D28" s="672">
        <v>41640</v>
      </c>
      <c r="E28" s="669">
        <v>0</v>
      </c>
      <c r="G28" s="562" t="s">
        <v>560</v>
      </c>
      <c r="H28" s="423" t="s">
        <v>271</v>
      </c>
      <c r="I28" s="1028">
        <f t="shared" si="15"/>
        <v>0</v>
      </c>
      <c r="J28" s="1028" t="s">
        <v>271</v>
      </c>
      <c r="K28" s="423" t="s">
        <v>271</v>
      </c>
      <c r="L28" s="1028" t="s">
        <v>271</v>
      </c>
      <c r="M28" s="423">
        <f t="shared" si="11"/>
        <v>43221</v>
      </c>
      <c r="N28" s="1028" t="s">
        <v>271</v>
      </c>
      <c r="O28" s="423" t="s">
        <v>271</v>
      </c>
    </row>
    <row r="29" spans="1:18" ht="17.25" customHeight="1">
      <c r="A29" s="68" t="str">
        <f t="shared" ref="A29:A34" si="17">IF(B29="T","谷",IF(B29="P","山"," "))</f>
        <v>谷</v>
      </c>
      <c r="B29" s="673" t="s">
        <v>160</v>
      </c>
      <c r="C29" s="668">
        <v>41944</v>
      </c>
      <c r="D29" s="672">
        <v>41944</v>
      </c>
      <c r="E29" s="669">
        <v>0</v>
      </c>
      <c r="G29" s="562" t="s">
        <v>561</v>
      </c>
      <c r="H29" s="423" t="s">
        <v>271</v>
      </c>
      <c r="I29" s="1028">
        <f t="shared" si="15"/>
        <v>0</v>
      </c>
      <c r="J29" s="1028" t="s">
        <v>271</v>
      </c>
      <c r="K29" s="423" t="s">
        <v>271</v>
      </c>
      <c r="L29" s="1028" t="s">
        <v>271</v>
      </c>
      <c r="M29" s="423" t="s">
        <v>271</v>
      </c>
      <c r="N29" s="1028" t="s">
        <v>271</v>
      </c>
      <c r="O29" s="423" t="s">
        <v>271</v>
      </c>
    </row>
    <row r="30" spans="1:18" ht="17.25" customHeight="1">
      <c r="A30" s="68" t="str">
        <f t="shared" si="17"/>
        <v>山</v>
      </c>
      <c r="B30" s="673" t="s">
        <v>162</v>
      </c>
      <c r="C30" s="668">
        <v>42705</v>
      </c>
      <c r="D30" s="672">
        <v>43040</v>
      </c>
      <c r="E30" s="669">
        <v>11</v>
      </c>
      <c r="G30" s="563" t="s">
        <v>270</v>
      </c>
      <c r="H30" s="426"/>
      <c r="I30" s="425"/>
      <c r="J30" s="425"/>
      <c r="K30" s="426"/>
      <c r="L30" s="425" t="s">
        <v>271</v>
      </c>
      <c r="M30" s="426"/>
      <c r="N30" s="425"/>
      <c r="O30" s="426"/>
    </row>
    <row r="31" spans="1:18" ht="17.25" customHeight="1">
      <c r="A31" s="68" t="str">
        <f t="shared" si="17"/>
        <v>谷</v>
      </c>
      <c r="B31" s="673" t="s">
        <v>160</v>
      </c>
      <c r="C31" s="668">
        <v>43983</v>
      </c>
      <c r="D31" s="672"/>
      <c r="E31" s="669" t="s">
        <v>765</v>
      </c>
      <c r="H31" s="15"/>
      <c r="I31" s="705"/>
      <c r="J31" s="705"/>
      <c r="K31" s="16"/>
      <c r="L31" s="705"/>
    </row>
    <row r="32" spans="1:18" ht="17.25" customHeight="1">
      <c r="A32" s="74" t="str">
        <f t="shared" si="17"/>
        <v xml:space="preserve"> </v>
      </c>
      <c r="B32" s="481"/>
      <c r="C32" s="668"/>
      <c r="D32" s="672"/>
      <c r="E32" s="669"/>
      <c r="F32" s="705"/>
      <c r="G32" s="705"/>
      <c r="H32" s="15"/>
      <c r="I32" s="705"/>
      <c r="J32" s="705"/>
      <c r="K32" s="16"/>
      <c r="L32" s="705"/>
    </row>
    <row r="33" spans="1:12" ht="17.25" customHeight="1">
      <c r="A33" s="74" t="str">
        <f t="shared" si="17"/>
        <v xml:space="preserve"> </v>
      </c>
      <c r="B33" s="481"/>
      <c r="C33" s="469"/>
      <c r="D33" s="674"/>
      <c r="E33" s="662"/>
      <c r="H33" s="15"/>
      <c r="I33" s="705"/>
      <c r="J33" s="16"/>
      <c r="K33" s="16"/>
      <c r="L33" s="705"/>
    </row>
    <row r="34" spans="1:12" ht="17.25" customHeight="1">
      <c r="A34" s="74" t="str">
        <f t="shared" si="17"/>
        <v xml:space="preserve"> </v>
      </c>
      <c r="B34" s="481"/>
      <c r="C34" s="675"/>
      <c r="D34" s="676"/>
      <c r="E34" s="677"/>
      <c r="H34" s="15"/>
      <c r="I34" s="705"/>
      <c r="J34" s="16"/>
      <c r="K34" s="705"/>
      <c r="L34" s="705"/>
    </row>
    <row r="35" spans="1:12" ht="17.25" customHeight="1">
      <c r="F35" s="705"/>
      <c r="H35" s="15"/>
      <c r="I35" s="705"/>
      <c r="J35" s="16"/>
      <c r="K35" s="705"/>
      <c r="L35" s="705"/>
    </row>
    <row r="36" spans="1:12" ht="17.25" customHeight="1">
      <c r="A36" s="658" t="s">
        <v>527</v>
      </c>
      <c r="B36" s="659"/>
      <c r="C36" s="1026" t="s">
        <v>709</v>
      </c>
      <c r="D36" s="667" t="s">
        <v>710</v>
      </c>
      <c r="E36" s="666" t="s">
        <v>711</v>
      </c>
      <c r="F36" s="705"/>
    </row>
    <row r="37" spans="1:12" ht="17.25" customHeight="1">
      <c r="A37" s="74" t="str">
        <f t="shared" ref="A37:A44" si="18">IF(B37="T","谷",IF(B37="P","山"," "))</f>
        <v>山</v>
      </c>
      <c r="B37" s="424" t="s">
        <v>162</v>
      </c>
      <c r="C37" s="668">
        <v>41640</v>
      </c>
      <c r="D37" s="668">
        <v>41640</v>
      </c>
      <c r="E37" s="669">
        <v>1</v>
      </c>
      <c r="F37" s="705"/>
    </row>
    <row r="38" spans="1:12" ht="17.25" customHeight="1">
      <c r="A38" s="68" t="str">
        <f t="shared" si="18"/>
        <v>谷</v>
      </c>
      <c r="B38" s="419" t="s">
        <v>160</v>
      </c>
      <c r="C38" s="668">
        <v>41974</v>
      </c>
      <c r="D38" s="668">
        <v>41974</v>
      </c>
      <c r="E38" s="669">
        <v>0</v>
      </c>
      <c r="F38" s="705"/>
      <c r="H38" s="15"/>
      <c r="I38" s="705"/>
      <c r="J38" s="16"/>
      <c r="K38" s="16"/>
      <c r="L38" s="705"/>
    </row>
    <row r="39" spans="1:12" ht="17.25" customHeight="1">
      <c r="A39" s="68" t="str">
        <f t="shared" si="18"/>
        <v>山</v>
      </c>
      <c r="B39" s="419" t="s">
        <v>162</v>
      </c>
      <c r="C39" s="668">
        <v>43435</v>
      </c>
      <c r="D39" s="668">
        <v>43191</v>
      </c>
      <c r="E39" s="669">
        <v>8</v>
      </c>
      <c r="F39" s="705"/>
      <c r="G39" s="705"/>
      <c r="H39" s="15"/>
      <c r="I39" s="705"/>
      <c r="J39" s="16"/>
      <c r="K39" s="16"/>
      <c r="L39" s="705"/>
    </row>
    <row r="40" spans="1:12" ht="17.25" customHeight="1">
      <c r="A40" s="68" t="str">
        <f t="shared" si="18"/>
        <v>谷</v>
      </c>
      <c r="B40" s="419" t="s">
        <v>160</v>
      </c>
      <c r="C40" s="668">
        <v>44013</v>
      </c>
      <c r="D40" s="668"/>
      <c r="E40" s="669" t="s">
        <v>765</v>
      </c>
      <c r="F40" s="705"/>
      <c r="G40" s="705"/>
      <c r="H40" s="15"/>
      <c r="I40" s="705"/>
      <c r="J40" s="16"/>
      <c r="K40" s="16"/>
      <c r="L40" s="705"/>
    </row>
    <row r="41" spans="1:12" ht="17.25" customHeight="1">
      <c r="A41" s="68" t="str">
        <f t="shared" si="18"/>
        <v xml:space="preserve"> </v>
      </c>
      <c r="B41" s="435"/>
      <c r="C41" s="668"/>
      <c r="D41" s="668"/>
      <c r="E41" s="669"/>
      <c r="H41" s="15"/>
      <c r="I41" s="705"/>
      <c r="J41" s="16"/>
      <c r="K41" s="16"/>
      <c r="L41" s="705"/>
    </row>
    <row r="42" spans="1:12" ht="17.25" customHeight="1">
      <c r="A42" s="68" t="str">
        <f t="shared" si="18"/>
        <v xml:space="preserve"> </v>
      </c>
      <c r="B42" s="435"/>
      <c r="C42" s="678"/>
      <c r="D42" s="678"/>
      <c r="E42" s="679"/>
      <c r="F42" s="15"/>
      <c r="K42" s="705"/>
      <c r="L42" s="705"/>
    </row>
    <row r="43" spans="1:12" ht="17.25" customHeight="1">
      <c r="A43" s="68" t="str">
        <f t="shared" si="18"/>
        <v xml:space="preserve"> </v>
      </c>
      <c r="B43" s="435"/>
      <c r="C43" s="678"/>
      <c r="D43" s="678"/>
      <c r="E43" s="435"/>
      <c r="F43" s="15"/>
    </row>
    <row r="44" spans="1:12" ht="17.25" customHeight="1">
      <c r="A44" s="68" t="str">
        <f t="shared" si="18"/>
        <v xml:space="preserve"> </v>
      </c>
      <c r="B44" s="435"/>
      <c r="C44" s="678"/>
      <c r="D44" s="678"/>
      <c r="E44" s="435"/>
      <c r="F44" s="15"/>
    </row>
    <row r="45" spans="1:12" ht="17.25" customHeight="1">
      <c r="F45" s="15"/>
    </row>
    <row r="46" spans="1:12" ht="17.25" customHeight="1">
      <c r="A46" s="658" t="s">
        <v>528</v>
      </c>
      <c r="B46" s="659"/>
      <c r="C46" s="1026" t="s">
        <v>709</v>
      </c>
      <c r="D46" s="667" t="s">
        <v>710</v>
      </c>
      <c r="E46" s="666" t="s">
        <v>711</v>
      </c>
      <c r="F46" s="15"/>
      <c r="K46" s="16"/>
      <c r="L46" s="705"/>
    </row>
    <row r="47" spans="1:12" ht="17.25" customHeight="1">
      <c r="A47" s="389" t="str">
        <f t="shared" ref="A47:A51" si="19">IF(B47="T","谷",IF(B47="P","山"," "))</f>
        <v>山</v>
      </c>
      <c r="B47" s="41" t="s">
        <v>162</v>
      </c>
      <c r="C47" s="469">
        <v>41640</v>
      </c>
      <c r="D47" s="469">
        <v>41699</v>
      </c>
      <c r="E47" s="662">
        <v>1</v>
      </c>
      <c r="F47" s="15"/>
      <c r="K47" s="16"/>
      <c r="L47" s="705"/>
    </row>
    <row r="48" spans="1:12" ht="17.25" customHeight="1">
      <c r="A48" s="388" t="str">
        <f t="shared" si="19"/>
        <v>谷</v>
      </c>
      <c r="B48" s="37" t="s">
        <v>160</v>
      </c>
      <c r="C48" s="469">
        <v>42005</v>
      </c>
      <c r="D48" s="469">
        <v>42125</v>
      </c>
      <c r="E48" s="662">
        <v>-5</v>
      </c>
      <c r="F48" s="15"/>
      <c r="K48" s="16"/>
      <c r="L48" s="705"/>
    </row>
    <row r="49" spans="1:16" ht="17.25" customHeight="1">
      <c r="A49" s="388" t="str">
        <f t="shared" si="19"/>
        <v>山</v>
      </c>
      <c r="B49" s="37" t="s">
        <v>162</v>
      </c>
      <c r="C49" s="469"/>
      <c r="D49" s="469">
        <v>42522</v>
      </c>
      <c r="E49" s="662" t="s">
        <v>161</v>
      </c>
      <c r="F49" s="15"/>
      <c r="K49" s="705"/>
      <c r="L49" s="705"/>
    </row>
    <row r="50" spans="1:16" ht="17.25" customHeight="1">
      <c r="A50" s="388" t="str">
        <f t="shared" si="19"/>
        <v>山</v>
      </c>
      <c r="B50" s="37" t="s">
        <v>162</v>
      </c>
      <c r="C50" s="469">
        <v>43405</v>
      </c>
      <c r="D50" s="469"/>
      <c r="E50" s="662" t="s">
        <v>264</v>
      </c>
      <c r="H50" s="15"/>
      <c r="I50" s="705"/>
      <c r="J50" s="16"/>
      <c r="L50" s="705"/>
    </row>
    <row r="51" spans="1:16" ht="17.25" customHeight="1">
      <c r="A51" s="388" t="str">
        <f t="shared" si="19"/>
        <v>谷</v>
      </c>
      <c r="B51" s="37" t="s">
        <v>160</v>
      </c>
      <c r="C51" s="469">
        <v>43983</v>
      </c>
      <c r="D51" s="469">
        <v>43221</v>
      </c>
      <c r="E51" s="662" t="s">
        <v>161</v>
      </c>
    </row>
    <row r="52" spans="1:16" ht="17.25" customHeight="1">
      <c r="A52" s="1030"/>
      <c r="B52" s="380"/>
      <c r="C52" s="469"/>
      <c r="D52" s="469"/>
      <c r="E52" s="662"/>
    </row>
    <row r="53" spans="1:16" ht="17.25" customHeight="1">
      <c r="B53" s="15"/>
      <c r="C53" s="384"/>
      <c r="D53" s="384"/>
      <c r="E53" s="387"/>
      <c r="H53" s="15"/>
      <c r="I53" s="705"/>
      <c r="J53" s="16"/>
      <c r="K53" s="16"/>
      <c r="L53" s="705"/>
    </row>
    <row r="54" spans="1:16" ht="17.25" customHeight="1">
      <c r="A54" s="658" t="s">
        <v>542</v>
      </c>
      <c r="B54" s="659"/>
      <c r="C54" s="1026" t="s">
        <v>709</v>
      </c>
      <c r="D54" s="667" t="s">
        <v>710</v>
      </c>
      <c r="E54" s="666" t="s">
        <v>711</v>
      </c>
      <c r="F54" s="705"/>
      <c r="G54" s="705"/>
      <c r="H54" s="15"/>
      <c r="I54" s="705"/>
      <c r="J54" s="16"/>
      <c r="K54" s="16"/>
      <c r="L54" s="705"/>
    </row>
    <row r="55" spans="1:16" ht="17.25" customHeight="1">
      <c r="A55" s="389" t="str">
        <f t="shared" ref="A55:A59" si="20">IF(B55="T","谷",IF(B55="P","山"," "))</f>
        <v>谷</v>
      </c>
      <c r="B55" s="424" t="s">
        <v>160</v>
      </c>
      <c r="C55" s="668"/>
      <c r="D55" s="668">
        <v>41609</v>
      </c>
      <c r="E55" s="669" t="s">
        <v>161</v>
      </c>
      <c r="H55" s="15"/>
      <c r="I55" s="705"/>
      <c r="J55" s="16"/>
      <c r="K55" s="16"/>
      <c r="L55" s="705"/>
    </row>
    <row r="56" spans="1:16" ht="17.25" customHeight="1">
      <c r="A56" s="388" t="str">
        <f t="shared" si="20"/>
        <v>山</v>
      </c>
      <c r="B56" s="419" t="s">
        <v>162</v>
      </c>
      <c r="C56" s="668">
        <v>41671</v>
      </c>
      <c r="D56" s="668">
        <v>41974</v>
      </c>
      <c r="E56" s="669">
        <v>10</v>
      </c>
      <c r="H56" s="15"/>
      <c r="I56" s="705"/>
      <c r="J56" s="705"/>
      <c r="K56" s="16"/>
      <c r="L56" s="705"/>
    </row>
    <row r="57" spans="1:16" ht="17.25" customHeight="1">
      <c r="A57" s="388" t="str">
        <f t="shared" si="20"/>
        <v>谷</v>
      </c>
      <c r="B57" s="419" t="s">
        <v>160</v>
      </c>
      <c r="C57" s="668">
        <v>42309</v>
      </c>
      <c r="D57" s="668">
        <v>42522</v>
      </c>
      <c r="E57" s="669">
        <v>8</v>
      </c>
      <c r="I57" s="705"/>
      <c r="J57" s="705"/>
      <c r="K57" s="705"/>
      <c r="L57" s="705"/>
      <c r="M57" s="705"/>
      <c r="N57" s="705"/>
      <c r="O57" s="705" t="s">
        <v>64</v>
      </c>
      <c r="P57" s="705" t="s">
        <v>64</v>
      </c>
    </row>
    <row r="58" spans="1:16" ht="17.25" customHeight="1">
      <c r="A58" s="388" t="str">
        <f t="shared" si="20"/>
        <v>山</v>
      </c>
      <c r="B58" s="419" t="s">
        <v>162</v>
      </c>
      <c r="C58" s="668">
        <v>43313</v>
      </c>
      <c r="D58" s="668">
        <v>42826</v>
      </c>
      <c r="E58" s="669">
        <v>2</v>
      </c>
      <c r="F58" s="379"/>
    </row>
    <row r="59" spans="1:16" ht="17.25" customHeight="1">
      <c r="A59" s="388" t="str">
        <f t="shared" si="20"/>
        <v>谷</v>
      </c>
      <c r="B59" s="419" t="s">
        <v>826</v>
      </c>
      <c r="C59" s="668">
        <v>43983</v>
      </c>
      <c r="D59" s="668"/>
      <c r="E59" s="669"/>
      <c r="F59" s="379"/>
    </row>
    <row r="60" spans="1:16" ht="17.25" customHeight="1">
      <c r="A60" s="1030"/>
      <c r="B60" s="380"/>
      <c r="C60" s="469"/>
      <c r="D60" s="469"/>
      <c r="E60" s="662"/>
    </row>
    <row r="61" spans="1:16" ht="17.25" customHeight="1">
      <c r="B61" s="17"/>
      <c r="C61" s="17"/>
      <c r="D61" s="17"/>
      <c r="E61" s="17"/>
      <c r="F61" s="379"/>
    </row>
    <row r="62" spans="1:16" ht="17.25" customHeight="1">
      <c r="A62" s="658" t="s">
        <v>746</v>
      </c>
      <c r="B62" s="659"/>
      <c r="C62" s="1026" t="s">
        <v>709</v>
      </c>
      <c r="D62" s="667" t="s">
        <v>710</v>
      </c>
      <c r="E62" s="666" t="s">
        <v>711</v>
      </c>
      <c r="F62" s="379"/>
    </row>
    <row r="63" spans="1:16" ht="17.25" customHeight="1">
      <c r="A63" s="389" t="str">
        <f t="shared" ref="A63:A68" si="21">IF(B63="T","谷",IF(B63="P","山"," "))</f>
        <v>山</v>
      </c>
      <c r="B63" s="815" t="s">
        <v>162</v>
      </c>
      <c r="C63" s="975">
        <v>41640</v>
      </c>
      <c r="D63" s="975">
        <v>41671</v>
      </c>
      <c r="E63" s="815">
        <v>1</v>
      </c>
    </row>
    <row r="64" spans="1:16" ht="17.25" customHeight="1">
      <c r="A64" s="388" t="str">
        <f t="shared" si="21"/>
        <v>谷</v>
      </c>
      <c r="B64" s="815" t="s">
        <v>160</v>
      </c>
      <c r="C64" s="975">
        <v>42064</v>
      </c>
      <c r="D64" s="975">
        <v>42186</v>
      </c>
      <c r="E64" s="815">
        <v>4</v>
      </c>
    </row>
    <row r="65" spans="1:11" ht="17.25" customHeight="1">
      <c r="A65" s="388" t="str">
        <f t="shared" si="21"/>
        <v>山</v>
      </c>
      <c r="B65" s="815" t="s">
        <v>162</v>
      </c>
      <c r="C65" s="975">
        <v>43040</v>
      </c>
      <c r="D65" s="975">
        <v>42917</v>
      </c>
      <c r="E65" s="815">
        <v>-4</v>
      </c>
      <c r="K65" s="705"/>
    </row>
    <row r="66" spans="1:11" ht="17.25" customHeight="1">
      <c r="A66" s="388" t="str">
        <f t="shared" si="21"/>
        <v>谷</v>
      </c>
      <c r="B66" s="815" t="s">
        <v>160</v>
      </c>
      <c r="C66" s="975">
        <v>43313</v>
      </c>
      <c r="D66" s="975"/>
      <c r="E66" s="815" t="s">
        <v>765</v>
      </c>
    </row>
    <row r="67" spans="1:11" ht="17.25" customHeight="1">
      <c r="A67" s="388" t="str">
        <f t="shared" si="21"/>
        <v xml:space="preserve"> </v>
      </c>
      <c r="B67" s="419"/>
      <c r="C67" s="668"/>
      <c r="D67" s="668"/>
      <c r="E67" s="669"/>
    </row>
    <row r="68" spans="1:11" ht="17.25" customHeight="1">
      <c r="A68" s="388" t="str">
        <f t="shared" si="21"/>
        <v xml:space="preserve"> </v>
      </c>
      <c r="B68" s="37"/>
      <c r="C68" s="668"/>
      <c r="D68" s="668"/>
      <c r="E68" s="37"/>
    </row>
    <row r="70" spans="1:11">
      <c r="A70" s="15"/>
    </row>
  </sheetData>
  <mergeCells count="1">
    <mergeCell ref="G12:H12"/>
  </mergeCells>
  <phoneticPr fontId="2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/>
  <dimension ref="A1:E11"/>
  <sheetViews>
    <sheetView workbookViewId="0">
      <selection activeCell="D11" sqref="D11"/>
    </sheetView>
  </sheetViews>
  <sheetFormatPr defaultColWidth="9" defaultRowHeight="13"/>
  <cols>
    <col min="1" max="5" width="22.08984375" style="305" customWidth="1"/>
    <col min="6" max="16384" width="9" style="305"/>
  </cols>
  <sheetData>
    <row r="1" spans="1:5" ht="18" customHeight="1">
      <c r="A1" s="303" t="s">
        <v>722</v>
      </c>
      <c r="B1" s="1501" t="s">
        <v>1207</v>
      </c>
      <c r="C1" s="310"/>
      <c r="D1" s="310"/>
      <c r="E1" s="310"/>
    </row>
    <row r="2" spans="1:5" s="491" customFormat="1" ht="18" customHeight="1">
      <c r="A2" s="232" t="s">
        <v>760</v>
      </c>
      <c r="B2" s="232" t="s">
        <v>761</v>
      </c>
      <c r="C2" s="588" t="s">
        <v>505</v>
      </c>
      <c r="D2" s="232" t="s">
        <v>762</v>
      </c>
      <c r="E2" s="232" t="s">
        <v>763</v>
      </c>
    </row>
    <row r="3" spans="1:5" ht="30.75" customHeight="1">
      <c r="A3" s="589" t="s">
        <v>664</v>
      </c>
      <c r="B3" s="590" t="s">
        <v>665</v>
      </c>
      <c r="C3" s="590" t="s">
        <v>573</v>
      </c>
      <c r="D3" s="591" t="s">
        <v>666</v>
      </c>
      <c r="E3" s="590" t="s">
        <v>667</v>
      </c>
    </row>
    <row r="4" spans="1:5" ht="30.75" customHeight="1">
      <c r="A4" s="589" t="s">
        <v>668</v>
      </c>
      <c r="B4" s="590" t="s">
        <v>669</v>
      </c>
      <c r="C4" s="590" t="s">
        <v>749</v>
      </c>
      <c r="D4" s="591" t="s">
        <v>670</v>
      </c>
      <c r="E4" s="590" t="s">
        <v>750</v>
      </c>
    </row>
    <row r="5" spans="1:5" ht="30.75" customHeight="1">
      <c r="A5" s="591" t="s">
        <v>671</v>
      </c>
      <c r="B5" s="590" t="s">
        <v>672</v>
      </c>
      <c r="C5" s="590" t="s">
        <v>666</v>
      </c>
      <c r="D5" s="591" t="s">
        <v>673</v>
      </c>
      <c r="E5" s="590" t="s">
        <v>674</v>
      </c>
    </row>
    <row r="6" spans="1:5" ht="30.75" customHeight="1">
      <c r="A6" s="591" t="s">
        <v>675</v>
      </c>
      <c r="B6" s="590" t="s">
        <v>676</v>
      </c>
      <c r="C6" s="590" t="s">
        <v>751</v>
      </c>
      <c r="D6" s="591" t="s">
        <v>677</v>
      </c>
      <c r="E6" s="590" t="s">
        <v>678</v>
      </c>
    </row>
    <row r="7" spans="1:5" ht="30.75" customHeight="1">
      <c r="A7" s="590" t="s">
        <v>679</v>
      </c>
      <c r="B7" s="1502" t="s">
        <v>1208</v>
      </c>
      <c r="C7" s="590" t="s">
        <v>752</v>
      </c>
      <c r="D7" s="590" t="s">
        <v>680</v>
      </c>
      <c r="E7" s="590" t="s">
        <v>681</v>
      </c>
    </row>
    <row r="8" spans="1:5" ht="30.75" customHeight="1">
      <c r="A8" s="591" t="s">
        <v>573</v>
      </c>
      <c r="B8" s="590" t="s">
        <v>573</v>
      </c>
      <c r="C8" s="590" t="s">
        <v>753</v>
      </c>
      <c r="D8" s="591" t="s">
        <v>573</v>
      </c>
      <c r="E8" s="590" t="s">
        <v>682</v>
      </c>
    </row>
    <row r="9" spans="1:5" ht="30.75" customHeight="1">
      <c r="A9" s="590" t="s">
        <v>683</v>
      </c>
      <c r="B9" s="1502" t="s">
        <v>1209</v>
      </c>
      <c r="C9" s="590" t="s">
        <v>754</v>
      </c>
      <c r="D9" s="591"/>
      <c r="E9" s="590" t="s">
        <v>684</v>
      </c>
    </row>
    <row r="10" spans="1:5" ht="30.75" customHeight="1">
      <c r="A10" s="591"/>
      <c r="B10" s="590" t="s">
        <v>685</v>
      </c>
      <c r="C10" s="590"/>
      <c r="D10" s="591"/>
      <c r="E10" s="590" t="s">
        <v>686</v>
      </c>
    </row>
    <row r="11" spans="1:5" ht="30.75" customHeight="1">
      <c r="A11" s="591"/>
      <c r="B11" s="1502" t="s">
        <v>1210</v>
      </c>
      <c r="C11" s="590"/>
      <c r="D11" s="591"/>
      <c r="E11" s="590"/>
    </row>
  </sheetData>
  <phoneticPr fontId="2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/>
  <dimension ref="A1:AI106"/>
  <sheetViews>
    <sheetView workbookViewId="0">
      <pane xSplit="1" ySplit="3" topLeftCell="P86" activePane="bottomRight" state="frozen"/>
      <selection pane="topRight" activeCell="B1" sqref="B1"/>
      <selection pane="bottomLeft" activeCell="A3" sqref="A3"/>
      <selection pane="bottomRight" activeCell="AA11" sqref="AA11:AA12"/>
    </sheetView>
  </sheetViews>
  <sheetFormatPr defaultColWidth="9" defaultRowHeight="13"/>
  <cols>
    <col min="1" max="1" width="9" style="17" customWidth="1"/>
    <col min="2" max="7" width="10.6328125" style="17" customWidth="1"/>
    <col min="8" max="8" width="8.984375E-2" style="17" hidden="1" customWidth="1"/>
    <col min="9" max="9" width="10.6328125" style="17" customWidth="1"/>
    <col min="10" max="10" width="5.90625" style="17" customWidth="1"/>
    <col min="11" max="11" width="9" style="17" customWidth="1"/>
    <col min="12" max="12" width="9.90625" style="17" customWidth="1"/>
    <col min="13" max="16384" width="9" style="17"/>
  </cols>
  <sheetData>
    <row r="1" spans="1:35">
      <c r="A1" s="303" t="s">
        <v>529</v>
      </c>
      <c r="B1" s="428" t="s">
        <v>823</v>
      </c>
      <c r="C1" s="428" t="s">
        <v>823</v>
      </c>
      <c r="D1" s="428" t="s">
        <v>823</v>
      </c>
      <c r="E1" s="428" t="s">
        <v>823</v>
      </c>
      <c r="F1" s="428" t="s">
        <v>823</v>
      </c>
      <c r="G1" s="428" t="s">
        <v>823</v>
      </c>
      <c r="H1" s="428"/>
      <c r="I1" s="428" t="s">
        <v>559</v>
      </c>
      <c r="K1" s="304" t="s">
        <v>530</v>
      </c>
      <c r="T1" s="17" t="s">
        <v>745</v>
      </c>
      <c r="AC1" s="17" t="s">
        <v>744</v>
      </c>
    </row>
    <row r="2" spans="1:35">
      <c r="A2" s="403" t="s">
        <v>352</v>
      </c>
      <c r="B2" s="357" t="s">
        <v>501</v>
      </c>
      <c r="C2" s="411" t="s">
        <v>502</v>
      </c>
      <c r="D2" s="357" t="s">
        <v>503</v>
      </c>
      <c r="E2" s="357" t="s">
        <v>504</v>
      </c>
      <c r="F2" s="357" t="s">
        <v>505</v>
      </c>
      <c r="G2" s="357" t="s">
        <v>506</v>
      </c>
      <c r="H2" s="357"/>
      <c r="I2" s="357" t="s">
        <v>514</v>
      </c>
      <c r="K2" s="403" t="s">
        <v>352</v>
      </c>
      <c r="L2" s="357" t="s">
        <v>501</v>
      </c>
      <c r="M2" s="411" t="s">
        <v>502</v>
      </c>
      <c r="N2" s="357" t="s">
        <v>503</v>
      </c>
      <c r="O2" s="357" t="s">
        <v>504</v>
      </c>
      <c r="P2" s="357" t="s">
        <v>505</v>
      </c>
      <c r="Q2" s="357" t="s">
        <v>506</v>
      </c>
      <c r="R2" s="357" t="s">
        <v>514</v>
      </c>
      <c r="T2" s="357" t="s">
        <v>501</v>
      </c>
      <c r="U2" s="357" t="s">
        <v>502</v>
      </c>
      <c r="V2" s="357" t="s">
        <v>503</v>
      </c>
      <c r="W2" s="357" t="s">
        <v>504</v>
      </c>
      <c r="X2" s="357" t="s">
        <v>505</v>
      </c>
      <c r="Y2" s="357" t="s">
        <v>506</v>
      </c>
      <c r="Z2" s="357"/>
      <c r="AA2" s="357" t="s">
        <v>514</v>
      </c>
      <c r="AC2" s="357" t="s">
        <v>501</v>
      </c>
      <c r="AD2" s="357" t="s">
        <v>502</v>
      </c>
      <c r="AE2" s="357" t="s">
        <v>503</v>
      </c>
      <c r="AF2" s="357" t="s">
        <v>504</v>
      </c>
      <c r="AG2" s="357" t="s">
        <v>505</v>
      </c>
      <c r="AH2" s="357" t="s">
        <v>506</v>
      </c>
      <c r="AI2" s="357" t="s">
        <v>514</v>
      </c>
    </row>
    <row r="3" spans="1:35">
      <c r="A3" s="402" t="s">
        <v>64</v>
      </c>
      <c r="B3" s="445" t="s">
        <v>551</v>
      </c>
      <c r="C3" s="446" t="s">
        <v>552</v>
      </c>
      <c r="D3" s="445" t="s">
        <v>553</v>
      </c>
      <c r="E3" s="445" t="s">
        <v>554</v>
      </c>
      <c r="F3" s="445" t="s">
        <v>555</v>
      </c>
      <c r="G3" s="445" t="s">
        <v>556</v>
      </c>
      <c r="H3" s="445" t="s">
        <v>558</v>
      </c>
      <c r="I3" s="445" t="s">
        <v>557</v>
      </c>
      <c r="J3" s="382"/>
      <c r="K3" s="445" t="s">
        <v>64</v>
      </c>
      <c r="L3" s="445" t="s">
        <v>551</v>
      </c>
      <c r="M3" s="446" t="s">
        <v>552</v>
      </c>
      <c r="N3" s="445" t="s">
        <v>553</v>
      </c>
      <c r="O3" s="445" t="s">
        <v>554</v>
      </c>
      <c r="P3" s="445" t="s">
        <v>555</v>
      </c>
      <c r="Q3" s="445" t="s">
        <v>556</v>
      </c>
      <c r="R3" s="445" t="s">
        <v>557</v>
      </c>
      <c r="S3" s="382"/>
      <c r="T3" s="445" t="s">
        <v>551</v>
      </c>
      <c r="U3" s="445" t="s">
        <v>552</v>
      </c>
      <c r="V3" s="445" t="s">
        <v>553</v>
      </c>
      <c r="W3" s="445" t="s">
        <v>554</v>
      </c>
      <c r="X3" s="445" t="s">
        <v>555</v>
      </c>
      <c r="Y3" s="445" t="s">
        <v>556</v>
      </c>
      <c r="Z3" s="445" t="s">
        <v>558</v>
      </c>
      <c r="AA3" s="445" t="s">
        <v>557</v>
      </c>
      <c r="AB3" s="382"/>
      <c r="AC3" s="445" t="s">
        <v>551</v>
      </c>
      <c r="AD3" s="445" t="s">
        <v>552</v>
      </c>
      <c r="AE3" s="445" t="s">
        <v>553</v>
      </c>
      <c r="AF3" s="445" t="s">
        <v>554</v>
      </c>
      <c r="AG3" s="445" t="s">
        <v>555</v>
      </c>
      <c r="AH3" s="445" t="s">
        <v>556</v>
      </c>
      <c r="AI3" s="445" t="s">
        <v>557</v>
      </c>
    </row>
    <row r="4" spans="1:35">
      <c r="A4" s="404">
        <v>201801</v>
      </c>
      <c r="B4" s="2545"/>
      <c r="C4" s="2545"/>
      <c r="D4" s="2545"/>
      <c r="E4" s="2545"/>
      <c r="F4" s="2545"/>
      <c r="G4" s="2545"/>
      <c r="H4" s="2545"/>
      <c r="I4" s="2545"/>
      <c r="K4" s="404">
        <v>201801</v>
      </c>
      <c r="L4" s="2544"/>
      <c r="M4" s="2544"/>
      <c r="N4" s="2544"/>
      <c r="O4" s="2544"/>
      <c r="P4" s="2544"/>
      <c r="Q4" s="2544"/>
      <c r="R4" s="2544"/>
      <c r="T4" s="2543"/>
      <c r="U4" s="2543"/>
      <c r="V4" s="2543"/>
      <c r="W4" s="2543"/>
      <c r="X4" s="2543"/>
      <c r="Y4" s="2543"/>
      <c r="Z4" s="2543"/>
      <c r="AA4" s="2543"/>
      <c r="AC4" s="2543"/>
      <c r="AD4" s="2543"/>
      <c r="AE4" s="2543"/>
      <c r="AF4" s="2543"/>
      <c r="AG4" s="2543"/>
      <c r="AH4" s="2543"/>
      <c r="AI4" s="2543"/>
    </row>
    <row r="5" spans="1:35">
      <c r="A5" s="17">
        <v>201802</v>
      </c>
      <c r="B5" s="408">
        <f t="shared" ref="B5" si="0">T5*100</f>
        <v>0.21514330013837715</v>
      </c>
      <c r="C5" s="412">
        <f t="shared" ref="C5" si="1">U5*100</f>
        <v>0.12814586228884231</v>
      </c>
      <c r="D5" s="408">
        <f t="shared" ref="D5" si="2">V5*100</f>
        <v>5.4707231294779973E-2</v>
      </c>
      <c r="E5" s="408">
        <f t="shared" ref="E5" si="3">W5*100</f>
        <v>2.8847536167923713E-2</v>
      </c>
      <c r="F5" s="408">
        <f t="shared" ref="F5" si="4">X5*100</f>
        <v>1.5981811882969127E-2</v>
      </c>
      <c r="G5" s="408">
        <f t="shared" ref="G5" si="5">Y5*100</f>
        <v>1.6195808925759007E-2</v>
      </c>
      <c r="H5" s="408">
        <f t="shared" ref="H5" si="6">Z5*100</f>
        <v>0.45902155069865125</v>
      </c>
      <c r="I5" s="408">
        <f t="shared" ref="I5" si="7">AA5*100</f>
        <v>0.45902155069862882</v>
      </c>
      <c r="K5" s="17">
        <v>201802</v>
      </c>
      <c r="L5" s="406">
        <f t="shared" ref="L5" si="8">AC5*100</f>
        <v>46.869978067678844</v>
      </c>
      <c r="M5" s="415">
        <f t="shared" ref="M5" si="9">AD5*100</f>
        <v>27.917177765139478</v>
      </c>
      <c r="N5" s="406">
        <f t="shared" ref="N5" si="10">AE5*100</f>
        <v>11.918227196852332</v>
      </c>
      <c r="O5" s="406">
        <f t="shared" ref="O5" si="11">AF5*100</f>
        <v>6.2845711980225065</v>
      </c>
      <c r="P5" s="406">
        <f t="shared" ref="P5" si="12">AG5*100</f>
        <v>3.4817127558922008</v>
      </c>
      <c r="Q5" s="406">
        <f t="shared" ref="Q5" si="13">AH5*100</f>
        <v>3.528333016414646</v>
      </c>
      <c r="R5" s="406">
        <f t="shared" ref="R5" si="14">AI5*100</f>
        <v>100</v>
      </c>
      <c r="T5" s="509">
        <v>2.1514330013837715E-3</v>
      </c>
      <c r="U5" s="509">
        <v>1.281458622888423E-3</v>
      </c>
      <c r="V5" s="509">
        <v>5.4707231294779974E-4</v>
      </c>
      <c r="W5" s="509">
        <v>2.8847536167923713E-4</v>
      </c>
      <c r="X5" s="509">
        <v>1.5981811882969128E-4</v>
      </c>
      <c r="Y5" s="509">
        <v>1.6195808925759006E-4</v>
      </c>
      <c r="Z5" s="509">
        <v>4.5902155069865126E-3</v>
      </c>
      <c r="AA5" s="509">
        <v>4.5902155069862879E-3</v>
      </c>
      <c r="AC5" s="509">
        <v>0.46869978067678841</v>
      </c>
      <c r="AD5" s="509">
        <v>0.27917177765139478</v>
      </c>
      <c r="AE5" s="509">
        <v>0.11918227196852332</v>
      </c>
      <c r="AF5" s="509">
        <v>6.2845711980225066E-2</v>
      </c>
      <c r="AG5" s="509">
        <v>3.4817127558922009E-2</v>
      </c>
      <c r="AH5" s="509">
        <v>3.5283330164146462E-2</v>
      </c>
      <c r="AI5" s="509">
        <v>1</v>
      </c>
    </row>
    <row r="6" spans="1:35">
      <c r="A6" s="17">
        <v>201803</v>
      </c>
      <c r="B6" s="408">
        <f t="shared" ref="B6" si="15">T6*100</f>
        <v>0.18441694747343759</v>
      </c>
      <c r="C6" s="412">
        <f t="shared" ref="C6" si="16">U6*100</f>
        <v>0.11764218113011148</v>
      </c>
      <c r="D6" s="408">
        <f t="shared" ref="D6" si="17">V6*100</f>
        <v>5.1911601421353253E-2</v>
      </c>
      <c r="E6" s="408">
        <f t="shared" ref="E6" si="18">W6*100</f>
        <v>2.6105875463403348E-2</v>
      </c>
      <c r="F6" s="408">
        <f t="shared" ref="F6" si="19">X6*100</f>
        <v>1.5157218032339751E-2</v>
      </c>
      <c r="G6" s="408">
        <f t="shared" ref="G6" si="20">Y6*100</f>
        <v>1.3927028081977353E-2</v>
      </c>
      <c r="H6" s="408">
        <f t="shared" ref="H6" si="21">Z6*100</f>
        <v>0.40916085160262272</v>
      </c>
      <c r="I6" s="408">
        <f t="shared" ref="I6" si="22">AA6*100</f>
        <v>0.40916085160263915</v>
      </c>
      <c r="K6" s="17">
        <v>201803</v>
      </c>
      <c r="L6" s="406">
        <f t="shared" ref="L6" si="23">AC6*100</f>
        <v>45.07199228643298</v>
      </c>
      <c r="M6" s="415">
        <f t="shared" ref="M6" si="24">AD6*100</f>
        <v>28.752061852771206</v>
      </c>
      <c r="N6" s="406">
        <f t="shared" ref="N6" si="25">AE6*100</f>
        <v>12.687333408859416</v>
      </c>
      <c r="O6" s="406">
        <f t="shared" ref="O6" si="26">AF6*100</f>
        <v>6.3803453730117354</v>
      </c>
      <c r="P6" s="406">
        <f t="shared" ref="P6" si="27">AG6*100</f>
        <v>3.7044643867982883</v>
      </c>
      <c r="Q6" s="406">
        <f t="shared" ref="Q6" si="28">AH6*100</f>
        <v>3.4038026921263946</v>
      </c>
      <c r="R6" s="406">
        <f t="shared" ref="R6" si="29">AI6*100</f>
        <v>100.00000000000003</v>
      </c>
      <c r="T6" s="509">
        <v>1.844169474734376E-3</v>
      </c>
      <c r="U6" s="509">
        <v>1.1764218113011148E-3</v>
      </c>
      <c r="V6" s="509">
        <v>5.191160142135325E-4</v>
      </c>
      <c r="W6" s="509">
        <v>2.6105875463403348E-4</v>
      </c>
      <c r="X6" s="509">
        <v>1.5157218032339751E-4</v>
      </c>
      <c r="Y6" s="509">
        <v>1.3927028081977354E-4</v>
      </c>
      <c r="Z6" s="509">
        <v>4.091608516026227E-3</v>
      </c>
      <c r="AA6" s="509">
        <v>4.0916085160263918E-3</v>
      </c>
      <c r="AC6" s="509">
        <v>0.45071992286432982</v>
      </c>
      <c r="AD6" s="509">
        <v>0.28752061852771205</v>
      </c>
      <c r="AE6" s="509">
        <v>0.12687333408859416</v>
      </c>
      <c r="AF6" s="509">
        <v>6.3803453730117352E-2</v>
      </c>
      <c r="AG6" s="509">
        <v>3.7044643867982882E-2</v>
      </c>
      <c r="AH6" s="509">
        <v>3.4038026921263946E-2</v>
      </c>
      <c r="AI6" s="509">
        <v>1.0000000000000002</v>
      </c>
    </row>
    <row r="7" spans="1:35">
      <c r="A7" s="17">
        <v>201804</v>
      </c>
      <c r="B7" s="408">
        <f t="shared" ref="B7" si="30">T7*100</f>
        <v>0.13345855025972378</v>
      </c>
      <c r="C7" s="412">
        <f t="shared" ref="C7" si="31">U7*100</f>
        <v>0.10150760794184265</v>
      </c>
      <c r="D7" s="408">
        <f t="shared" ref="D7" si="32">V7*100</f>
        <v>4.1997973565067376E-2</v>
      </c>
      <c r="E7" s="408">
        <f t="shared" ref="E7" si="33">W7*100</f>
        <v>2.1567732111922852E-2</v>
      </c>
      <c r="F7" s="408">
        <f t="shared" ref="F7" si="34">X7*100</f>
        <v>1.361999143423393E-2</v>
      </c>
      <c r="G7" s="408">
        <f t="shared" ref="G7" si="35">Y7*100</f>
        <v>1.0715812764236428E-2</v>
      </c>
      <c r="H7" s="408">
        <f t="shared" ref="H7" si="36">Z7*100</f>
        <v>0.32286766807702699</v>
      </c>
      <c r="I7" s="408">
        <f t="shared" ref="I7" si="37">AA7*100</f>
        <v>0.32286766807701078</v>
      </c>
      <c r="K7" s="17">
        <v>201804</v>
      </c>
      <c r="L7" s="406">
        <f t="shared" ref="L7" si="38">AC7*100</f>
        <v>41.335371564019347</v>
      </c>
      <c r="M7" s="415">
        <f t="shared" ref="M7" si="39">AD7*100</f>
        <v>31.43938460806978</v>
      </c>
      <c r="N7" s="406">
        <f t="shared" ref="N7" si="40">AE7*100</f>
        <v>13.007797843371502</v>
      </c>
      <c r="O7" s="406">
        <f t="shared" ref="O7" si="41">AF7*100</f>
        <v>6.6800532367884564</v>
      </c>
      <c r="P7" s="406">
        <f t="shared" ref="P7" si="42">AG7*100</f>
        <v>4.2184438954056525</v>
      </c>
      <c r="Q7" s="406">
        <f t="shared" ref="Q7" si="43">AH7*100</f>
        <v>3.3189488523452715</v>
      </c>
      <c r="R7" s="406">
        <f t="shared" ref="R7" si="44">AI7*100</f>
        <v>100</v>
      </c>
      <c r="T7" s="509">
        <v>1.3345855025972378E-3</v>
      </c>
      <c r="U7" s="509">
        <v>1.0150760794184264E-3</v>
      </c>
      <c r="V7" s="509">
        <v>4.1997973565067374E-4</v>
      </c>
      <c r="W7" s="509">
        <v>2.1567732111922851E-4</v>
      </c>
      <c r="X7" s="509">
        <v>1.361999143423393E-4</v>
      </c>
      <c r="Y7" s="509">
        <v>1.0715812764236427E-4</v>
      </c>
      <c r="Z7" s="509">
        <v>3.2286766807702698E-3</v>
      </c>
      <c r="AA7" s="509">
        <v>3.2286766807701076E-3</v>
      </c>
      <c r="AC7" s="509">
        <v>0.41335371564019346</v>
      </c>
      <c r="AD7" s="509">
        <v>0.31439384608069781</v>
      </c>
      <c r="AE7" s="509">
        <v>0.13007797843371502</v>
      </c>
      <c r="AF7" s="509">
        <v>6.6800532367884566E-2</v>
      </c>
      <c r="AG7" s="509">
        <v>4.2184438954056526E-2</v>
      </c>
      <c r="AH7" s="509">
        <v>3.3189488523452715E-2</v>
      </c>
      <c r="AI7" s="509">
        <v>1</v>
      </c>
    </row>
    <row r="8" spans="1:35">
      <c r="A8" s="17">
        <v>201805</v>
      </c>
      <c r="B8" s="408">
        <f t="shared" ref="B8" si="45">T8*100</f>
        <v>7.9239346188505838E-2</v>
      </c>
      <c r="C8" s="412">
        <f t="shared" ref="C8" si="46">U8*100</f>
        <v>8.2068756244645324E-2</v>
      </c>
      <c r="D8" s="408">
        <f t="shared" ref="D8" si="47">V8*100</f>
        <v>2.7593255224309391E-2</v>
      </c>
      <c r="E8" s="408">
        <f t="shared" ref="E8" si="48">W8*100</f>
        <v>1.9474961047714016E-2</v>
      </c>
      <c r="F8" s="408">
        <f t="shared" ref="F8" si="49">X8*100</f>
        <v>1.1842471160413683E-2</v>
      </c>
      <c r="G8" s="408">
        <f t="shared" ref="G8" si="50">Y8*100</f>
        <v>7.5158002461609558E-3</v>
      </c>
      <c r="H8" s="408">
        <f t="shared" ref="H8" si="51">Z8*100</f>
        <v>0.22773459011174924</v>
      </c>
      <c r="I8" s="408">
        <f t="shared" ref="I8" si="52">AA8*100</f>
        <v>0.22773459011176198</v>
      </c>
      <c r="K8" s="17">
        <v>201805</v>
      </c>
      <c r="L8" s="406">
        <f t="shared" ref="L8" si="53">AC8*100</f>
        <v>34.794602853094531</v>
      </c>
      <c r="M8" s="415">
        <f t="shared" ref="M8" si="54">AD8*100</f>
        <v>36.03701844518843</v>
      </c>
      <c r="N8" s="406">
        <f t="shared" ref="N8" si="55">AE8*100</f>
        <v>12.116409374074179</v>
      </c>
      <c r="O8" s="406">
        <f t="shared" ref="O8" si="56">AF8*100</f>
        <v>8.5516043206952741</v>
      </c>
      <c r="P8" s="406">
        <f t="shared" ref="P8" si="57">AG8*100</f>
        <v>5.2001196456816636</v>
      </c>
      <c r="Q8" s="406">
        <f t="shared" ref="Q8" si="58">AH8*100</f>
        <v>3.3002453612659179</v>
      </c>
      <c r="R8" s="406">
        <f t="shared" ref="R8" si="59">AI8*100</f>
        <v>99.999999999999986</v>
      </c>
      <c r="T8" s="509">
        <v>7.9239346188505837E-4</v>
      </c>
      <c r="U8" s="509">
        <v>8.206875624464533E-4</v>
      </c>
      <c r="V8" s="509">
        <v>2.7593255224309392E-4</v>
      </c>
      <c r="W8" s="509">
        <v>1.9474961047714017E-4</v>
      </c>
      <c r="X8" s="509">
        <v>1.1842471160413683E-4</v>
      </c>
      <c r="Y8" s="509">
        <v>7.5158002461609558E-5</v>
      </c>
      <c r="Z8" s="509">
        <v>2.2773459011174923E-3</v>
      </c>
      <c r="AA8" s="509">
        <v>2.2773459011176198E-3</v>
      </c>
      <c r="AC8" s="509">
        <v>0.34794602853094531</v>
      </c>
      <c r="AD8" s="509">
        <v>0.36037018445188429</v>
      </c>
      <c r="AE8" s="509">
        <v>0.12116409374074179</v>
      </c>
      <c r="AF8" s="509">
        <v>8.5516043206952733E-2</v>
      </c>
      <c r="AG8" s="509">
        <v>5.2001196456816633E-2</v>
      </c>
      <c r="AH8" s="509">
        <v>3.3002453612659181E-2</v>
      </c>
      <c r="AI8" s="509">
        <v>0.99999999999999989</v>
      </c>
    </row>
    <row r="9" spans="1:35">
      <c r="A9" s="17">
        <v>201806</v>
      </c>
      <c r="B9" s="408">
        <f t="shared" ref="B9" si="60">T9*100</f>
        <v>2.1361854589292059E-2</v>
      </c>
      <c r="C9" s="412">
        <f t="shared" ref="C9" si="61">U9*100</f>
        <v>4.9011181032651271E-2</v>
      </c>
      <c r="D9" s="408">
        <f t="shared" ref="D9" si="62">V9*100</f>
        <v>1.2942135741789601E-2</v>
      </c>
      <c r="E9" s="408">
        <f t="shared" ref="E9" si="63">W9*100</f>
        <v>1.4912460575544687E-2</v>
      </c>
      <c r="F9" s="408">
        <f t="shared" ref="F9" si="64">X9*100</f>
        <v>7.4710871243529329E-3</v>
      </c>
      <c r="G9" s="408">
        <f t="shared" ref="G9" si="65">Y9*100</f>
        <v>1.9110338801499782E-4</v>
      </c>
      <c r="H9" s="408">
        <f t="shared" ref="H9" si="66">Z9*100</f>
        <v>0.10588982245164555</v>
      </c>
      <c r="I9" s="408">
        <f t="shared" ref="I9" si="67">AA9*100</f>
        <v>0.10588982245163638</v>
      </c>
      <c r="K9" s="17">
        <v>201806</v>
      </c>
      <c r="L9" s="406">
        <f t="shared" ref="L9" si="68">AC9*100</f>
        <v>20.173661731321648</v>
      </c>
      <c r="M9" s="415">
        <f t="shared" ref="M9" si="69">AD9*100</f>
        <v>46.285072444079468</v>
      </c>
      <c r="N9" s="406">
        <f t="shared" ref="N9" si="70">AE9*100</f>
        <v>12.22226597622223</v>
      </c>
      <c r="O9" s="406">
        <f t="shared" ref="O9" si="71">AF9*100</f>
        <v>14.082997053238467</v>
      </c>
      <c r="P9" s="406">
        <f t="shared" ref="P9" si="72">AG9*100</f>
        <v>7.0555289936052121</v>
      </c>
      <c r="Q9" s="406">
        <f t="shared" ref="Q9" si="73">AH9*100</f>
        <v>0.18047380153297068</v>
      </c>
      <c r="R9" s="406">
        <f t="shared" ref="R9" si="74">AI9*100</f>
        <v>99.999999999999972</v>
      </c>
      <c r="T9" s="509">
        <v>2.1361854589292058E-4</v>
      </c>
      <c r="U9" s="509">
        <v>4.901118103265127E-4</v>
      </c>
      <c r="V9" s="509">
        <v>1.2942135741789601E-4</v>
      </c>
      <c r="W9" s="509">
        <v>1.4912460575544688E-4</v>
      </c>
      <c r="X9" s="509">
        <v>7.4710871243529329E-5</v>
      </c>
      <c r="Y9" s="509">
        <v>1.9110338801499783E-6</v>
      </c>
      <c r="Z9" s="509">
        <v>1.0588982245164555E-3</v>
      </c>
      <c r="AA9" s="509">
        <v>1.0588982245163638E-3</v>
      </c>
      <c r="AC9" s="509">
        <v>0.20173661731321649</v>
      </c>
      <c r="AD9" s="509">
        <v>0.46285072444079467</v>
      </c>
      <c r="AE9" s="509">
        <v>0.1222226597622223</v>
      </c>
      <c r="AF9" s="509">
        <v>0.14082997053238466</v>
      </c>
      <c r="AG9" s="509">
        <v>7.0555289936052118E-2</v>
      </c>
      <c r="AH9" s="509">
        <v>1.8047380153297069E-3</v>
      </c>
      <c r="AI9" s="509">
        <v>0.99999999999999978</v>
      </c>
    </row>
    <row r="10" spans="1:35">
      <c r="A10" s="17">
        <v>201807</v>
      </c>
      <c r="B10" s="408">
        <f t="shared" ref="B10" si="75">T10*100</f>
        <v>2.3282647492634753E-2</v>
      </c>
      <c r="C10" s="412">
        <f t="shared" ref="C10" si="76">U10*100</f>
        <v>2.8949951278717388E-2</v>
      </c>
      <c r="D10" s="408">
        <f t="shared" ref="D10" si="77">V10*100</f>
        <v>7.2863103684445308E-3</v>
      </c>
      <c r="E10" s="408">
        <f t="shared" ref="E10" si="78">W10*100</f>
        <v>1.5160671392183692E-2</v>
      </c>
      <c r="F10" s="408">
        <f t="shared" ref="F10" si="79">X10*100</f>
        <v>7.271000851729565E-3</v>
      </c>
      <c r="G10" s="408">
        <f t="shared" ref="G10" si="80">Y10*100</f>
        <v>-8.1221816281719101E-4</v>
      </c>
      <c r="H10" s="408">
        <f t="shared" ref="H10" si="81">Z10*100</f>
        <v>8.1138363220892726E-2</v>
      </c>
      <c r="I10" s="408">
        <f t="shared" ref="I10" si="82">AA10*100</f>
        <v>8.113836322091883E-2</v>
      </c>
      <c r="K10" s="17">
        <v>201807</v>
      </c>
      <c r="L10" s="406">
        <f t="shared" ref="L10" si="83">AC10*100</f>
        <v>28.694992810305532</v>
      </c>
      <c r="M10" s="415">
        <f t="shared" ref="M10" si="84">AD10*100</f>
        <v>35.679732902552459</v>
      </c>
      <c r="N10" s="406">
        <f t="shared" ref="N10" si="85">AE10*100</f>
        <v>8.9801051921741752</v>
      </c>
      <c r="O10" s="406">
        <f t="shared" ref="O10" si="86">AF10*100</f>
        <v>18.68496083771122</v>
      </c>
      <c r="P10" s="406">
        <f t="shared" ref="P10" si="87">AG10*100</f>
        <v>8.961236785039457</v>
      </c>
      <c r="Q10" s="406">
        <f t="shared" ref="Q10" si="88">AH10*100</f>
        <v>-1.0010285277828341</v>
      </c>
      <c r="R10" s="406">
        <f t="shared" ref="R10" si="89">AI10*100</f>
        <v>100</v>
      </c>
      <c r="T10" s="509">
        <v>2.3282647492634754E-4</v>
      </c>
      <c r="U10" s="509">
        <v>2.8949951278717386E-4</v>
      </c>
      <c r="V10" s="509">
        <v>7.2863103684445304E-5</v>
      </c>
      <c r="W10" s="509">
        <v>1.5160671392183692E-4</v>
      </c>
      <c r="X10" s="509">
        <v>7.2710008517295647E-5</v>
      </c>
      <c r="Y10" s="509">
        <v>-8.1221816281719102E-6</v>
      </c>
      <c r="Z10" s="509">
        <v>8.1138363220892729E-4</v>
      </c>
      <c r="AA10" s="509">
        <v>8.1138363220918837E-4</v>
      </c>
      <c r="AC10" s="509">
        <v>0.28694992810305531</v>
      </c>
      <c r="AD10" s="509">
        <v>0.35679732902552458</v>
      </c>
      <c r="AE10" s="509">
        <v>8.9801051921741759E-2</v>
      </c>
      <c r="AF10" s="509">
        <v>0.1868496083771122</v>
      </c>
      <c r="AG10" s="509">
        <v>8.9612367850394573E-2</v>
      </c>
      <c r="AH10" s="509">
        <v>-1.0010285277828341E-2</v>
      </c>
      <c r="AI10" s="509">
        <v>1</v>
      </c>
    </row>
    <row r="11" spans="1:35">
      <c r="A11" s="17">
        <v>201808</v>
      </c>
      <c r="B11" s="408">
        <f t="shared" ref="B11" si="90">T11*100</f>
        <v>3.8678330438822066E-2</v>
      </c>
      <c r="C11" s="412">
        <f t="shared" ref="C11" si="91">U11*100</f>
        <v>1.3715825501463481E-2</v>
      </c>
      <c r="D11" s="408">
        <f t="shared" ref="D11" si="92">V11*100</f>
        <v>1.4801623696878618E-3</v>
      </c>
      <c r="E11" s="408">
        <f t="shared" ref="E11" si="93">W11*100</f>
        <v>1.5082918551802531E-2</v>
      </c>
      <c r="F11" s="408">
        <f t="shared" ref="F11" si="94">X11*100</f>
        <v>7.1145859976799878E-3</v>
      </c>
      <c r="G11" s="408">
        <f t="shared" ref="G11" si="95">Y11*100</f>
        <v>5.7268278957907977E-4</v>
      </c>
      <c r="H11" s="408">
        <f t="shared" ref="H11" si="96">Z11*100</f>
        <v>7.6644505649034994E-2</v>
      </c>
      <c r="I11" s="408">
        <f t="shared" ref="I11" si="97">AA11*100</f>
        <v>7.6644505649021991E-2</v>
      </c>
      <c r="K11" s="17">
        <v>201808</v>
      </c>
      <c r="L11" s="406">
        <f t="shared" ref="L11" si="98">AC11*100</f>
        <v>50.464583353091342</v>
      </c>
      <c r="M11" s="415">
        <f t="shared" ref="M11" si="99">AD11*100</f>
        <v>17.895379956222826</v>
      </c>
      <c r="N11" s="406">
        <f t="shared" ref="N11" si="100">AE11*100</f>
        <v>1.9312047969435864</v>
      </c>
      <c r="O11" s="406">
        <f t="shared" ref="O11" si="101">AF11*100</f>
        <v>19.679060389363258</v>
      </c>
      <c r="P11" s="406">
        <f t="shared" ref="P11" si="102">AG11*100</f>
        <v>9.2825779714185757</v>
      </c>
      <c r="Q11" s="406">
        <f t="shared" ref="Q11" si="103">AH11*100</f>
        <v>0.74719353296042845</v>
      </c>
      <c r="R11" s="406">
        <f t="shared" ref="R11" si="104">AI11*100</f>
        <v>100</v>
      </c>
      <c r="T11" s="509">
        <v>3.8678330438822066E-4</v>
      </c>
      <c r="U11" s="509">
        <v>1.3715825501463481E-4</v>
      </c>
      <c r="V11" s="509">
        <v>1.4801623696878619E-5</v>
      </c>
      <c r="W11" s="509">
        <v>1.5082918551802531E-4</v>
      </c>
      <c r="X11" s="509">
        <v>7.1145859976799879E-5</v>
      </c>
      <c r="Y11" s="509">
        <v>5.7268278957907976E-6</v>
      </c>
      <c r="Z11" s="509">
        <v>7.6644505649034998E-4</v>
      </c>
      <c r="AA11" s="509">
        <v>7.6644505649021988E-4</v>
      </c>
      <c r="AC11" s="509">
        <v>0.50464583353091341</v>
      </c>
      <c r="AD11" s="509">
        <v>0.17895379956222826</v>
      </c>
      <c r="AE11" s="509">
        <v>1.9312047969435864E-2</v>
      </c>
      <c r="AF11" s="509">
        <v>0.19679060389363259</v>
      </c>
      <c r="AG11" s="509">
        <v>9.2825779714185749E-2</v>
      </c>
      <c r="AH11" s="509">
        <v>7.4719353296042847E-3</v>
      </c>
      <c r="AI11" s="509">
        <v>1</v>
      </c>
    </row>
    <row r="12" spans="1:35">
      <c r="A12" s="17">
        <v>201809</v>
      </c>
      <c r="B12" s="408">
        <f t="shared" ref="B12" si="105">T12*100</f>
        <v>4.9998475088890937E-2</v>
      </c>
      <c r="C12" s="412">
        <f t="shared" ref="C12" si="106">U12*100</f>
        <v>9.3808669318726711E-4</v>
      </c>
      <c r="D12" s="408">
        <f t="shared" ref="D12" si="107">V12*100</f>
        <v>-2.7118152714647407E-3</v>
      </c>
      <c r="E12" s="408">
        <f t="shared" ref="E12" si="108">W12*100</f>
        <v>1.2366075163883569E-2</v>
      </c>
      <c r="F12" s="408">
        <f t="shared" ref="F12" si="109">X12*100</f>
        <v>6.7543854987381366E-3</v>
      </c>
      <c r="G12" s="408">
        <f t="shared" ref="G12" si="110">Y12*100</f>
        <v>-1.0668297142504362E-3</v>
      </c>
      <c r="H12" s="408">
        <f t="shared" ref="H12" si="111">Z12*100</f>
        <v>6.6278377458984739E-2</v>
      </c>
      <c r="I12" s="408">
        <f t="shared" ref="I12" si="112">AA12*100</f>
        <v>6.6278377458978854E-2</v>
      </c>
      <c r="K12" s="17">
        <v>201809</v>
      </c>
      <c r="L12" s="406">
        <f t="shared" ref="L12" si="113">AC12*100</f>
        <v>75.437083715321279</v>
      </c>
      <c r="M12" s="415">
        <f t="shared" ref="M12" si="114">AD12*100</f>
        <v>1.4153736545041198</v>
      </c>
      <c r="N12" s="406">
        <f t="shared" ref="N12" si="115">AE12*100</f>
        <v>-4.0915534981871007</v>
      </c>
      <c r="O12" s="406">
        <f t="shared" ref="O12" si="116">AF12*100</f>
        <v>18.657781976536931</v>
      </c>
      <c r="P12" s="406">
        <f t="shared" ref="P12" si="117">AG12*100</f>
        <v>10.190933691637177</v>
      </c>
      <c r="Q12" s="406">
        <f t="shared" ref="Q12" si="118">AH12*100</f>
        <v>-1.6096195398124009</v>
      </c>
      <c r="R12" s="406">
        <f t="shared" ref="R12" si="119">AI12*100</f>
        <v>100</v>
      </c>
      <c r="T12" s="509">
        <v>4.999847508889094E-4</v>
      </c>
      <c r="U12" s="509">
        <v>9.3808669318726708E-6</v>
      </c>
      <c r="V12" s="509">
        <v>-2.7118152714647406E-5</v>
      </c>
      <c r="W12" s="509">
        <v>1.2366075163883569E-4</v>
      </c>
      <c r="X12" s="509">
        <v>6.7543854987381363E-5</v>
      </c>
      <c r="Y12" s="509">
        <v>-1.0668297142504362E-5</v>
      </c>
      <c r="Z12" s="509">
        <v>6.6278377458984735E-4</v>
      </c>
      <c r="AA12" s="509">
        <v>6.6278377458978859E-4</v>
      </c>
      <c r="AC12" s="509">
        <v>0.75437083715321274</v>
      </c>
      <c r="AD12" s="509">
        <v>1.4153736545041198E-2</v>
      </c>
      <c r="AE12" s="509">
        <v>-4.0915534981871005E-2</v>
      </c>
      <c r="AF12" s="509">
        <v>0.1865778197653693</v>
      </c>
      <c r="AG12" s="509">
        <v>0.10190933691637177</v>
      </c>
      <c r="AH12" s="509">
        <v>-1.609619539812401E-2</v>
      </c>
      <c r="AI12" s="509">
        <v>1</v>
      </c>
    </row>
    <row r="13" spans="1:35">
      <c r="A13" s="17">
        <v>201810</v>
      </c>
      <c r="B13" s="408">
        <f t="shared" ref="B13" si="120">T13*100</f>
        <v>7.4954147049817024E-2</v>
      </c>
      <c r="C13" s="412">
        <f t="shared" ref="C13" si="121">U13*100</f>
        <v>1.0579518184230981E-3</v>
      </c>
      <c r="D13" s="408">
        <f t="shared" ref="D13" si="122">V13*100</f>
        <v>1.2856487660578677E-3</v>
      </c>
      <c r="E13" s="408">
        <f t="shared" ref="E13" si="123">W13*100</f>
        <v>9.1813390512859479E-3</v>
      </c>
      <c r="F13" s="408">
        <f t="shared" ref="F13" si="124">X13*100</f>
        <v>9.0968011026044994E-3</v>
      </c>
      <c r="G13" s="408">
        <f t="shared" ref="G13" si="125">Y13*100</f>
        <v>-2.0174967637884757E-3</v>
      </c>
      <c r="H13" s="408">
        <f t="shared" ref="H13" si="126">Z13*100</f>
        <v>9.3558391024399973E-2</v>
      </c>
      <c r="I13" s="408">
        <f t="shared" ref="I13" si="127">AA13*100</f>
        <v>9.3558391024410423E-2</v>
      </c>
      <c r="K13" s="17">
        <v>201810</v>
      </c>
      <c r="L13" s="406">
        <f t="shared" ref="L13" si="128">AC13*100</f>
        <v>80.114831207677597</v>
      </c>
      <c r="M13" s="415">
        <f t="shared" ref="M13" si="129">AD13*100</f>
        <v>1.1307930874390357</v>
      </c>
      <c r="N13" s="406">
        <f t="shared" ref="N13" si="130">AE13*100</f>
        <v>1.3741672467652541</v>
      </c>
      <c r="O13" s="406">
        <f t="shared" ref="O13" si="131">AF13*100</f>
        <v>9.8134854081569891</v>
      </c>
      <c r="P13" s="406">
        <f t="shared" ref="P13" si="132">AG13*100</f>
        <v>9.7231269189228158</v>
      </c>
      <c r="Q13" s="406">
        <f t="shared" ref="Q13" si="133">AH13*100</f>
        <v>-2.1564038689616991</v>
      </c>
      <c r="R13" s="406">
        <f t="shared" ref="R13" si="134">AI13*100</f>
        <v>99.999999999999972</v>
      </c>
      <c r="T13" s="509">
        <v>7.4954147049817021E-4</v>
      </c>
      <c r="U13" s="509">
        <v>1.0579518184230981E-5</v>
      </c>
      <c r="V13" s="509">
        <v>1.2856487660578677E-5</v>
      </c>
      <c r="W13" s="509">
        <v>9.1813390512859486E-5</v>
      </c>
      <c r="X13" s="509">
        <v>9.0968011026045E-5</v>
      </c>
      <c r="Y13" s="509">
        <v>-2.0174967637884757E-5</v>
      </c>
      <c r="Z13" s="509">
        <v>9.3558391024399967E-4</v>
      </c>
      <c r="AA13" s="509">
        <v>9.3558391024410419E-4</v>
      </c>
      <c r="AC13" s="509">
        <v>0.80114831207677595</v>
      </c>
      <c r="AD13" s="509">
        <v>1.1307930874390358E-2</v>
      </c>
      <c r="AE13" s="509">
        <v>1.3741672467652542E-2</v>
      </c>
      <c r="AF13" s="509">
        <v>9.8134854081569883E-2</v>
      </c>
      <c r="AG13" s="509">
        <v>9.7231269189228156E-2</v>
      </c>
      <c r="AH13" s="509">
        <v>-2.1564038689616989E-2</v>
      </c>
      <c r="AI13" s="509">
        <v>0.99999999999999978</v>
      </c>
    </row>
    <row r="14" spans="1:35">
      <c r="A14" s="17">
        <v>201811</v>
      </c>
      <c r="B14" s="408">
        <f t="shared" ref="B14" si="135">T14*100</f>
        <v>1.0755858959253274E-2</v>
      </c>
      <c r="C14" s="412">
        <f t="shared" ref="C14" si="136">U14*100</f>
        <v>-2.5413530444513902E-2</v>
      </c>
      <c r="D14" s="408">
        <f t="shared" ref="D14" si="137">V14*100</f>
        <v>-8.07808876103977E-3</v>
      </c>
      <c r="E14" s="408">
        <f t="shared" ref="E14" si="138">W14*100</f>
        <v>-2.0790922892335501E-3</v>
      </c>
      <c r="F14" s="408">
        <f t="shared" ref="F14" si="139">X14*100</f>
        <v>5.6216722855881272E-3</v>
      </c>
      <c r="G14" s="408">
        <f t="shared" ref="G14" si="140">Y14*100</f>
        <v>-6.7636526815806177E-3</v>
      </c>
      <c r="H14" s="408">
        <f t="shared" ref="H14" si="141">Z14*100</f>
        <v>-2.5956832931526442E-2</v>
      </c>
      <c r="I14" s="408">
        <f t="shared" ref="I14" si="142">AA14*100</f>
        <v>-2.595683293156012E-2</v>
      </c>
      <c r="K14" s="17">
        <v>201811</v>
      </c>
      <c r="L14" s="406">
        <f t="shared" ref="L14" si="143">AC14*100</f>
        <v>-41.437485796618546</v>
      </c>
      <c r="M14" s="415">
        <f t="shared" ref="M14" si="144">AD14*100</f>
        <v>97.90689993480423</v>
      </c>
      <c r="N14" s="406">
        <f t="shared" ref="N14" si="145">AE14*100</f>
        <v>31.121241880123019</v>
      </c>
      <c r="O14" s="406">
        <f t="shared" ref="O14" si="146">AF14*100</f>
        <v>8.0098072623811625</v>
      </c>
      <c r="P14" s="406">
        <f t="shared" ref="P14" si="147">AG14*100</f>
        <v>-21.657774276307038</v>
      </c>
      <c r="Q14" s="406">
        <f t="shared" ref="Q14" si="148">AH14*100</f>
        <v>26.057310995617165</v>
      </c>
      <c r="R14" s="406">
        <f t="shared" ref="R14" si="149">AI14*100</f>
        <v>99.999999999999986</v>
      </c>
      <c r="T14" s="509">
        <v>1.0755858959253274E-4</v>
      </c>
      <c r="U14" s="509">
        <v>-2.5413530444513903E-4</v>
      </c>
      <c r="V14" s="509">
        <v>-8.0780887610397707E-5</v>
      </c>
      <c r="W14" s="509">
        <v>-2.0790922892335503E-5</v>
      </c>
      <c r="X14" s="509">
        <v>5.621672285588127E-5</v>
      </c>
      <c r="Y14" s="509">
        <v>-6.7636526815806176E-5</v>
      </c>
      <c r="Z14" s="509">
        <v>-2.5956832931526441E-4</v>
      </c>
      <c r="AA14" s="509">
        <v>-2.5956832931560122E-4</v>
      </c>
      <c r="AC14" s="509">
        <v>-0.41437485796618545</v>
      </c>
      <c r="AD14" s="509">
        <v>0.97906899934804226</v>
      </c>
      <c r="AE14" s="509">
        <v>0.31121241880123018</v>
      </c>
      <c r="AF14" s="509">
        <v>8.0098072623811634E-2</v>
      </c>
      <c r="AG14" s="509">
        <v>-0.21657774276307037</v>
      </c>
      <c r="AH14" s="509">
        <v>0.26057310995617167</v>
      </c>
      <c r="AI14" s="509">
        <v>0.99999999999999989</v>
      </c>
    </row>
    <row r="15" spans="1:35">
      <c r="A15" s="17">
        <v>201812</v>
      </c>
      <c r="B15" s="408">
        <f t="shared" ref="B15" si="150">T15*100</f>
        <v>-7.4621894003669628E-2</v>
      </c>
      <c r="C15" s="412">
        <f t="shared" ref="C15" si="151">U15*100</f>
        <v>-5.4245810742496028E-2</v>
      </c>
      <c r="D15" s="408">
        <f t="shared" ref="D15" si="152">V15*100</f>
        <v>-1.9049962473096486E-2</v>
      </c>
      <c r="E15" s="408">
        <f t="shared" ref="E15" si="153">W15*100</f>
        <v>-1.2784443708496743E-2</v>
      </c>
      <c r="F15" s="408">
        <f t="shared" ref="F15" si="154">X15*100</f>
        <v>4.6374709220298258E-4</v>
      </c>
      <c r="G15" s="408">
        <f t="shared" ref="G15" si="155">Y15*100</f>
        <v>-1.4863485856527562E-2</v>
      </c>
      <c r="H15" s="408">
        <f t="shared" ref="H15" si="156">Z15*100</f>
        <v>-0.17510184969208345</v>
      </c>
      <c r="I15" s="408">
        <f t="shared" ref="I15" si="157">AA15*100</f>
        <v>-0.17510184969205389</v>
      </c>
      <c r="K15" s="17">
        <v>201812</v>
      </c>
      <c r="L15" s="406">
        <f t="shared" ref="L15" si="158">AC15*100</f>
        <v>42.616279688017116</v>
      </c>
      <c r="M15" s="415">
        <f t="shared" ref="M15" si="159">AD15*100</f>
        <v>30.979576079799998</v>
      </c>
      <c r="N15" s="406">
        <f t="shared" ref="N15" si="160">AE15*100</f>
        <v>10.879361072767557</v>
      </c>
      <c r="O15" s="406">
        <f t="shared" ref="O15" si="161">AF15*100</f>
        <v>7.3011471500604834</v>
      </c>
      <c r="P15" s="406">
        <f t="shared" ref="P15" si="162">AG15*100</f>
        <v>-0.26484419954356947</v>
      </c>
      <c r="Q15" s="406">
        <f t="shared" ref="Q15" si="163">AH15*100</f>
        <v>8.4884802088984195</v>
      </c>
      <c r="R15" s="406">
        <f t="shared" ref="R15" si="164">AI15*100</f>
        <v>100</v>
      </c>
      <c r="T15" s="510">
        <v>-7.4621894003669626E-4</v>
      </c>
      <c r="U15" s="510">
        <v>-5.4245810742496031E-4</v>
      </c>
      <c r="V15" s="510">
        <v>-1.9049962473096486E-4</v>
      </c>
      <c r="W15" s="510">
        <v>-1.2784443708496743E-4</v>
      </c>
      <c r="X15" s="510">
        <v>4.637470922029826E-6</v>
      </c>
      <c r="Y15" s="510">
        <v>-1.4863485856527562E-4</v>
      </c>
      <c r="Z15" s="510">
        <v>-1.7510184969208346E-3</v>
      </c>
      <c r="AA15" s="510">
        <v>-1.751018496920539E-3</v>
      </c>
      <c r="AC15" s="510">
        <v>0.42616279688017117</v>
      </c>
      <c r="AD15" s="510">
        <v>0.30979576079799998</v>
      </c>
      <c r="AE15" s="510">
        <v>0.10879361072767557</v>
      </c>
      <c r="AF15" s="510">
        <v>7.301147150060483E-2</v>
      </c>
      <c r="AG15" s="510">
        <v>-2.6484419954356949E-3</v>
      </c>
      <c r="AH15" s="510">
        <v>8.488480208898419E-2</v>
      </c>
      <c r="AI15" s="510">
        <v>1</v>
      </c>
    </row>
    <row r="16" spans="1:35">
      <c r="A16" s="404">
        <v>201901</v>
      </c>
      <c r="B16" s="409">
        <f t="shared" ref="B16" si="165">T16*100</f>
        <v>-0.10172610029377366</v>
      </c>
      <c r="C16" s="413">
        <f t="shared" ref="C16" si="166">U16*100</f>
        <v>-6.7606473787094612E-2</v>
      </c>
      <c r="D16" s="409">
        <f t="shared" ref="D16" si="167">V16*100</f>
        <v>-1.9257674223445188E-2</v>
      </c>
      <c r="E16" s="409">
        <f t="shared" ref="E16" si="168">W16*100</f>
        <v>-1.8909689478551116E-2</v>
      </c>
      <c r="F16" s="409">
        <f t="shared" ref="F16" si="169">X16*100</f>
        <v>-3.5571695517183882E-3</v>
      </c>
      <c r="G16" s="409">
        <f t="shared" ref="G16" si="170">Y16*100</f>
        <v>-2.4834681815422741E-2</v>
      </c>
      <c r="H16" s="409">
        <f t="shared" ref="H16" si="171">Z16*100</f>
        <v>-0.23589178915000572</v>
      </c>
      <c r="I16" s="409">
        <f t="shared" ref="I16" si="172">AA16*100</f>
        <v>-0.2358917891500075</v>
      </c>
      <c r="K16" s="404">
        <v>201901</v>
      </c>
      <c r="L16" s="405">
        <f t="shared" ref="L16" si="173">AC16*100</f>
        <v>43.124053050055558</v>
      </c>
      <c r="M16" s="417">
        <f t="shared" ref="M16" si="174">AD16*100</f>
        <v>28.659952103760183</v>
      </c>
      <c r="N16" s="405">
        <f t="shared" ref="N16" si="175">AE16*100</f>
        <v>8.1637747090887753</v>
      </c>
      <c r="O16" s="405">
        <f t="shared" ref="O16" si="176">AF16*100</f>
        <v>8.0162559055950329</v>
      </c>
      <c r="P16" s="405">
        <f t="shared" ref="P16" si="177">AG16*100</f>
        <v>1.5079666674859766</v>
      </c>
      <c r="Q16" s="405">
        <f t="shared" ref="Q16" si="178">AH16*100</f>
        <v>10.527997564014465</v>
      </c>
      <c r="R16" s="405">
        <f t="shared" ref="R16" si="179">AI16*100</f>
        <v>99.999999999999972</v>
      </c>
      <c r="S16" s="408"/>
      <c r="T16" s="509">
        <v>-1.0172610029377366E-3</v>
      </c>
      <c r="U16" s="509">
        <v>-6.7606473787094608E-4</v>
      </c>
      <c r="V16" s="509">
        <v>-1.9257674223445187E-4</v>
      </c>
      <c r="W16" s="509">
        <v>-1.8909689478551115E-4</v>
      </c>
      <c r="X16" s="509">
        <v>-3.5571695517183881E-5</v>
      </c>
      <c r="Y16" s="509">
        <v>-2.483468181542274E-4</v>
      </c>
      <c r="Z16" s="509">
        <v>-2.3589178915000572E-3</v>
      </c>
      <c r="AA16" s="509">
        <v>-2.358917891500075E-3</v>
      </c>
      <c r="AC16" s="509">
        <v>0.43124053050055555</v>
      </c>
      <c r="AD16" s="509">
        <v>0.28659952103760183</v>
      </c>
      <c r="AE16" s="509">
        <v>8.1637747090887752E-2</v>
      </c>
      <c r="AF16" s="509">
        <v>8.0162559055950322E-2</v>
      </c>
      <c r="AG16" s="509">
        <v>1.5079666674859767E-2</v>
      </c>
      <c r="AH16" s="509">
        <v>0.10527997564014464</v>
      </c>
      <c r="AI16" s="509">
        <v>0.99999999999999978</v>
      </c>
    </row>
    <row r="17" spans="1:35">
      <c r="A17" s="17">
        <v>201902</v>
      </c>
      <c r="B17" s="408">
        <f t="shared" ref="B17" si="180">T17*100</f>
        <v>-9.3476040342275024E-2</v>
      </c>
      <c r="C17" s="412">
        <f t="shared" ref="C17" si="181">U17*100</f>
        <v>-6.9166964496568825E-2</v>
      </c>
      <c r="D17" s="408">
        <f t="shared" ref="D17" si="182">V17*100</f>
        <v>-1.5637994975961043E-2</v>
      </c>
      <c r="E17" s="408">
        <f t="shared" ref="E17" si="183">W17*100</f>
        <v>-2.2410058920734732E-2</v>
      </c>
      <c r="F17" s="408">
        <f t="shared" ref="F17" si="184">X17*100</f>
        <v>-5.1048871648299706E-3</v>
      </c>
      <c r="G17" s="408">
        <f t="shared" ref="G17" si="185">Y17*100</f>
        <v>-2.7393566432947842E-2</v>
      </c>
      <c r="H17" s="408">
        <f t="shared" ref="H17" si="186">Z17*100</f>
        <v>-0.23318951233331744</v>
      </c>
      <c r="I17" s="408">
        <f t="shared" ref="I17" si="187">AA17*100</f>
        <v>-0.23318951233331306</v>
      </c>
      <c r="K17" s="17">
        <v>201902</v>
      </c>
      <c r="L17" s="406">
        <f t="shared" ref="L17" si="188">AC17*100</f>
        <v>40.085868102276329</v>
      </c>
      <c r="M17" s="415">
        <f t="shared" ref="M17" si="189">AD17*100</f>
        <v>29.661267269045382</v>
      </c>
      <c r="N17" s="406">
        <f t="shared" ref="N17" si="190">AE17*100</f>
        <v>6.7061313433377485</v>
      </c>
      <c r="O17" s="406">
        <f t="shared" ref="O17" si="191">AF17*100</f>
        <v>9.6102344811726113</v>
      </c>
      <c r="P17" s="406">
        <f t="shared" ref="P17" si="192">AG17*100</f>
        <v>2.1891581288326227</v>
      </c>
      <c r="Q17" s="406">
        <f t="shared" ref="Q17" si="193">AH17*100</f>
        <v>11.747340675335307</v>
      </c>
      <c r="R17" s="406">
        <f t="shared" ref="R17" si="194">AI17*100</f>
        <v>100</v>
      </c>
      <c r="S17" s="408"/>
      <c r="T17" s="509">
        <v>-9.3476040342275026E-4</v>
      </c>
      <c r="U17" s="509">
        <v>-6.9166964496568829E-4</v>
      </c>
      <c r="V17" s="509">
        <v>-1.5637994975961045E-4</v>
      </c>
      <c r="W17" s="509">
        <v>-2.241005892073473E-4</v>
      </c>
      <c r="X17" s="509">
        <v>-5.1048871648299705E-5</v>
      </c>
      <c r="Y17" s="509">
        <v>-2.7393566432947842E-4</v>
      </c>
      <c r="Z17" s="509">
        <v>-2.3318951233331745E-3</v>
      </c>
      <c r="AA17" s="509">
        <v>-2.3318951233331307E-3</v>
      </c>
      <c r="AC17" s="509">
        <v>0.40085868102276329</v>
      </c>
      <c r="AD17" s="509">
        <v>0.29661267269045383</v>
      </c>
      <c r="AE17" s="509">
        <v>6.7061313433377484E-2</v>
      </c>
      <c r="AF17" s="509">
        <v>9.6102344811726109E-2</v>
      </c>
      <c r="AG17" s="509">
        <v>2.1891581288326228E-2</v>
      </c>
      <c r="AH17" s="509">
        <v>0.11747340675335306</v>
      </c>
      <c r="AI17" s="509">
        <v>1</v>
      </c>
    </row>
    <row r="18" spans="1:35">
      <c r="A18" s="17">
        <v>201903</v>
      </c>
      <c r="B18" s="408">
        <f t="shared" ref="B18" si="195">T18*100</f>
        <v>-6.6682804008659821E-2</v>
      </c>
      <c r="C18" s="412">
        <f t="shared" ref="C18" si="196">U18*100</f>
        <v>-6.9685399427955708E-2</v>
      </c>
      <c r="D18" s="408">
        <f t="shared" ref="D18" si="197">V18*100</f>
        <v>-1.1686971977308532E-2</v>
      </c>
      <c r="E18" s="408">
        <f t="shared" ref="E18" si="198">W18*100</f>
        <v>-2.1825283422508418E-2</v>
      </c>
      <c r="F18" s="408">
        <f t="shared" ref="F18" si="199">X18*100</f>
        <v>-5.5468796859128406E-3</v>
      </c>
      <c r="G18" s="408">
        <f t="shared" ref="G18" si="200">Y18*100</f>
        <v>-2.6601549639131319E-2</v>
      </c>
      <c r="H18" s="408">
        <f t="shared" ref="H18" si="201">Z18*100</f>
        <v>-0.20202888816147663</v>
      </c>
      <c r="I18" s="408">
        <f t="shared" ref="I18" si="202">AA18*100</f>
        <v>-0.20202888816147971</v>
      </c>
      <c r="K18" s="17">
        <v>201903</v>
      </c>
      <c r="L18" s="406">
        <f t="shared" ref="L18" si="203">AC18*100</f>
        <v>33.00656882067377</v>
      </c>
      <c r="M18" s="415">
        <f t="shared" ref="M18" si="204">AD18*100</f>
        <v>34.49278965108094</v>
      </c>
      <c r="N18" s="406">
        <f t="shared" ref="N18" si="205">AE18*100</f>
        <v>5.7848024030936749</v>
      </c>
      <c r="O18" s="406">
        <f t="shared" ref="O18" si="206">AF18*100</f>
        <v>10.803050801855631</v>
      </c>
      <c r="P18" s="406">
        <f t="shared" ref="P18" si="207">AG18*100</f>
        <v>2.7455873941549185</v>
      </c>
      <c r="Q18" s="406">
        <f t="shared" ref="Q18" si="208">AH18*100</f>
        <v>13.167200929141067</v>
      </c>
      <c r="R18" s="406">
        <f t="shared" ref="R18" si="209">AI18*100</f>
        <v>100</v>
      </c>
      <c r="S18" s="408"/>
      <c r="T18" s="509">
        <v>-6.6682804008659827E-4</v>
      </c>
      <c r="U18" s="509">
        <v>-6.9685399427955701E-4</v>
      </c>
      <c r="V18" s="509">
        <v>-1.1686971977308533E-4</v>
      </c>
      <c r="W18" s="509">
        <v>-2.1825283422508419E-4</v>
      </c>
      <c r="X18" s="509">
        <v>-5.5468796859128404E-5</v>
      </c>
      <c r="Y18" s="509">
        <v>-2.6601549639131318E-4</v>
      </c>
      <c r="Z18" s="509">
        <v>-2.0202888816147663E-3</v>
      </c>
      <c r="AA18" s="509">
        <v>-2.0202888816147971E-3</v>
      </c>
      <c r="AC18" s="509">
        <v>0.33006568820673771</v>
      </c>
      <c r="AD18" s="509">
        <v>0.34492789651080941</v>
      </c>
      <c r="AE18" s="509">
        <v>5.7848024030936751E-2</v>
      </c>
      <c r="AF18" s="509">
        <v>0.10803050801855632</v>
      </c>
      <c r="AG18" s="509">
        <v>2.7455873941549185E-2</v>
      </c>
      <c r="AH18" s="509">
        <v>0.13167200929141068</v>
      </c>
      <c r="AI18" s="509">
        <v>1</v>
      </c>
    </row>
    <row r="19" spans="1:35">
      <c r="A19" s="17">
        <v>201904</v>
      </c>
      <c r="B19" s="408">
        <f t="shared" ref="B19" si="210">T19*100</f>
        <v>1.9033763407735306E-2</v>
      </c>
      <c r="C19" s="412">
        <f t="shared" ref="C19" si="211">U19*100</f>
        <v>-5.0124932534753322E-2</v>
      </c>
      <c r="D19" s="408">
        <f t="shared" ref="D19" si="212">V19*100</f>
        <v>2.6335727313824838E-4</v>
      </c>
      <c r="E19" s="408">
        <f t="shared" ref="E19" si="213">W19*100</f>
        <v>-1.4804302270555379E-2</v>
      </c>
      <c r="F19" s="408">
        <f t="shared" ref="F19" si="214">X19*100</f>
        <v>-1.9358481534684066E-3</v>
      </c>
      <c r="G19" s="408">
        <f t="shared" ref="G19" si="215">Y19*100</f>
        <v>-2.0949260313517227E-2</v>
      </c>
      <c r="H19" s="408">
        <f t="shared" ref="H19" si="216">Z19*100</f>
        <v>-6.851722259142079E-2</v>
      </c>
      <c r="I19" s="408">
        <f t="shared" ref="I19" si="217">AA19*100</f>
        <v>-6.8517222591437638E-2</v>
      </c>
      <c r="K19" s="17">
        <v>201904</v>
      </c>
      <c r="L19" s="406">
        <f t="shared" ref="L19" si="218">AC19*100</f>
        <v>-27.779531463551425</v>
      </c>
      <c r="M19" s="415">
        <f t="shared" ref="M19" si="219">AD19*100</f>
        <v>73.156690593920231</v>
      </c>
      <c r="N19" s="406">
        <f t="shared" ref="N19" si="220">AE19*100</f>
        <v>-0.38436653322725894</v>
      </c>
      <c r="O19" s="406">
        <f t="shared" ref="O19" si="221">AF19*100</f>
        <v>21.606687648207537</v>
      </c>
      <c r="P19" s="406">
        <f t="shared" ref="P19" si="222">AG19*100</f>
        <v>2.8253453369121226</v>
      </c>
      <c r="Q19" s="406">
        <f t="shared" ref="Q19" si="223">AH19*100</f>
        <v>30.575174417738783</v>
      </c>
      <c r="R19" s="406">
        <f t="shared" ref="R19" si="224">AI19*100</f>
        <v>99.999999999999986</v>
      </c>
      <c r="S19" s="408"/>
      <c r="T19" s="509">
        <v>1.9033763407735305E-4</v>
      </c>
      <c r="U19" s="509">
        <v>-5.0124932534753325E-4</v>
      </c>
      <c r="V19" s="509">
        <v>2.6335727313824836E-6</v>
      </c>
      <c r="W19" s="509">
        <v>-1.4804302270555379E-4</v>
      </c>
      <c r="X19" s="509">
        <v>-1.9358481534684065E-5</v>
      </c>
      <c r="Y19" s="509">
        <v>-2.0949260313517226E-4</v>
      </c>
      <c r="Z19" s="509">
        <v>-6.8517222591420786E-4</v>
      </c>
      <c r="AA19" s="509">
        <v>-6.8517222591437635E-4</v>
      </c>
      <c r="AC19" s="509">
        <v>-0.27779531463551427</v>
      </c>
      <c r="AD19" s="509">
        <v>0.73156690593920237</v>
      </c>
      <c r="AE19" s="509">
        <v>-3.8436653322725897E-3</v>
      </c>
      <c r="AF19" s="509">
        <v>0.21606687648207537</v>
      </c>
      <c r="AG19" s="509">
        <v>2.8253453369121224E-2</v>
      </c>
      <c r="AH19" s="509">
        <v>0.30575174417738782</v>
      </c>
      <c r="AI19" s="509">
        <v>0.99999999999999989</v>
      </c>
    </row>
    <row r="20" spans="1:35">
      <c r="A20" s="17">
        <v>201905</v>
      </c>
      <c r="B20" s="408">
        <f t="shared" ref="B20" si="225">T20*100</f>
        <v>0.10138800634086596</v>
      </c>
      <c r="C20" s="412">
        <f t="shared" ref="C20" si="226">U20*100</f>
        <v>-4.4870644864350565E-2</v>
      </c>
      <c r="D20" s="408">
        <f t="shared" ref="D20" si="227">V20*100</f>
        <v>5.23154527253936E-4</v>
      </c>
      <c r="E20" s="408">
        <f t="shared" ref="E20" si="228">W20*100</f>
        <v>-1.0789188178444778E-2</v>
      </c>
      <c r="F20" s="408">
        <f t="shared" ref="F20" si="229">X20*100</f>
        <v>-2.6205168501882118E-3</v>
      </c>
      <c r="G20" s="408">
        <f t="shared" ref="G20" si="230">Y20*100</f>
        <v>-1.6501764273417294E-2</v>
      </c>
      <c r="H20" s="408">
        <f t="shared" ref="H20" si="231">Z20*100</f>
        <v>2.7129046701719037E-2</v>
      </c>
      <c r="I20" s="408">
        <f t="shared" ref="I20" si="232">AA20*100</f>
        <v>2.7129046701735555E-2</v>
      </c>
      <c r="K20" s="17">
        <v>201905</v>
      </c>
      <c r="L20" s="406">
        <f t="shared" ref="L20" si="233">AC20*100</f>
        <v>373.72491357922092</v>
      </c>
      <c r="M20" s="415">
        <f t="shared" ref="M20" si="234">AD20*100</f>
        <v>-165.39705710155798</v>
      </c>
      <c r="N20" s="406">
        <f t="shared" ref="N20" si="235">AE20*100</f>
        <v>1.928392593392477</v>
      </c>
      <c r="O20" s="406">
        <f t="shared" ref="O20" si="236">AF20*100</f>
        <v>-39.769875797962037</v>
      </c>
      <c r="P20" s="406">
        <f t="shared" ref="P20" si="237">AG20*100</f>
        <v>-9.6594505476012991</v>
      </c>
      <c r="Q20" s="406">
        <f t="shared" ref="Q20" si="238">AH20*100</f>
        <v>-60.826922725492075</v>
      </c>
      <c r="R20" s="406">
        <f t="shared" ref="R20" si="239">AI20*100</f>
        <v>100.00000000000009</v>
      </c>
      <c r="S20" s="408"/>
      <c r="T20" s="509">
        <v>1.0138800634086596E-3</v>
      </c>
      <c r="U20" s="509">
        <v>-4.4870644864350564E-4</v>
      </c>
      <c r="V20" s="509">
        <v>5.2315452725393598E-6</v>
      </c>
      <c r="W20" s="509">
        <v>-1.0789188178444777E-4</v>
      </c>
      <c r="X20" s="509">
        <v>-2.6205168501882116E-5</v>
      </c>
      <c r="Y20" s="509">
        <v>-1.6501764273417295E-4</v>
      </c>
      <c r="Z20" s="509">
        <v>2.7129046701719037E-4</v>
      </c>
      <c r="AA20" s="509">
        <v>2.7129046701735555E-4</v>
      </c>
      <c r="AC20" s="509">
        <v>3.7372491357922093</v>
      </c>
      <c r="AD20" s="509">
        <v>-1.6539705710155796</v>
      </c>
      <c r="AE20" s="509">
        <v>1.9283925933924771E-2</v>
      </c>
      <c r="AF20" s="509">
        <v>-0.39769875797962034</v>
      </c>
      <c r="AG20" s="509">
        <v>-9.659450547601299E-2</v>
      </c>
      <c r="AH20" s="509">
        <v>-0.60826922725492072</v>
      </c>
      <c r="AI20" s="509">
        <v>1.0000000000000009</v>
      </c>
    </row>
    <row r="21" spans="1:35">
      <c r="A21" s="17">
        <v>201906</v>
      </c>
      <c r="B21" s="408">
        <f t="shared" ref="B21" si="240">T21*100</f>
        <v>0.13904338014150108</v>
      </c>
      <c r="C21" s="412">
        <f t="shared" ref="C21" si="241">U21*100</f>
        <v>-3.8571376535816583E-2</v>
      </c>
      <c r="D21" s="408">
        <f t="shared" ref="D21" si="242">V21*100</f>
        <v>-4.0665217398124073E-4</v>
      </c>
      <c r="E21" s="408">
        <f t="shared" ref="E21" si="243">W21*100</f>
        <v>-6.7214251627190818E-3</v>
      </c>
      <c r="F21" s="408">
        <f t="shared" ref="F21" si="244">X21*100</f>
        <v>-4.5998200445274869E-3</v>
      </c>
      <c r="G21" s="408">
        <f t="shared" ref="G21" si="245">Y21*100</f>
        <v>-8.9780728277036141E-3</v>
      </c>
      <c r="H21" s="408">
        <f t="shared" ref="H21" si="246">Z21*100</f>
        <v>7.9766033396753103E-2</v>
      </c>
      <c r="I21" s="408">
        <f t="shared" ref="I21" si="247">AA21*100</f>
        <v>7.9766033396740918E-2</v>
      </c>
      <c r="K21" s="17">
        <v>201906</v>
      </c>
      <c r="L21" s="406">
        <f t="shared" ref="L21" si="248">AC21*100</f>
        <v>174.31402091903556</v>
      </c>
      <c r="M21" s="415">
        <f t="shared" ref="M21" si="249">AD21*100</f>
        <v>-48.355640732395557</v>
      </c>
      <c r="N21" s="406">
        <f t="shared" ref="N21" si="250">AE21*100</f>
        <v>-0.50980618775233422</v>
      </c>
      <c r="O21" s="406">
        <f t="shared" ref="O21" si="251">AF21*100</f>
        <v>-8.4264252295046163</v>
      </c>
      <c r="P21" s="406">
        <f t="shared" ref="P21" si="252">AG21*100</f>
        <v>-5.766640070527469</v>
      </c>
      <c r="Q21" s="406">
        <f t="shared" ref="Q21" si="253">AH21*100</f>
        <v>-11.255508698855607</v>
      </c>
      <c r="R21" s="406">
        <f t="shared" ref="R21" si="254">AI21*100</f>
        <v>99.999999999999972</v>
      </c>
      <c r="S21" s="408"/>
      <c r="T21" s="509">
        <v>1.3904338014150109E-3</v>
      </c>
      <c r="U21" s="509">
        <v>-3.8571376535816583E-4</v>
      </c>
      <c r="V21" s="509">
        <v>-4.0665217398124072E-6</v>
      </c>
      <c r="W21" s="509">
        <v>-6.7214251627190815E-5</v>
      </c>
      <c r="X21" s="509">
        <v>-4.5998200445274869E-5</v>
      </c>
      <c r="Y21" s="509">
        <v>-8.9780728277036141E-5</v>
      </c>
      <c r="Z21" s="509">
        <v>7.9766033396753099E-4</v>
      </c>
      <c r="AA21" s="509">
        <v>7.9766033396740912E-4</v>
      </c>
      <c r="AC21" s="509">
        <v>1.7431402091903556</v>
      </c>
      <c r="AD21" s="509">
        <v>-0.48355640732395555</v>
      </c>
      <c r="AE21" s="509">
        <v>-5.0980618775233423E-3</v>
      </c>
      <c r="AF21" s="509">
        <v>-8.4264252295046166E-2</v>
      </c>
      <c r="AG21" s="509">
        <v>-5.7666400705274685E-2</v>
      </c>
      <c r="AH21" s="509">
        <v>-0.11255508698855607</v>
      </c>
      <c r="AI21" s="509">
        <v>0.99999999999999978</v>
      </c>
    </row>
    <row r="22" spans="1:35">
      <c r="A22" s="17">
        <v>201907</v>
      </c>
      <c r="B22" s="408">
        <f t="shared" ref="B22" si="255">T22*100</f>
        <v>0.13271948837496375</v>
      </c>
      <c r="C22" s="412">
        <f t="shared" ref="C22" si="256">U22*100</f>
        <v>-2.2313741488515688E-2</v>
      </c>
      <c r="D22" s="408">
        <f t="shared" ref="D22" si="257">V22*100</f>
        <v>-4.4942720147969004E-3</v>
      </c>
      <c r="E22" s="408">
        <f t="shared" ref="E22" si="258">W22*100</f>
        <v>-5.1022178547535952E-3</v>
      </c>
      <c r="F22" s="408">
        <f t="shared" ref="F22" si="259">X22*100</f>
        <v>-4.6696414610024198E-3</v>
      </c>
      <c r="G22" s="408">
        <f t="shared" ref="G22" si="260">Y22*100</f>
        <v>-2.8823530754663916E-4</v>
      </c>
      <c r="H22" s="408">
        <f t="shared" ref="H22" si="261">Z22*100</f>
        <v>9.5851380248348522E-2</v>
      </c>
      <c r="I22" s="408">
        <f t="shared" ref="I22" si="262">AA22*100</f>
        <v>9.5851380248365925E-2</v>
      </c>
      <c r="K22" s="17">
        <v>201907</v>
      </c>
      <c r="L22" s="406">
        <f t="shared" ref="L22" si="263">AC22*100</f>
        <v>138.46382600969426</v>
      </c>
      <c r="M22" s="415">
        <f t="shared" ref="M22" si="264">AD22*100</f>
        <v>-23.279520264289719</v>
      </c>
      <c r="N22" s="406">
        <f t="shared" ref="N22" si="265">AE22*100</f>
        <v>-4.6887921729998618</v>
      </c>
      <c r="O22" s="406">
        <f t="shared" ref="O22" si="266">AF22*100</f>
        <v>-5.3230509999270508</v>
      </c>
      <c r="P22" s="406">
        <f t="shared" ref="P22" si="267">AG22*100</f>
        <v>-4.8717519235544611</v>
      </c>
      <c r="Q22" s="406">
        <f t="shared" ref="Q22" si="268">AH22*100</f>
        <v>-0.30071064892318577</v>
      </c>
      <c r="R22" s="406">
        <f t="shared" ref="R22" si="269">AI22*100</f>
        <v>99.999999999999972</v>
      </c>
      <c r="S22" s="408"/>
      <c r="T22" s="509">
        <v>1.3271948837496376E-3</v>
      </c>
      <c r="U22" s="509">
        <v>-2.2313741488515687E-4</v>
      </c>
      <c r="V22" s="509">
        <v>-4.4942720147969006E-5</v>
      </c>
      <c r="W22" s="509">
        <v>-5.1022178547535955E-5</v>
      </c>
      <c r="X22" s="509">
        <v>-4.6696414610024198E-5</v>
      </c>
      <c r="Y22" s="509">
        <v>-2.8823530754663914E-6</v>
      </c>
      <c r="Z22" s="509">
        <v>9.5851380248348518E-4</v>
      </c>
      <c r="AA22" s="509">
        <v>9.585138024836592E-4</v>
      </c>
      <c r="AC22" s="509">
        <v>1.3846382600969427</v>
      </c>
      <c r="AD22" s="509">
        <v>-0.23279520264289719</v>
      </c>
      <c r="AE22" s="509">
        <v>-4.6887921729998616E-2</v>
      </c>
      <c r="AF22" s="509">
        <v>-5.3230509999270509E-2</v>
      </c>
      <c r="AG22" s="509">
        <v>-4.8717519235544612E-2</v>
      </c>
      <c r="AH22" s="509">
        <v>-3.0071064892318576E-3</v>
      </c>
      <c r="AI22" s="509">
        <v>0.99999999999999978</v>
      </c>
    </row>
    <row r="23" spans="1:35">
      <c r="A23" s="17">
        <v>201908</v>
      </c>
      <c r="B23" s="408">
        <f t="shared" ref="B23" si="270">T23*100</f>
        <v>6.7617010972007813E-2</v>
      </c>
      <c r="C23" s="412">
        <f t="shared" ref="C23" si="271">U23*100</f>
        <v>-8.8430306720216033E-3</v>
      </c>
      <c r="D23" s="408">
        <f t="shared" ref="D23" si="272">V23*100</f>
        <v>-1.4526098899035486E-2</v>
      </c>
      <c r="E23" s="408">
        <f t="shared" ref="E23" si="273">W23*100</f>
        <v>-7.1140898603777626E-3</v>
      </c>
      <c r="F23" s="408">
        <f t="shared" ref="F23" si="274">X23*100</f>
        <v>-5.2707621222117217E-3</v>
      </c>
      <c r="G23" s="408">
        <f t="shared" ref="G23" si="275">Y23*100</f>
        <v>6.3328243259285055E-3</v>
      </c>
      <c r="H23" s="408">
        <f t="shared" ref="H23" si="276">Z23*100</f>
        <v>3.8195853744289743E-2</v>
      </c>
      <c r="I23" s="408">
        <f t="shared" ref="I23" si="277">AA23*100</f>
        <v>3.8195853744285004E-2</v>
      </c>
      <c r="K23" s="17">
        <v>201908</v>
      </c>
      <c r="L23" s="406">
        <f t="shared" ref="L23" si="278">AC23*100</f>
        <v>177.02709677517424</v>
      </c>
      <c r="M23" s="415">
        <f t="shared" ref="M23" si="279">AD23*100</f>
        <v>-23.151807866956318</v>
      </c>
      <c r="N23" s="406">
        <f t="shared" ref="N23" si="280">AE23*100</f>
        <v>-38.030564773557728</v>
      </c>
      <c r="O23" s="406">
        <f t="shared" ref="O23" si="281">AF23*100</f>
        <v>-18.625293488671698</v>
      </c>
      <c r="P23" s="406">
        <f t="shared" ref="P23" si="282">AG23*100</f>
        <v>-13.799304389156891</v>
      </c>
      <c r="Q23" s="406">
        <f t="shared" ref="Q23" si="283">AH23*100</f>
        <v>16.579873743168417</v>
      </c>
      <c r="R23" s="406">
        <f t="shared" ref="R23" si="284">AI23*100</f>
        <v>100</v>
      </c>
      <c r="S23" s="408"/>
      <c r="T23" s="509">
        <v>6.761701097200781E-4</v>
      </c>
      <c r="U23" s="509">
        <v>-8.8430306720216031E-5</v>
      </c>
      <c r="V23" s="509">
        <v>-1.4526098899035486E-4</v>
      </c>
      <c r="W23" s="509">
        <v>-7.1140898603777624E-5</v>
      </c>
      <c r="X23" s="509">
        <v>-5.2707621222117213E-5</v>
      </c>
      <c r="Y23" s="509">
        <v>6.3328243259285058E-5</v>
      </c>
      <c r="Z23" s="509">
        <v>3.8195853744289743E-4</v>
      </c>
      <c r="AA23" s="509">
        <v>3.8195853744285005E-4</v>
      </c>
      <c r="AC23" s="509">
        <v>1.7702709677517423</v>
      </c>
      <c r="AD23" s="509">
        <v>-0.2315180786695632</v>
      </c>
      <c r="AE23" s="509">
        <v>-0.38030564773557729</v>
      </c>
      <c r="AF23" s="509">
        <v>-0.18625293488671699</v>
      </c>
      <c r="AG23" s="509">
        <v>-0.13799304389156891</v>
      </c>
      <c r="AH23" s="509">
        <v>0.16579873743168416</v>
      </c>
      <c r="AI23" s="509">
        <v>1</v>
      </c>
    </row>
    <row r="24" spans="1:35">
      <c r="A24" s="17">
        <v>201909</v>
      </c>
      <c r="B24" s="408">
        <f t="shared" ref="B24" si="285">T24*100</f>
        <v>-2.4233354354634244E-2</v>
      </c>
      <c r="C24" s="412">
        <f t="shared" ref="C24" si="286">U24*100</f>
        <v>-5.2013402083041591E-3</v>
      </c>
      <c r="D24" s="408">
        <f t="shared" ref="D24" si="287">V24*100</f>
        <v>-2.0917938932640222E-2</v>
      </c>
      <c r="E24" s="408">
        <f t="shared" ref="E24" si="288">W24*100</f>
        <v>-8.4860932756333912E-3</v>
      </c>
      <c r="F24" s="408">
        <f t="shared" ref="F24" si="289">X24*100</f>
        <v>-5.6904702762406801E-3</v>
      </c>
      <c r="G24" s="408">
        <f t="shared" ref="G24" si="290">Y24*100</f>
        <v>1.4522639055964244E-2</v>
      </c>
      <c r="H24" s="408">
        <f t="shared" ref="H24" si="291">Z24*100</f>
        <v>-5.0006557991488461E-2</v>
      </c>
      <c r="I24" s="408">
        <f t="shared" ref="I24" si="292">AA24*100</f>
        <v>-5.0006557991488648E-2</v>
      </c>
      <c r="K24" s="17">
        <v>201909</v>
      </c>
      <c r="L24" s="406">
        <f t="shared" ref="L24" si="293">AC24*100</f>
        <v>48.46035265766335</v>
      </c>
      <c r="M24" s="415">
        <f t="shared" ref="M24" si="294">AD24*100</f>
        <v>10.401316181748543</v>
      </c>
      <c r="N24" s="406">
        <f t="shared" ref="N24" si="295">AE24*100</f>
        <v>41.830391398265469</v>
      </c>
      <c r="O24" s="406">
        <f t="shared" ref="O24" si="296">AF24*100</f>
        <v>16.969960774100461</v>
      </c>
      <c r="P24" s="406">
        <f t="shared" ref="P24" si="297">AG24*100</f>
        <v>11.3794480260154</v>
      </c>
      <c r="Q24" s="406">
        <f t="shared" ref="Q24" si="298">AH24*100</f>
        <v>-29.041469037793245</v>
      </c>
      <c r="R24" s="406">
        <f t="shared" ref="R24" si="299">AI24*100</f>
        <v>99.999999999999986</v>
      </c>
      <c r="S24" s="408"/>
      <c r="T24" s="509">
        <v>-2.4233354354634244E-4</v>
      </c>
      <c r="U24" s="509">
        <v>-5.201340208304159E-5</v>
      </c>
      <c r="V24" s="509">
        <v>-2.0917938932640224E-4</v>
      </c>
      <c r="W24" s="509">
        <v>-8.486093275633392E-5</v>
      </c>
      <c r="X24" s="509">
        <v>-5.6904702762406797E-5</v>
      </c>
      <c r="Y24" s="509">
        <v>1.4522639055964244E-4</v>
      </c>
      <c r="Z24" s="509">
        <v>-5.0006557991488462E-4</v>
      </c>
      <c r="AA24" s="509">
        <v>-5.0006557991488646E-4</v>
      </c>
      <c r="AC24" s="509">
        <v>0.48460352657663353</v>
      </c>
      <c r="AD24" s="509">
        <v>0.10401316181748543</v>
      </c>
      <c r="AE24" s="509">
        <v>0.41830391398265471</v>
      </c>
      <c r="AF24" s="509">
        <v>0.16969960774100462</v>
      </c>
      <c r="AG24" s="509">
        <v>0.113794480260154</v>
      </c>
      <c r="AH24" s="509">
        <v>-0.29041469037793244</v>
      </c>
      <c r="AI24" s="509">
        <v>0.99999999999999989</v>
      </c>
    </row>
    <row r="25" spans="1:35">
      <c r="A25" s="17">
        <v>201910</v>
      </c>
      <c r="B25" s="408">
        <f t="shared" ref="B25" si="300">T25*100</f>
        <v>-0.15284524153781737</v>
      </c>
      <c r="C25" s="412">
        <f t="shared" ref="C25" si="301">U25*100</f>
        <v>-2.3849593637869815E-2</v>
      </c>
      <c r="D25" s="408">
        <f t="shared" ref="D25" si="302">V25*100</f>
        <v>-3.3943493224317681E-2</v>
      </c>
      <c r="E25" s="408">
        <f t="shared" ref="E25" si="303">W25*100</f>
        <v>-1.8385340029271741E-2</v>
      </c>
      <c r="F25" s="408">
        <f t="shared" ref="F25" si="304">X25*100</f>
        <v>-9.4244793721972378E-3</v>
      </c>
      <c r="G25" s="408">
        <f t="shared" ref="G25" si="305">Y25*100</f>
        <v>1.6024873541155896E-2</v>
      </c>
      <c r="H25" s="408">
        <f t="shared" ref="H25" si="306">Z25*100</f>
        <v>-0.22242327426031794</v>
      </c>
      <c r="I25" s="408">
        <f t="shared" ref="I25" si="307">AA25*100</f>
        <v>-0.22242327426033781</v>
      </c>
      <c r="K25" s="17">
        <v>201910</v>
      </c>
      <c r="L25" s="406">
        <f t="shared" ref="L25" si="308">AC25*100</f>
        <v>68.718187000040103</v>
      </c>
      <c r="M25" s="415">
        <f t="shared" ref="M25" si="309">AD25*100</f>
        <v>10.722616019921064</v>
      </c>
      <c r="N25" s="406">
        <f t="shared" ref="N25" si="310">AE25*100</f>
        <v>15.260765015351394</v>
      </c>
      <c r="O25" s="406">
        <f t="shared" ref="O25" si="311">AF25*100</f>
        <v>8.2659245487745387</v>
      </c>
      <c r="P25" s="406">
        <f t="shared" ref="P25" si="312">AG25*100</f>
        <v>4.2371821939672962</v>
      </c>
      <c r="Q25" s="406">
        <f t="shared" ref="Q25" si="313">AH25*100</f>
        <v>-7.2046747780544012</v>
      </c>
      <c r="R25" s="406">
        <f t="shared" ref="R25" si="314">AI25*100</f>
        <v>100</v>
      </c>
      <c r="S25" s="408"/>
      <c r="T25" s="509">
        <v>-1.5284524153781737E-3</v>
      </c>
      <c r="U25" s="509">
        <v>-2.3849593637869816E-4</v>
      </c>
      <c r="V25" s="509">
        <v>-3.3943493224317681E-4</v>
      </c>
      <c r="W25" s="509">
        <v>-1.8385340029271742E-4</v>
      </c>
      <c r="X25" s="509">
        <v>-9.4244793721972372E-5</v>
      </c>
      <c r="Y25" s="509">
        <v>1.6024873541155895E-4</v>
      </c>
      <c r="Z25" s="509">
        <v>-2.2242327426031795E-3</v>
      </c>
      <c r="AA25" s="509">
        <v>-2.2242327426033781E-3</v>
      </c>
      <c r="AC25" s="509">
        <v>0.6871818700004011</v>
      </c>
      <c r="AD25" s="509">
        <v>0.10722616019921064</v>
      </c>
      <c r="AE25" s="509">
        <v>0.15260765015351394</v>
      </c>
      <c r="AF25" s="509">
        <v>8.2659245487745392E-2</v>
      </c>
      <c r="AG25" s="509">
        <v>4.2371821939672961E-2</v>
      </c>
      <c r="AH25" s="509">
        <v>-7.2046747780544013E-2</v>
      </c>
      <c r="AI25" s="509">
        <v>1</v>
      </c>
    </row>
    <row r="26" spans="1:35">
      <c r="A26" s="17">
        <v>201911</v>
      </c>
      <c r="B26" s="408">
        <f t="shared" ref="B26" si="315">T26*100</f>
        <v>-0.25325722148063112</v>
      </c>
      <c r="C26" s="412">
        <f t="shared" ref="C26" si="316">U26*100</f>
        <v>-4.2788959458432939E-2</v>
      </c>
      <c r="D26" s="408">
        <f t="shared" ref="D26" si="317">V26*100</f>
        <v>-4.1330993303065743E-2</v>
      </c>
      <c r="E26" s="408">
        <f t="shared" ref="E26" si="318">W26*100</f>
        <v>-2.5041008808744551E-2</v>
      </c>
      <c r="F26" s="408">
        <f t="shared" ref="F26" si="319">X26*100</f>
        <v>-1.1325127581379508E-2</v>
      </c>
      <c r="G26" s="408">
        <f t="shared" ref="G26" si="320">Y26*100</f>
        <v>2.072270633228129E-2</v>
      </c>
      <c r="H26" s="408">
        <f t="shared" ref="H26" si="321">Z26*100</f>
        <v>-0.35302060429997251</v>
      </c>
      <c r="I26" s="408">
        <f t="shared" ref="I26" si="322">AA26*100</f>
        <v>-0.35302060429997895</v>
      </c>
      <c r="K26" s="17">
        <v>201911</v>
      </c>
      <c r="L26" s="406">
        <f t="shared" ref="L26" si="323">AC26*100</f>
        <v>71.740067972188569</v>
      </c>
      <c r="M26" s="415">
        <f t="shared" ref="M26" si="324">AD26*100</f>
        <v>12.12081077909941</v>
      </c>
      <c r="N26" s="406">
        <f t="shared" ref="N26" si="325">AE26*100</f>
        <v>11.70781331164045</v>
      </c>
      <c r="O26" s="406">
        <f t="shared" ref="O26" si="326">AF26*100</f>
        <v>7.0933561678078236</v>
      </c>
      <c r="P26" s="406">
        <f t="shared" ref="P26" si="327">AG26*100</f>
        <v>3.2080641875951796</v>
      </c>
      <c r="Q26" s="406">
        <f t="shared" ref="Q26" si="328">AH26*100</f>
        <v>-5.8701124183314146</v>
      </c>
      <c r="R26" s="406">
        <f t="shared" ref="R26" si="329">AI26*100</f>
        <v>100.00000000000003</v>
      </c>
      <c r="S26" s="408"/>
      <c r="T26" s="509">
        <v>-2.5325722148063111E-3</v>
      </c>
      <c r="U26" s="509">
        <v>-4.278895945843294E-4</v>
      </c>
      <c r="V26" s="509">
        <v>-4.133099330306574E-4</v>
      </c>
      <c r="W26" s="509">
        <v>-2.504100880874455E-4</v>
      </c>
      <c r="X26" s="509">
        <v>-1.1325127581379508E-4</v>
      </c>
      <c r="Y26" s="509">
        <v>2.0722706332281288E-4</v>
      </c>
      <c r="Z26" s="509">
        <v>-3.530206042999725E-3</v>
      </c>
      <c r="AA26" s="509">
        <v>-3.5302060429997896E-3</v>
      </c>
      <c r="AC26" s="509">
        <v>0.7174006797218857</v>
      </c>
      <c r="AD26" s="509">
        <v>0.1212081077909941</v>
      </c>
      <c r="AE26" s="509">
        <v>0.1170781331164045</v>
      </c>
      <c r="AF26" s="509">
        <v>7.0933561678078239E-2</v>
      </c>
      <c r="AG26" s="509">
        <v>3.2080641875951797E-2</v>
      </c>
      <c r="AH26" s="509">
        <v>-5.8701124183314142E-2</v>
      </c>
      <c r="AI26" s="509">
        <v>1.0000000000000002</v>
      </c>
    </row>
    <row r="27" spans="1:35">
      <c r="A27" s="17">
        <v>201912</v>
      </c>
      <c r="B27" s="408">
        <f t="shared" ref="B27" si="330">T27*100</f>
        <v>-0.34657573516857165</v>
      </c>
      <c r="C27" s="412">
        <f t="shared" ref="C27" si="331">U27*100</f>
        <v>-6.877712346315018E-2</v>
      </c>
      <c r="D27" s="408">
        <f t="shared" ref="D27" si="332">V27*100</f>
        <v>-4.8053014212060048E-2</v>
      </c>
      <c r="E27" s="408">
        <f t="shared" ref="E27" si="333">W27*100</f>
        <v>-2.8900178040540212E-2</v>
      </c>
      <c r="F27" s="408">
        <f t="shared" ref="F27" si="334">X27*100</f>
        <v>-1.4451313689521132E-2</v>
      </c>
      <c r="G27" s="408">
        <f t="shared" ref="G27" si="335">Y27*100</f>
        <v>2.7425055720840901E-2</v>
      </c>
      <c r="H27" s="408">
        <f t="shared" ref="H27" si="336">Z27*100</f>
        <v>-0.47933230885300232</v>
      </c>
      <c r="I27" s="408">
        <f t="shared" ref="I27" si="337">AA27*100</f>
        <v>-0.47933230885298306</v>
      </c>
      <c r="K27" s="17">
        <v>201912</v>
      </c>
      <c r="L27" s="406">
        <f t="shared" ref="L27" si="338">AC27*100</f>
        <v>72.303854500835797</v>
      </c>
      <c r="M27" s="415">
        <f t="shared" ref="M27" si="339">AD27*100</f>
        <v>14.348526521762627</v>
      </c>
      <c r="N27" s="406">
        <f t="shared" ref="N27" si="340">AE27*100</f>
        <v>10.024989620884609</v>
      </c>
      <c r="O27" s="406">
        <f t="shared" ref="O27" si="341">AF27*100</f>
        <v>6.0292572619808702</v>
      </c>
      <c r="P27" s="406">
        <f t="shared" ref="P27" si="342">AG27*100</f>
        <v>3.0148841258169687</v>
      </c>
      <c r="Q27" s="406">
        <f t="shared" ref="Q27" si="343">AH27*100</f>
        <v>-5.7215120312808692</v>
      </c>
      <c r="R27" s="406">
        <f t="shared" ref="R27" si="344">AI27*100</f>
        <v>99.999999999999986</v>
      </c>
      <c r="S27" s="408"/>
      <c r="T27" s="510">
        <v>-3.4657573516857164E-3</v>
      </c>
      <c r="U27" s="510">
        <v>-6.8777123463150183E-4</v>
      </c>
      <c r="V27" s="510">
        <v>-4.8053014212060045E-4</v>
      </c>
      <c r="W27" s="510">
        <v>-2.8900178040540213E-4</v>
      </c>
      <c r="X27" s="510">
        <v>-1.4451313689521132E-4</v>
      </c>
      <c r="Y27" s="510">
        <v>2.74250557208409E-4</v>
      </c>
      <c r="Z27" s="510">
        <v>-4.7933230885300231E-3</v>
      </c>
      <c r="AA27" s="510">
        <v>-4.7933230885298305E-3</v>
      </c>
      <c r="AC27" s="510">
        <v>0.72303854500835796</v>
      </c>
      <c r="AD27" s="510">
        <v>0.14348526521762628</v>
      </c>
      <c r="AE27" s="510">
        <v>0.1002498962088461</v>
      </c>
      <c r="AF27" s="510">
        <v>6.02925726198087E-2</v>
      </c>
      <c r="AG27" s="510">
        <v>3.014884125816969E-2</v>
      </c>
      <c r="AH27" s="510">
        <v>-5.721512031280869E-2</v>
      </c>
      <c r="AI27" s="510">
        <v>0.99999999999999989</v>
      </c>
    </row>
    <row r="28" spans="1:35">
      <c r="A28" s="404">
        <v>202001</v>
      </c>
      <c r="B28" s="409">
        <f t="shared" ref="B28" si="345">T28*100</f>
        <v>-0.45657730632298799</v>
      </c>
      <c r="C28" s="413">
        <f t="shared" ref="C28" si="346">U28*100</f>
        <v>-0.10362550987284191</v>
      </c>
      <c r="D28" s="409">
        <f t="shared" ref="D28" si="347">V28*100</f>
        <v>-6.3288706193089822E-2</v>
      </c>
      <c r="E28" s="409">
        <f t="shared" ref="E28" si="348">W28*100</f>
        <v>-3.4667608918752507E-2</v>
      </c>
      <c r="F28" s="409">
        <f t="shared" ref="F28" si="349">X28*100</f>
        <v>-1.9361013403768963E-2</v>
      </c>
      <c r="G28" s="409">
        <f t="shared" ref="G28" si="350">Y28*100</f>
        <v>3.1327708116903885E-2</v>
      </c>
      <c r="H28" s="409">
        <f t="shared" ref="H28" si="351">Z28*100</f>
        <v>-0.64619243659453729</v>
      </c>
      <c r="I28" s="409">
        <f t="shared" ref="I28" si="352">AA28*100</f>
        <v>-0.64619243659453629</v>
      </c>
      <c r="K28" s="404">
        <v>202001</v>
      </c>
      <c r="L28" s="405">
        <f t="shared" ref="L28:L29" si="353">AC28*100</f>
        <v>70.656553754972833</v>
      </c>
      <c r="M28" s="417">
        <f t="shared" ref="M28:M29" si="354">AD28*100</f>
        <v>16.036323547665297</v>
      </c>
      <c r="N28" s="405">
        <f t="shared" ref="N28:N29" si="355">AE28*100</f>
        <v>9.7940957846278884</v>
      </c>
      <c r="O28" s="405">
        <f t="shared" ref="O28:O29" si="356">AF28*100</f>
        <v>5.3649047799835508</v>
      </c>
      <c r="P28" s="405">
        <f t="shared" ref="P28:P29" si="357">AG28*100</f>
        <v>2.9961683714223519</v>
      </c>
      <c r="Q28" s="405">
        <f t="shared" ref="Q28:Q29" si="358">AH28*100</f>
        <v>-4.8480462386719179</v>
      </c>
      <c r="R28" s="405">
        <f t="shared" ref="R28:R29" si="359">AI28*100</f>
        <v>100.00000000000003</v>
      </c>
      <c r="S28" s="408"/>
      <c r="T28" s="509">
        <v>-4.5657730632298801E-3</v>
      </c>
      <c r="U28" s="509">
        <v>-1.0362550987284191E-3</v>
      </c>
      <c r="V28" s="509">
        <v>-6.3288706193089818E-4</v>
      </c>
      <c r="W28" s="509">
        <v>-3.4667608918752507E-4</v>
      </c>
      <c r="X28" s="509">
        <v>-1.9361013403768962E-4</v>
      </c>
      <c r="Y28" s="509">
        <v>3.1327708116903882E-4</v>
      </c>
      <c r="Z28" s="509">
        <v>-6.4619243659453729E-3</v>
      </c>
      <c r="AA28" s="509">
        <v>-6.4619243659453625E-3</v>
      </c>
      <c r="AC28" s="509">
        <v>0.7065655375497284</v>
      </c>
      <c r="AD28" s="509">
        <v>0.16036323547665296</v>
      </c>
      <c r="AE28" s="509">
        <v>9.7940957846278889E-2</v>
      </c>
      <c r="AF28" s="509">
        <v>5.3649047799835509E-2</v>
      </c>
      <c r="AG28" s="509">
        <v>2.996168371422352E-2</v>
      </c>
      <c r="AH28" s="509">
        <v>-4.8480462386719179E-2</v>
      </c>
      <c r="AI28" s="509">
        <v>1.0000000000000002</v>
      </c>
    </row>
    <row r="29" spans="1:35">
      <c r="A29" s="17">
        <v>202002</v>
      </c>
      <c r="B29" s="408">
        <f t="shared" ref="B29" si="360">T29*100</f>
        <v>-0.5361750722203491</v>
      </c>
      <c r="C29" s="412">
        <f t="shared" ref="C29" si="361">U29*100</f>
        <v>-0.12919793154435599</v>
      </c>
      <c r="D29" s="408">
        <f t="shared" ref="D29" si="362">V29*100</f>
        <v>-8.6459607167614902E-2</v>
      </c>
      <c r="E29" s="408">
        <f t="shared" ref="E29" si="363">W29*100</f>
        <v>-4.1596704801703466E-2</v>
      </c>
      <c r="F29" s="408">
        <f t="shared" ref="F29" si="364">X29*100</f>
        <v>-2.3846436057046741E-2</v>
      </c>
      <c r="G29" s="408">
        <f t="shared" ref="G29" si="365">Y29*100</f>
        <v>3.1591490134898217E-2</v>
      </c>
      <c r="H29" s="408">
        <f t="shared" ref="H29" si="366">Z29*100</f>
        <v>-0.78568426165617189</v>
      </c>
      <c r="I29" s="408">
        <f t="shared" ref="I29" si="367">AA29*100</f>
        <v>-0.78568426165617633</v>
      </c>
      <c r="K29" s="17">
        <v>202002</v>
      </c>
      <c r="L29" s="406">
        <f t="shared" si="353"/>
        <v>68.243071471245514</v>
      </c>
      <c r="M29" s="415">
        <f t="shared" si="354"/>
        <v>16.444001471025402</v>
      </c>
      <c r="N29" s="406">
        <f t="shared" si="355"/>
        <v>11.004370506972306</v>
      </c>
      <c r="O29" s="406">
        <f t="shared" si="356"/>
        <v>5.2943283748640049</v>
      </c>
      <c r="P29" s="406">
        <f t="shared" si="357"/>
        <v>3.035116931931408</v>
      </c>
      <c r="Q29" s="406">
        <f t="shared" si="358"/>
        <v>-4.0208887560386399</v>
      </c>
      <c r="R29" s="406">
        <f t="shared" si="359"/>
        <v>100.00000000000003</v>
      </c>
      <c r="S29" s="408"/>
      <c r="T29" s="509">
        <v>-5.3617507222034908E-3</v>
      </c>
      <c r="U29" s="509">
        <v>-1.2919793154435599E-3</v>
      </c>
      <c r="V29" s="509">
        <v>-8.6459607167614898E-4</v>
      </c>
      <c r="W29" s="509">
        <v>-4.1596704801703463E-4</v>
      </c>
      <c r="X29" s="509">
        <v>-2.3846436057046742E-4</v>
      </c>
      <c r="Y29" s="509">
        <v>3.159149013489822E-4</v>
      </c>
      <c r="Z29" s="509">
        <v>-7.8568426165617194E-3</v>
      </c>
      <c r="AA29" s="509">
        <v>-7.8568426165617627E-3</v>
      </c>
      <c r="AC29" s="509">
        <v>0.6824307147124552</v>
      </c>
      <c r="AD29" s="509">
        <v>0.16444001471025402</v>
      </c>
      <c r="AE29" s="509">
        <v>0.11004370506972305</v>
      </c>
      <c r="AF29" s="509">
        <v>5.2943283748640046E-2</v>
      </c>
      <c r="AG29" s="509">
        <v>3.0351169319314079E-2</v>
      </c>
      <c r="AH29" s="509">
        <v>-4.0208887560386396E-2</v>
      </c>
      <c r="AI29" s="509">
        <v>1.0000000000000002</v>
      </c>
    </row>
    <row r="30" spans="1:35">
      <c r="A30" s="17">
        <v>202003</v>
      </c>
      <c r="B30" s="408">
        <f t="shared" ref="B30" si="368">T30*100</f>
        <v>-0.57957501227234887</v>
      </c>
      <c r="C30" s="412">
        <f t="shared" ref="C30" si="369">U30*100</f>
        <v>-0.14463880127498061</v>
      </c>
      <c r="D30" s="408">
        <f t="shared" ref="D30" si="370">V30*100</f>
        <v>-0.11623504238203811</v>
      </c>
      <c r="E30" s="408">
        <f t="shared" ref="E30" si="371">W30*100</f>
        <v>-4.8761283117342867E-2</v>
      </c>
      <c r="F30" s="408">
        <f t="shared" ref="F30" si="372">X30*100</f>
        <v>-2.8653161498504394E-2</v>
      </c>
      <c r="G30" s="408">
        <f t="shared" ref="G30" si="373">Y30*100</f>
        <v>2.9248742532528082E-2</v>
      </c>
      <c r="H30" s="408">
        <f t="shared" ref="H30" si="374">Z30*100</f>
        <v>-0.88861455801268663</v>
      </c>
      <c r="I30" s="408">
        <f t="shared" ref="I30" si="375">AA30*100</f>
        <v>-0.88861455801269984</v>
      </c>
      <c r="K30" s="17">
        <v>202003</v>
      </c>
      <c r="L30" s="406">
        <f t="shared" ref="L30" si="376">AC30*100</f>
        <v>65.222317938220669</v>
      </c>
      <c r="M30" s="415">
        <f t="shared" ref="M30" si="377">AD30*100</f>
        <v>16.276888553171283</v>
      </c>
      <c r="N30" s="406">
        <f t="shared" ref="N30" si="378">AE30*100</f>
        <v>13.080479194712746</v>
      </c>
      <c r="O30" s="406">
        <f t="shared" ref="O30" si="379">AF30*100</f>
        <v>5.4873378651812166</v>
      </c>
      <c r="P30" s="406">
        <f t="shared" ref="P30" si="380">AG30*100</f>
        <v>3.2244758135163609</v>
      </c>
      <c r="Q30" s="406">
        <f t="shared" ref="Q30" si="381">AH30*100</f>
        <v>-3.2914993648022701</v>
      </c>
      <c r="R30" s="406">
        <f t="shared" ref="R30" si="382">AI30*100</f>
        <v>100.00000000000003</v>
      </c>
      <c r="S30" s="408"/>
      <c r="T30" s="509">
        <v>-5.7957501227234882E-3</v>
      </c>
      <c r="U30" s="509">
        <v>-1.446388012749806E-3</v>
      </c>
      <c r="V30" s="509">
        <v>-1.1623504238203811E-3</v>
      </c>
      <c r="W30" s="509">
        <v>-4.8761283117342865E-4</v>
      </c>
      <c r="X30" s="509">
        <v>-2.8653161498504393E-4</v>
      </c>
      <c r="Y30" s="509">
        <v>2.9248742532528082E-4</v>
      </c>
      <c r="Z30" s="509">
        <v>-8.8861455801268665E-3</v>
      </c>
      <c r="AA30" s="509">
        <v>-8.8861455801269983E-3</v>
      </c>
      <c r="AC30" s="509">
        <v>0.65222317938220664</v>
      </c>
      <c r="AD30" s="509">
        <v>0.16276888553171284</v>
      </c>
      <c r="AE30" s="509">
        <v>0.13080479194712746</v>
      </c>
      <c r="AF30" s="509">
        <v>5.4873378651812167E-2</v>
      </c>
      <c r="AG30" s="509">
        <v>3.2244758135163608E-2</v>
      </c>
      <c r="AH30" s="509">
        <v>-3.2914993648022702E-2</v>
      </c>
      <c r="AI30" s="509">
        <v>1.0000000000000002</v>
      </c>
    </row>
    <row r="31" spans="1:35">
      <c r="A31" s="17">
        <v>202004</v>
      </c>
      <c r="B31" s="408">
        <f t="shared" ref="B31" si="383">T31*100</f>
        <v>-0.53226477375057624</v>
      </c>
      <c r="C31" s="412">
        <f t="shared" ref="C31" si="384">U31*100</f>
        <v>-0.14062382247991204</v>
      </c>
      <c r="D31" s="408">
        <f t="shared" ref="D31" si="385">V31*100</f>
        <v>-0.1260184356637892</v>
      </c>
      <c r="E31" s="408">
        <f t="shared" ref="E31" si="386">W31*100</f>
        <v>-4.783280924002957E-2</v>
      </c>
      <c r="F31" s="408">
        <f t="shared" ref="F31" si="387">X31*100</f>
        <v>-3.0117693425083365E-2</v>
      </c>
      <c r="G31" s="408">
        <f t="shared" ref="G31" si="388">Y31*100</f>
        <v>1.7918777904428616E-2</v>
      </c>
      <c r="H31" s="408">
        <f t="shared" ref="H31" si="389">Z31*100</f>
        <v>-0.85893875665496189</v>
      </c>
      <c r="I31" s="408">
        <f t="shared" ref="I31" si="390">AA31*100</f>
        <v>-0.85893875665495001</v>
      </c>
      <c r="K31" s="17">
        <v>202004</v>
      </c>
      <c r="L31" s="406">
        <f t="shared" ref="L31" si="391">AC31*100</f>
        <v>61.967721170647863</v>
      </c>
      <c r="M31" s="415">
        <f t="shared" ref="M31" si="392">AD31*100</f>
        <v>16.371810142501349</v>
      </c>
      <c r="N31" s="406">
        <f t="shared" ref="N31" si="393">AE31*100</f>
        <v>14.671411050835978</v>
      </c>
      <c r="O31" s="406">
        <f t="shared" ref="O31" si="394">AF31*100</f>
        <v>5.5688265163757364</v>
      </c>
      <c r="P31" s="406">
        <f t="shared" ref="P31" si="395">AG31*100</f>
        <v>3.5063842668333254</v>
      </c>
      <c r="Q31" s="406">
        <f t="shared" ref="Q31" si="396">AH31*100</f>
        <v>-2.0861531471942465</v>
      </c>
      <c r="R31" s="406">
        <f t="shared" ref="R31" si="397">AI31*100</f>
        <v>100</v>
      </c>
      <c r="S31" s="408"/>
      <c r="T31" s="509">
        <v>-5.3226477375057629E-3</v>
      </c>
      <c r="U31" s="509">
        <v>-1.4062382247991203E-3</v>
      </c>
      <c r="V31" s="509">
        <v>-1.2601843566378921E-3</v>
      </c>
      <c r="W31" s="509">
        <v>-4.7832809240029573E-4</v>
      </c>
      <c r="X31" s="509">
        <v>-3.0117693425083365E-4</v>
      </c>
      <c r="Y31" s="509">
        <v>1.7918777904428614E-4</v>
      </c>
      <c r="Z31" s="509">
        <v>-8.5893875665496184E-3</v>
      </c>
      <c r="AA31" s="509">
        <v>-8.5893875665495004E-3</v>
      </c>
      <c r="AC31" s="509">
        <v>0.6196772117064786</v>
      </c>
      <c r="AD31" s="509">
        <v>0.1637181014250135</v>
      </c>
      <c r="AE31" s="509">
        <v>0.14671411050835978</v>
      </c>
      <c r="AF31" s="509">
        <v>5.5688265163757363E-2</v>
      </c>
      <c r="AG31" s="509">
        <v>3.5063842668333255E-2</v>
      </c>
      <c r="AH31" s="509">
        <v>-2.0861531471942463E-2</v>
      </c>
      <c r="AI31" s="509">
        <v>1</v>
      </c>
    </row>
    <row r="32" spans="1:35">
      <c r="A32" s="17">
        <v>202005</v>
      </c>
      <c r="B32" s="408">
        <f t="shared" ref="B32" si="398">T32*100</f>
        <v>-0.29586896327049989</v>
      </c>
      <c r="C32" s="412">
        <f t="shared" ref="C32" si="399">U32*100</f>
        <v>-8.9395082732887488E-2</v>
      </c>
      <c r="D32" s="408">
        <f t="shared" ref="D32" si="400">V32*100</f>
        <v>-0.10328885535804577</v>
      </c>
      <c r="E32" s="408">
        <f t="shared" ref="E32" si="401">W32*100</f>
        <v>-3.1651847981279652E-2</v>
      </c>
      <c r="F32" s="408">
        <f t="shared" ref="F32" si="402">X32*100</f>
        <v>-2.240297438154272E-2</v>
      </c>
      <c r="G32" s="408">
        <f t="shared" ref="G32" si="403">Y32*100</f>
        <v>5.0716265995475107E-3</v>
      </c>
      <c r="H32" s="408">
        <f t="shared" ref="H32" si="404">Z32*100</f>
        <v>-0.53753609712470807</v>
      </c>
      <c r="I32" s="408">
        <f t="shared" ref="I32" si="405">AA32*100</f>
        <v>-0.53753609712469697</v>
      </c>
      <c r="K32" s="17">
        <v>202005</v>
      </c>
      <c r="L32" s="406">
        <f t="shared" ref="L32" si="406">AC32*100</f>
        <v>55.041692056237579</v>
      </c>
      <c r="M32" s="415">
        <f t="shared" ref="M32" si="407">AD32*100</f>
        <v>16.630526435538691</v>
      </c>
      <c r="N32" s="406">
        <f t="shared" ref="N32" si="408">AE32*100</f>
        <v>19.215240782998585</v>
      </c>
      <c r="O32" s="406">
        <f t="shared" ref="O32" si="409">AF32*100</f>
        <v>5.8883204589582085</v>
      </c>
      <c r="P32" s="406">
        <f t="shared" ref="P32" si="410">AG32*100</f>
        <v>4.1677153406769714</v>
      </c>
      <c r="Q32" s="406">
        <f t="shared" ref="Q32" si="411">AH32*100</f>
        <v>-0.94349507441002545</v>
      </c>
      <c r="R32" s="406">
        <f t="shared" ref="R32" si="412">AI32*100</f>
        <v>100.00000000000003</v>
      </c>
      <c r="S32" s="408"/>
      <c r="T32" s="509">
        <v>-2.9586896327049991E-3</v>
      </c>
      <c r="U32" s="509">
        <v>-8.9395082732887491E-4</v>
      </c>
      <c r="V32" s="509">
        <v>-1.0328885535804578E-3</v>
      </c>
      <c r="W32" s="509">
        <v>-3.1651847981279649E-4</v>
      </c>
      <c r="X32" s="509">
        <v>-2.2402974381542719E-4</v>
      </c>
      <c r="Y32" s="509">
        <v>5.0716265995475104E-5</v>
      </c>
      <c r="Z32" s="509">
        <v>-5.3753609712470802E-3</v>
      </c>
      <c r="AA32" s="509">
        <v>-5.3753609712469692E-3</v>
      </c>
      <c r="AC32" s="509">
        <v>0.55041692056237579</v>
      </c>
      <c r="AD32" s="509">
        <v>0.16630526435538689</v>
      </c>
      <c r="AE32" s="509">
        <v>0.19215240782998586</v>
      </c>
      <c r="AF32" s="509">
        <v>5.8883204589582086E-2</v>
      </c>
      <c r="AG32" s="509">
        <v>4.167715340676971E-2</v>
      </c>
      <c r="AH32" s="509">
        <v>-9.4349507441002546E-3</v>
      </c>
      <c r="AI32" s="509">
        <v>1.0000000000000002</v>
      </c>
    </row>
    <row r="33" spans="1:35">
      <c r="A33" s="17">
        <v>202006</v>
      </c>
      <c r="B33" s="408">
        <f t="shared" ref="B33" si="413">T33*100</f>
        <v>3.1291865262114478E-2</v>
      </c>
      <c r="C33" s="412">
        <f t="shared" ref="C33" si="414">U33*100</f>
        <v>-8.8225955937447469E-3</v>
      </c>
      <c r="D33" s="408">
        <f t="shared" ref="D33" si="415">V33*100</f>
        <v>-5.2874866075835913E-2</v>
      </c>
      <c r="E33" s="408">
        <f t="shared" ref="E33" si="416">W33*100</f>
        <v>-6.7748834971750908E-3</v>
      </c>
      <c r="F33" s="408">
        <f t="shared" ref="F33" si="417">X33*100</f>
        <v>-9.5862929926753878E-3</v>
      </c>
      <c r="G33" s="408">
        <f t="shared" ref="G33" si="418">Y33*100</f>
        <v>1.700788650027005E-3</v>
      </c>
      <c r="H33" s="408">
        <f t="shared" ref="H33" si="419">Z33*100</f>
        <v>-4.5065984247289664E-2</v>
      </c>
      <c r="I33" s="408">
        <f t="shared" ref="I33" si="420">AA33*100</f>
        <v>-4.5065984247294875E-2</v>
      </c>
      <c r="K33" s="17">
        <v>202006</v>
      </c>
      <c r="L33" s="406">
        <f t="shared" ref="L33" si="421">AC33*100</f>
        <v>-69.435663693501638</v>
      </c>
      <c r="M33" s="415">
        <f t="shared" ref="M33" si="422">AD33*100</f>
        <v>19.577061815254488</v>
      </c>
      <c r="N33" s="406">
        <f t="shared" ref="N33" si="423">AE33*100</f>
        <v>117.32766289025606</v>
      </c>
      <c r="O33" s="406">
        <f t="shared" ref="O33" si="424">AF33*100</f>
        <v>15.033253151644063</v>
      </c>
      <c r="P33" s="406">
        <f t="shared" ref="P33" si="425">AG33*100</f>
        <v>21.271682296058859</v>
      </c>
      <c r="Q33" s="406">
        <f t="shared" ref="Q33" si="426">AH33*100</f>
        <v>-3.7739964597118347</v>
      </c>
      <c r="R33" s="406">
        <f t="shared" ref="R33" si="427">AI33*100</f>
        <v>100</v>
      </c>
      <c r="S33" s="408"/>
      <c r="T33" s="509">
        <v>3.1291865262114476E-4</v>
      </c>
      <c r="U33" s="509">
        <v>-8.8225955937447476E-5</v>
      </c>
      <c r="V33" s="509">
        <v>-5.2874866075835916E-4</v>
      </c>
      <c r="W33" s="509">
        <v>-6.7748834971750909E-5</v>
      </c>
      <c r="X33" s="509">
        <v>-9.5862929926753885E-5</v>
      </c>
      <c r="Y33" s="509">
        <v>1.7007886500270051E-5</v>
      </c>
      <c r="Z33" s="509">
        <v>-4.5065984247289663E-4</v>
      </c>
      <c r="AA33" s="509">
        <v>-4.5065984247294873E-4</v>
      </c>
      <c r="AC33" s="509">
        <v>-0.69435663693501637</v>
      </c>
      <c r="AD33" s="509">
        <v>0.19577061815254487</v>
      </c>
      <c r="AE33" s="509">
        <v>1.1732766289025607</v>
      </c>
      <c r="AF33" s="509">
        <v>0.15033253151644063</v>
      </c>
      <c r="AG33" s="509">
        <v>0.21271682296058858</v>
      </c>
      <c r="AH33" s="509">
        <v>-3.7739964597118349E-2</v>
      </c>
      <c r="AI33" s="509">
        <v>1</v>
      </c>
    </row>
    <row r="34" spans="1:35">
      <c r="A34" s="17">
        <v>202007</v>
      </c>
      <c r="B34" s="408">
        <f t="shared" ref="B34" si="428">T34*100</f>
        <v>0.27099606784379754</v>
      </c>
      <c r="C34" s="412">
        <f t="shared" ref="C34" si="429">U34*100</f>
        <v>6.0605247254197532E-2</v>
      </c>
      <c r="D34" s="408">
        <f t="shared" ref="D34" si="430">V34*100</f>
        <v>3.1851648873328351E-3</v>
      </c>
      <c r="E34" s="408">
        <f t="shared" ref="E34" si="431">W34*100</f>
        <v>1.5910552966106918E-2</v>
      </c>
      <c r="F34" s="408">
        <f t="shared" ref="F34" si="432">X34*100</f>
        <v>1.758513544908562E-3</v>
      </c>
      <c r="G34" s="408">
        <f t="shared" ref="G34" si="433">Y34*100</f>
        <v>4.7493900075361584E-3</v>
      </c>
      <c r="H34" s="408">
        <f t="shared" ref="H34" si="434">Z34*100</f>
        <v>0.35720493650387952</v>
      </c>
      <c r="I34" s="408">
        <f t="shared" ref="I34" si="435">AA34*100</f>
        <v>0.35720493650386748</v>
      </c>
      <c r="K34" s="17">
        <v>202007</v>
      </c>
      <c r="L34" s="406">
        <f t="shared" ref="L34" si="436">AC34*100</f>
        <v>75.865711850500787</v>
      </c>
      <c r="M34" s="415">
        <f t="shared" ref="M34" si="437">AD34*100</f>
        <v>16.966520073145549</v>
      </c>
      <c r="N34" s="406">
        <f t="shared" ref="N34" si="438">AE34*100</f>
        <v>0.8916911727221446</v>
      </c>
      <c r="O34" s="406">
        <f t="shared" ref="O34" si="439">AF34*100</f>
        <v>4.4541805949913345</v>
      </c>
      <c r="P34" s="406">
        <f t="shared" ref="P34" si="440">AG34*100</f>
        <v>0.49229822020935687</v>
      </c>
      <c r="Q34" s="406">
        <f t="shared" ref="Q34" si="441">AH34*100</f>
        <v>1.3295980884308345</v>
      </c>
      <c r="R34" s="406">
        <f t="shared" ref="R34" si="442">AI34*100</f>
        <v>100</v>
      </c>
      <c r="S34" s="408"/>
      <c r="T34" s="509">
        <v>2.7099606784379755E-3</v>
      </c>
      <c r="U34" s="509">
        <v>6.0605247254197532E-4</v>
      </c>
      <c r="V34" s="509">
        <v>3.185164887332835E-5</v>
      </c>
      <c r="W34" s="509">
        <v>1.591055296610692E-4</v>
      </c>
      <c r="X34" s="509">
        <v>1.7585135449085621E-5</v>
      </c>
      <c r="Y34" s="509">
        <v>4.7493900075361581E-5</v>
      </c>
      <c r="Z34" s="509">
        <v>3.5720493650387951E-3</v>
      </c>
      <c r="AA34" s="509">
        <v>3.572049365038675E-3</v>
      </c>
      <c r="AC34" s="509">
        <v>0.75865711850500794</v>
      </c>
      <c r="AD34" s="509">
        <v>0.1696652007314555</v>
      </c>
      <c r="AE34" s="509">
        <v>8.9169117272214458E-3</v>
      </c>
      <c r="AF34" s="509">
        <v>4.4541805949913346E-2</v>
      </c>
      <c r="AG34" s="509">
        <v>4.9229822020935687E-3</v>
      </c>
      <c r="AH34" s="509">
        <v>1.3295980884308346E-2</v>
      </c>
      <c r="AI34" s="509">
        <v>1</v>
      </c>
    </row>
    <row r="35" spans="1:35">
      <c r="A35" s="17">
        <v>202008</v>
      </c>
      <c r="B35" s="408">
        <f t="shared" ref="B35" si="443">T35*100</f>
        <v>0.41147150401105109</v>
      </c>
      <c r="C35" s="412">
        <f t="shared" ref="C35" si="444">U35*100</f>
        <v>0.11281077537706218</v>
      </c>
      <c r="D35" s="408">
        <f t="shared" ref="D35" si="445">V35*100</f>
        <v>4.9961674218561368E-2</v>
      </c>
      <c r="E35" s="408">
        <f t="shared" ref="E35" si="446">W35*100</f>
        <v>3.23571341711777E-2</v>
      </c>
      <c r="F35" s="408">
        <f t="shared" ref="F35" si="447">X35*100</f>
        <v>1.053808317924656E-2</v>
      </c>
      <c r="G35" s="408">
        <f t="shared" ref="G35" si="448">Y35*100</f>
        <v>5.9143413210144807E-3</v>
      </c>
      <c r="H35" s="408">
        <f t="shared" ref="H35" si="449">Z35*100</f>
        <v>0.62305351227811334</v>
      </c>
      <c r="I35" s="408">
        <f t="shared" ref="I35" si="450">AA35*100</f>
        <v>0.62305351227811978</v>
      </c>
      <c r="K35" s="17">
        <v>202008</v>
      </c>
      <c r="L35" s="406">
        <f t="shared" ref="L35" si="451">AC35*100</f>
        <v>66.041117801673181</v>
      </c>
      <c r="M35" s="415">
        <f t="shared" ref="M35" si="452">AD35*100</f>
        <v>18.106113384159315</v>
      </c>
      <c r="N35" s="406">
        <f t="shared" ref="N35" si="453">AE35*100</f>
        <v>8.018841597711738</v>
      </c>
      <c r="O35" s="406">
        <f t="shared" ref="O35" si="454">AF35*100</f>
        <v>5.1933154269314832</v>
      </c>
      <c r="P35" s="406">
        <f t="shared" ref="P35" si="455">AG35*100</f>
        <v>1.6913608496829498</v>
      </c>
      <c r="Q35" s="406">
        <f t="shared" ref="Q35" si="456">AH35*100</f>
        <v>0.94925093984134179</v>
      </c>
      <c r="R35" s="406">
        <f t="shared" ref="R35" si="457">AI35*100</f>
        <v>100.00000000000003</v>
      </c>
      <c r="S35" s="408"/>
      <c r="T35" s="509">
        <v>4.114715040110511E-3</v>
      </c>
      <c r="U35" s="509">
        <v>1.1281077537706218E-3</v>
      </c>
      <c r="V35" s="509">
        <v>4.9961674218561368E-4</v>
      </c>
      <c r="W35" s="509">
        <v>3.2357134171177702E-4</v>
      </c>
      <c r="X35" s="509">
        <v>1.053808317924656E-4</v>
      </c>
      <c r="Y35" s="509">
        <v>5.9143413210144811E-5</v>
      </c>
      <c r="Z35" s="509">
        <v>6.2305351227811339E-3</v>
      </c>
      <c r="AA35" s="509">
        <v>6.2305351227811973E-3</v>
      </c>
      <c r="AC35" s="509">
        <v>0.66041117801673177</v>
      </c>
      <c r="AD35" s="509">
        <v>0.18106113384159314</v>
      </c>
      <c r="AE35" s="509">
        <v>8.0188415977117386E-2</v>
      </c>
      <c r="AF35" s="509">
        <v>5.193315426931483E-2</v>
      </c>
      <c r="AG35" s="509">
        <v>1.6913608496829498E-2</v>
      </c>
      <c r="AH35" s="509">
        <v>9.4925093984134182E-3</v>
      </c>
      <c r="AI35" s="509">
        <v>1.0000000000000002</v>
      </c>
    </row>
    <row r="36" spans="1:35">
      <c r="A36" s="17">
        <v>202009</v>
      </c>
      <c r="B36" s="408">
        <f t="shared" ref="B36" si="458">T36*100</f>
        <v>0.51487617009781406</v>
      </c>
      <c r="C36" s="412">
        <f t="shared" ref="C36" si="459">U36*100</f>
        <v>0.14871657538069191</v>
      </c>
      <c r="D36" s="408">
        <f t="shared" ref="D36" si="460">V36*100</f>
        <v>8.4032395997391277E-2</v>
      </c>
      <c r="E36" s="408">
        <f t="shared" ref="E36" si="461">W36*100</f>
        <v>4.7044570476472376E-2</v>
      </c>
      <c r="F36" s="408">
        <f t="shared" ref="F36" si="462">X36*100</f>
        <v>1.720439656848459E-2</v>
      </c>
      <c r="G36" s="408">
        <f t="shared" ref="G36" si="463">Y36*100</f>
        <v>1.1466845857952546E-2</v>
      </c>
      <c r="H36" s="408">
        <f t="shared" ref="H36" si="464">Z36*100</f>
        <v>0.82334095437880672</v>
      </c>
      <c r="I36" s="408">
        <f t="shared" ref="I36" si="465">AA36*100</f>
        <v>0.82334095437880295</v>
      </c>
      <c r="K36" s="17">
        <v>202009</v>
      </c>
      <c r="L36" s="406">
        <f t="shared" ref="L36" si="466">AC36*100</f>
        <v>62.534988373835617</v>
      </c>
      <c r="M36" s="415">
        <f t="shared" ref="M36" si="467">AD36*100</f>
        <v>18.062574755909651</v>
      </c>
      <c r="N36" s="406">
        <f t="shared" ref="N36" si="468">AE36*100</f>
        <v>10.20626941371961</v>
      </c>
      <c r="O36" s="406">
        <f t="shared" ref="O36" si="469">AF36*100</f>
        <v>5.7138625530861038</v>
      </c>
      <c r="P36" s="406">
        <f t="shared" ref="P36" si="470">AG36*100</f>
        <v>2.0895834802077764</v>
      </c>
      <c r="Q36" s="406">
        <f t="shared" ref="Q36" si="471">AH36*100</f>
        <v>1.3927214232412424</v>
      </c>
      <c r="R36" s="406">
        <f t="shared" ref="R36" si="472">AI36*100</f>
        <v>99.999999999999986</v>
      </c>
      <c r="S36" s="408"/>
      <c r="T36" s="509">
        <v>5.1487617009781401E-3</v>
      </c>
      <c r="U36" s="509">
        <v>1.4871657538069192E-3</v>
      </c>
      <c r="V36" s="509">
        <v>8.4032395997391278E-4</v>
      </c>
      <c r="W36" s="509">
        <v>4.7044570476472379E-4</v>
      </c>
      <c r="X36" s="509">
        <v>1.720439656848459E-4</v>
      </c>
      <c r="Y36" s="509">
        <v>1.1466845857952545E-4</v>
      </c>
      <c r="Z36" s="509">
        <v>8.2334095437880672E-3</v>
      </c>
      <c r="AA36" s="509">
        <v>8.2334095437880291E-3</v>
      </c>
      <c r="AC36" s="509">
        <v>0.6253498837383562</v>
      </c>
      <c r="AD36" s="509">
        <v>0.18062574755909649</v>
      </c>
      <c r="AE36" s="509">
        <v>0.1020626941371961</v>
      </c>
      <c r="AF36" s="509">
        <v>5.7138625530861041E-2</v>
      </c>
      <c r="AG36" s="509">
        <v>2.0895834802077764E-2</v>
      </c>
      <c r="AH36" s="509">
        <v>1.3927214232412423E-2</v>
      </c>
      <c r="AI36" s="509">
        <v>0.99999999999999989</v>
      </c>
    </row>
    <row r="37" spans="1:35">
      <c r="A37" s="17">
        <v>202010</v>
      </c>
      <c r="B37" s="408">
        <f t="shared" ref="B37" si="473">T37*100</f>
        <v>0.52372283321099611</v>
      </c>
      <c r="C37" s="412">
        <f t="shared" ref="C37" si="474">U37*100</f>
        <v>0.14507411410785584</v>
      </c>
      <c r="D37" s="408">
        <f t="shared" ref="D37" si="475">V37*100</f>
        <v>9.4670436558172991E-2</v>
      </c>
      <c r="E37" s="408">
        <f t="shared" ref="E37" si="476">W37*100</f>
        <v>5.2503144400536973E-2</v>
      </c>
      <c r="F37" s="408">
        <f t="shared" ref="F37" si="477">X37*100</f>
        <v>2.1412500597729738E-2</v>
      </c>
      <c r="G37" s="408">
        <f t="shared" ref="G37" si="478">Y37*100</f>
        <v>1.4747315818075852E-2</v>
      </c>
      <c r="H37" s="408">
        <f t="shared" ref="H37" si="479">Z37*100</f>
        <v>0.85213034469336746</v>
      </c>
      <c r="I37" s="408">
        <f t="shared" ref="I37" si="480">AA37*100</f>
        <v>0.85213034469339333</v>
      </c>
      <c r="K37" s="17">
        <v>202010</v>
      </c>
      <c r="L37" s="406">
        <f t="shared" ref="L37" si="481">AC37*100</f>
        <v>61.460413476937461</v>
      </c>
      <c r="M37" s="415">
        <f t="shared" ref="M37" si="482">AD37*100</f>
        <v>17.024873601944034</v>
      </c>
      <c r="N37" s="406">
        <f t="shared" ref="N37" si="483">AE37*100</f>
        <v>11.109853926424766</v>
      </c>
      <c r="O37" s="406">
        <f t="shared" ref="O37" si="484">AF37*100</f>
        <v>6.1613982799110181</v>
      </c>
      <c r="P37" s="406">
        <f t="shared" ref="P37" si="485">AG37*100</f>
        <v>2.5128198674153381</v>
      </c>
      <c r="Q37" s="406">
        <f t="shared" ref="Q37" si="486">AH37*100</f>
        <v>1.7306408473673776</v>
      </c>
      <c r="R37" s="406">
        <f t="shared" ref="R37" si="487">AI37*100</f>
        <v>100</v>
      </c>
      <c r="S37" s="408"/>
      <c r="T37" s="509">
        <v>5.2372283321099611E-3</v>
      </c>
      <c r="U37" s="509">
        <v>1.4507411410785583E-3</v>
      </c>
      <c r="V37" s="509">
        <v>9.4670436558172985E-4</v>
      </c>
      <c r="W37" s="509">
        <v>5.2503144400536971E-4</v>
      </c>
      <c r="X37" s="509">
        <v>2.1412500597729739E-4</v>
      </c>
      <c r="Y37" s="509">
        <v>1.4747315818075852E-4</v>
      </c>
      <c r="Z37" s="509">
        <v>8.521303446933675E-3</v>
      </c>
      <c r="AA37" s="509">
        <v>8.5213034469339335E-3</v>
      </c>
      <c r="AC37" s="509">
        <v>0.61460413476937459</v>
      </c>
      <c r="AD37" s="509">
        <v>0.17024873601944035</v>
      </c>
      <c r="AE37" s="509">
        <v>0.11109853926424766</v>
      </c>
      <c r="AF37" s="509">
        <v>6.1613982799110179E-2</v>
      </c>
      <c r="AG37" s="509">
        <v>2.512819867415338E-2</v>
      </c>
      <c r="AH37" s="509">
        <v>1.7306408473673776E-2</v>
      </c>
      <c r="AI37" s="509">
        <v>1</v>
      </c>
    </row>
    <row r="38" spans="1:35">
      <c r="A38" s="17">
        <v>202011</v>
      </c>
      <c r="B38" s="408">
        <f t="shared" ref="B38" si="488">T38*100</f>
        <v>0.4877205255163381</v>
      </c>
      <c r="C38" s="412">
        <f t="shared" ref="C38" si="489">U38*100</f>
        <v>0.1321479623438519</v>
      </c>
      <c r="D38" s="408">
        <f t="shared" ref="D38" si="490">V38*100</f>
        <v>9.4713877001913985E-2</v>
      </c>
      <c r="E38" s="408">
        <f t="shared" ref="E38" si="491">W38*100</f>
        <v>4.9417309603557488E-2</v>
      </c>
      <c r="F38" s="408">
        <f t="shared" ref="F38" si="492">X38*100</f>
        <v>2.3205278233611785E-2</v>
      </c>
      <c r="G38" s="408">
        <f t="shared" ref="G38" si="493">Y38*100</f>
        <v>1.4116476623762865E-2</v>
      </c>
      <c r="H38" s="408">
        <f t="shared" ref="H38" si="494">Z38*100</f>
        <v>0.80132142932303618</v>
      </c>
      <c r="I38" s="408">
        <f t="shared" ref="I38" si="495">AA38*100</f>
        <v>0.80132142932303319</v>
      </c>
      <c r="K38" s="17">
        <v>202011</v>
      </c>
      <c r="L38" s="406">
        <f t="shared" ref="L38" si="496">AC38*100</f>
        <v>60.864530470421705</v>
      </c>
      <c r="M38" s="415">
        <f t="shared" ref="M38" si="497">AD38*100</f>
        <v>16.491255257642582</v>
      </c>
      <c r="N38" s="406">
        <f t="shared" ref="N38" si="498">AE38*100</f>
        <v>11.819710984383528</v>
      </c>
      <c r="O38" s="406">
        <f t="shared" ref="O38" si="499">AF38*100</f>
        <v>6.1669771698612497</v>
      </c>
      <c r="P38" s="406">
        <f t="shared" ref="P38" si="500">AG38*100</f>
        <v>2.89587640919772</v>
      </c>
      <c r="Q38" s="406">
        <f t="shared" ref="Q38" si="501">AH38*100</f>
        <v>1.761649708493207</v>
      </c>
      <c r="R38" s="406">
        <f t="shared" ref="R38" si="502">AI38*100</f>
        <v>99.999999999999986</v>
      </c>
      <c r="S38" s="408"/>
      <c r="T38" s="509">
        <v>4.8772052551633808E-3</v>
      </c>
      <c r="U38" s="509">
        <v>1.3214796234385189E-3</v>
      </c>
      <c r="V38" s="509">
        <v>9.4713877001913985E-4</v>
      </c>
      <c r="W38" s="509">
        <v>4.9417309603557488E-4</v>
      </c>
      <c r="X38" s="509">
        <v>2.3205278233611785E-4</v>
      </c>
      <c r="Y38" s="509">
        <v>1.4116476623762865E-4</v>
      </c>
      <c r="Z38" s="509">
        <v>8.0132142932303613E-3</v>
      </c>
      <c r="AA38" s="509">
        <v>8.0132142932303318E-3</v>
      </c>
      <c r="AC38" s="509">
        <v>0.60864530470421707</v>
      </c>
      <c r="AD38" s="509">
        <v>0.16491255257642581</v>
      </c>
      <c r="AE38" s="509">
        <v>0.11819710984383527</v>
      </c>
      <c r="AF38" s="509">
        <v>6.1669771698612499E-2</v>
      </c>
      <c r="AG38" s="509">
        <v>2.8958764091977202E-2</v>
      </c>
      <c r="AH38" s="509">
        <v>1.761649708493207E-2</v>
      </c>
      <c r="AI38" s="509">
        <v>0.99999999999999989</v>
      </c>
    </row>
    <row r="39" spans="1:35">
      <c r="A39" s="402">
        <v>202012</v>
      </c>
      <c r="B39" s="410">
        <f t="shared" ref="B39" si="503">T39*100</f>
        <v>0.45203347820551587</v>
      </c>
      <c r="C39" s="414">
        <f t="shared" ref="C39" si="504">U39*100</f>
        <v>0.11973958108348584</v>
      </c>
      <c r="D39" s="410">
        <f t="shared" ref="D39" si="505">V39*100</f>
        <v>9.1388301354309615E-2</v>
      </c>
      <c r="E39" s="410">
        <f t="shared" ref="E39" si="506">W39*100</f>
        <v>4.4840439309996927E-2</v>
      </c>
      <c r="F39" s="410">
        <f t="shared" ref="F39" si="507">X39*100</f>
        <v>2.3189925146692634E-2</v>
      </c>
      <c r="G39" s="410">
        <f t="shared" ref="G39" si="508">Y39*100</f>
        <v>1.3941373604463013E-2</v>
      </c>
      <c r="H39" s="410">
        <f t="shared" ref="H39" si="509">Z39*100</f>
        <v>0.74513309870446398</v>
      </c>
      <c r="I39" s="410">
        <f t="shared" ref="I39" si="510">AA39*100</f>
        <v>0.74513309870443301</v>
      </c>
      <c r="K39" s="402">
        <v>202012</v>
      </c>
      <c r="L39" s="407">
        <f t="shared" ref="L39" si="511">AC39*100</f>
        <v>60.664796529834753</v>
      </c>
      <c r="M39" s="416">
        <f t="shared" ref="M39" si="512">AD39*100</f>
        <v>16.069556068798008</v>
      </c>
      <c r="N39" s="407">
        <f t="shared" ref="N39" si="513">AE39*100</f>
        <v>12.264694926745728</v>
      </c>
      <c r="O39" s="407">
        <f t="shared" ref="O39" si="514">AF39*100</f>
        <v>6.017775802465275</v>
      </c>
      <c r="P39" s="407">
        <f t="shared" ref="P39" si="515">AG39*100</f>
        <v>3.1121856198593405</v>
      </c>
      <c r="Q39" s="407">
        <f t="shared" ref="Q39" si="516">AH39*100</f>
        <v>1.8709910522968818</v>
      </c>
      <c r="R39" s="407">
        <f t="shared" ref="R39" si="517">AI39*100</f>
        <v>99.999999999999972</v>
      </c>
      <c r="S39" s="408"/>
      <c r="T39" s="510">
        <v>4.5203347820551585E-3</v>
      </c>
      <c r="U39" s="510">
        <v>1.1973958108348584E-3</v>
      </c>
      <c r="V39" s="510">
        <v>9.1388301354309621E-4</v>
      </c>
      <c r="W39" s="510">
        <v>4.4840439309996925E-4</v>
      </c>
      <c r="X39" s="510">
        <v>2.3189925146692634E-4</v>
      </c>
      <c r="Y39" s="510">
        <v>1.3941373604463013E-4</v>
      </c>
      <c r="Z39" s="510">
        <v>7.4513309870446395E-3</v>
      </c>
      <c r="AA39" s="510">
        <v>7.4513309870443299E-3</v>
      </c>
      <c r="AC39" s="510">
        <v>0.60664796529834752</v>
      </c>
      <c r="AD39" s="510">
        <v>0.16069556068798008</v>
      </c>
      <c r="AE39" s="510">
        <v>0.12264694926745727</v>
      </c>
      <c r="AF39" s="510">
        <v>6.017775802465275E-2</v>
      </c>
      <c r="AG39" s="510">
        <v>3.1121856198593405E-2</v>
      </c>
      <c r="AH39" s="510">
        <v>1.8709910522968817E-2</v>
      </c>
      <c r="AI39" s="510">
        <v>0.99999999999999978</v>
      </c>
    </row>
    <row r="40" spans="1:35">
      <c r="A40" s="404">
        <v>202101</v>
      </c>
      <c r="B40" s="408">
        <f t="shared" ref="B40" si="518">T40*100</f>
        <v>0.39422576777457485</v>
      </c>
      <c r="C40" s="412">
        <f t="shared" ref="C40" si="519">U40*100</f>
        <v>9.8548396665446833E-2</v>
      </c>
      <c r="D40" s="408">
        <f t="shared" ref="D40" si="520">V40*100</f>
        <v>7.7758491993328252E-2</v>
      </c>
      <c r="E40" s="408">
        <f t="shared" ref="E40" si="521">W40*100</f>
        <v>3.9343234986929619E-2</v>
      </c>
      <c r="F40" s="408">
        <f t="shared" ref="F40" si="522">X40*100</f>
        <v>2.2286858593207653E-2</v>
      </c>
      <c r="G40" s="408">
        <f t="shared" ref="G40" si="523">Y40*100</f>
        <v>1.1062456118213371E-2</v>
      </c>
      <c r="H40" s="408">
        <f t="shared" ref="H40" si="524">Z40*100</f>
        <v>0.64322520613170053</v>
      </c>
      <c r="I40" s="408">
        <f t="shared" ref="I40" si="525">AA40*100</f>
        <v>0.64322520613172285</v>
      </c>
      <c r="K40" s="404">
        <v>202101</v>
      </c>
      <c r="L40" s="406">
        <f t="shared" ref="L40" si="526">AC40*100</f>
        <v>61.288917787506136</v>
      </c>
      <c r="M40" s="415">
        <f t="shared" ref="M40" si="527">AD40*100</f>
        <v>15.320978675277383</v>
      </c>
      <c r="N40" s="406">
        <f t="shared" ref="N40" si="528">AE40*100</f>
        <v>12.088844039704373</v>
      </c>
      <c r="O40" s="406">
        <f t="shared" ref="O40" si="529">AF40*100</f>
        <v>6.11655678475916</v>
      </c>
      <c r="P40" s="406">
        <f t="shared" ref="P40" si="530">AG40*100</f>
        <v>3.4648608886518684</v>
      </c>
      <c r="Q40" s="406">
        <f t="shared" ref="Q40" si="531">AH40*100</f>
        <v>1.7198418241010802</v>
      </c>
      <c r="R40" s="406">
        <f t="shared" ref="R40" si="532">AI40*100</f>
        <v>100</v>
      </c>
      <c r="S40" s="408"/>
      <c r="T40" s="509">
        <v>3.9422576777457486E-3</v>
      </c>
      <c r="U40" s="509">
        <v>9.8548396665446838E-4</v>
      </c>
      <c r="V40" s="509">
        <v>7.7758491993328255E-4</v>
      </c>
      <c r="W40" s="509">
        <v>3.9343234986929622E-4</v>
      </c>
      <c r="X40" s="509">
        <v>2.2286858593207652E-4</v>
      </c>
      <c r="Y40" s="509">
        <v>1.1062456118213371E-4</v>
      </c>
      <c r="Z40" s="509">
        <v>6.4322520613170056E-3</v>
      </c>
      <c r="AA40" s="509">
        <v>6.4322520613172285E-3</v>
      </c>
      <c r="AC40" s="509">
        <v>0.61288917787506136</v>
      </c>
      <c r="AD40" s="509">
        <v>0.15320978675277383</v>
      </c>
      <c r="AE40" s="509">
        <v>0.12088844039704373</v>
      </c>
      <c r="AF40" s="509">
        <v>6.1165567847591598E-2</v>
      </c>
      <c r="AG40" s="509">
        <v>3.4648608886518682E-2</v>
      </c>
      <c r="AH40" s="509">
        <v>1.7198418241010802E-2</v>
      </c>
      <c r="AI40" s="509">
        <v>1</v>
      </c>
    </row>
    <row r="41" spans="1:35">
      <c r="A41" s="17">
        <v>202102</v>
      </c>
      <c r="B41" s="408">
        <f t="shared" ref="B41" si="533">T41*100</f>
        <v>0.27898239665593211</v>
      </c>
      <c r="C41" s="412">
        <f t="shared" ref="C41" si="534">U41*100</f>
        <v>8.1452450782019431E-2</v>
      </c>
      <c r="D41" s="408">
        <f t="shared" ref="D41" si="535">V41*100</f>
        <v>6.321533140938046E-2</v>
      </c>
      <c r="E41" s="408">
        <f t="shared" ref="E41" si="536">W41*100</f>
        <v>3.0497115305382204E-2</v>
      </c>
      <c r="F41" s="408">
        <f t="shared" ref="F41" si="537">X41*100</f>
        <v>1.8832417058312446E-2</v>
      </c>
      <c r="G41" s="408">
        <f t="shared" ref="G41" si="538">Y41*100</f>
        <v>3.1152620764202761E-3</v>
      </c>
      <c r="H41" s="408">
        <f t="shared" ref="H41" si="539">Z41*100</f>
        <v>0.47609497328744688</v>
      </c>
      <c r="I41" s="408">
        <f t="shared" ref="I41" si="540">AA41*100</f>
        <v>0.47609497328743433</v>
      </c>
      <c r="K41" s="17">
        <v>202102</v>
      </c>
      <c r="L41" s="406">
        <f t="shared" ref="L41" si="541">AC41*100</f>
        <v>58.5980554950102</v>
      </c>
      <c r="M41" s="415">
        <f t="shared" ref="M41" si="542">AD41*100</f>
        <v>17.108445867342049</v>
      </c>
      <c r="N41" s="406">
        <f t="shared" ref="N41" si="543">AE41*100</f>
        <v>13.277882556263329</v>
      </c>
      <c r="O41" s="406">
        <f t="shared" ref="O41" si="544">AF41*100</f>
        <v>6.4056789120874162</v>
      </c>
      <c r="P41" s="406">
        <f t="shared" ref="P41" si="545">AG41*100</f>
        <v>3.955600902121307</v>
      </c>
      <c r="Q41" s="406">
        <f t="shared" ref="Q41" si="546">AH41*100</f>
        <v>0.65433626717571047</v>
      </c>
      <c r="R41" s="406">
        <f t="shared" ref="R41" si="547">AI41*100</f>
        <v>100.00000000000003</v>
      </c>
      <c r="S41" s="408"/>
      <c r="T41" s="509">
        <v>2.7898239665593212E-3</v>
      </c>
      <c r="U41" s="509">
        <v>8.1452450782019438E-4</v>
      </c>
      <c r="V41" s="509">
        <v>6.3215331409380467E-4</v>
      </c>
      <c r="W41" s="509">
        <v>3.0497115305382202E-4</v>
      </c>
      <c r="X41" s="509">
        <v>1.8832417058312444E-4</v>
      </c>
      <c r="Y41" s="509">
        <v>3.1152620764202759E-5</v>
      </c>
      <c r="Z41" s="509">
        <v>4.760949732874469E-3</v>
      </c>
      <c r="AA41" s="509">
        <v>4.7609497328743432E-3</v>
      </c>
      <c r="AC41" s="509">
        <v>0.58598055495010204</v>
      </c>
      <c r="AD41" s="509">
        <v>0.17108445867342048</v>
      </c>
      <c r="AE41" s="509">
        <v>0.13277882556263329</v>
      </c>
      <c r="AF41" s="509">
        <v>6.4056789120874161E-2</v>
      </c>
      <c r="AG41" s="509">
        <v>3.9556009021213069E-2</v>
      </c>
      <c r="AH41" s="509">
        <v>6.5433626717571044E-3</v>
      </c>
      <c r="AI41" s="509">
        <v>1.0000000000000002</v>
      </c>
    </row>
    <row r="42" spans="1:35">
      <c r="A42" s="17">
        <v>202103</v>
      </c>
      <c r="B42" s="408">
        <f t="shared" ref="B42" si="548">T42*100</f>
        <v>0.16574222613374459</v>
      </c>
      <c r="C42" s="412">
        <f t="shared" ref="C42" si="549">U42*100</f>
        <v>6.9359912959957234E-2</v>
      </c>
      <c r="D42" s="408">
        <f t="shared" ref="D42" si="550">V42*100</f>
        <v>5.1814961611489706E-2</v>
      </c>
      <c r="E42" s="408">
        <f t="shared" ref="E42" si="551">W42*100</f>
        <v>2.2238722985859626E-2</v>
      </c>
      <c r="F42" s="408">
        <f t="shared" ref="F42" si="552">X42*100</f>
        <v>1.4375942411680422E-2</v>
      </c>
      <c r="G42" s="408">
        <f t="shared" ref="G42" si="553">Y42*100</f>
        <v>-4.8703843924299932E-3</v>
      </c>
      <c r="H42" s="408">
        <f t="shared" ref="H42" si="554">Z42*100</f>
        <v>0.31866138171030151</v>
      </c>
      <c r="I42" s="408">
        <f t="shared" ref="I42" si="555">AA42*100</f>
        <v>0.31866138171033109</v>
      </c>
      <c r="K42" s="17">
        <v>202103</v>
      </c>
      <c r="L42" s="406">
        <f t="shared" ref="L42" si="556">AC42*100</f>
        <v>52.01202142668879</v>
      </c>
      <c r="M42" s="415">
        <f t="shared" ref="M42" si="557">AD42*100</f>
        <v>21.766024043356804</v>
      </c>
      <c r="N42" s="406">
        <f t="shared" ref="N42" si="558">AE42*100</f>
        <v>16.260194860573112</v>
      </c>
      <c r="O42" s="406">
        <f t="shared" ref="O42" si="559">AF42*100</f>
        <v>6.9787945017062301</v>
      </c>
      <c r="P42" s="406">
        <f t="shared" ref="P42" si="560">AG42*100</f>
        <v>4.5113538184397086</v>
      </c>
      <c r="Q42" s="406">
        <f t="shared" ref="Q42" si="561">AH42*100</f>
        <v>-1.5283886507646265</v>
      </c>
      <c r="R42" s="406">
        <f t="shared" ref="R42" si="562">AI42*100</f>
        <v>100</v>
      </c>
      <c r="S42" s="408"/>
      <c r="T42" s="509">
        <v>1.6574222613374458E-3</v>
      </c>
      <c r="U42" s="509">
        <v>6.9359912959957232E-4</v>
      </c>
      <c r="V42" s="509">
        <v>5.1814961611489703E-4</v>
      </c>
      <c r="W42" s="509">
        <v>2.2238722985859624E-4</v>
      </c>
      <c r="X42" s="509">
        <v>1.4375942411680421E-4</v>
      </c>
      <c r="Y42" s="509">
        <v>-4.8703843924299933E-5</v>
      </c>
      <c r="Z42" s="509">
        <v>3.1866138171030151E-3</v>
      </c>
      <c r="AA42" s="509">
        <v>3.1866138171033108E-3</v>
      </c>
      <c r="AC42" s="509">
        <v>0.52012021426688793</v>
      </c>
      <c r="AD42" s="509">
        <v>0.21766024043356805</v>
      </c>
      <c r="AE42" s="509">
        <v>0.1626019486057311</v>
      </c>
      <c r="AF42" s="509">
        <v>6.97879450170623E-2</v>
      </c>
      <c r="AG42" s="509">
        <v>4.5113538184397083E-2</v>
      </c>
      <c r="AH42" s="509">
        <v>-1.5283886507646265E-2</v>
      </c>
      <c r="AI42" s="509">
        <v>1</v>
      </c>
    </row>
    <row r="43" spans="1:35">
      <c r="A43" s="17">
        <v>202104</v>
      </c>
      <c r="B43" s="408">
        <f t="shared" ref="B43" si="563">T43*100</f>
        <v>4.8593562162420043E-2</v>
      </c>
      <c r="C43" s="412">
        <f t="shared" ref="C43" si="564">U43*100</f>
        <v>4.9381223587357845E-2</v>
      </c>
      <c r="D43" s="408">
        <f t="shared" ref="D43" si="565">V43*100</f>
        <v>3.9589706697054847E-2</v>
      </c>
      <c r="E43" s="408">
        <f t="shared" ref="E43" si="566">W43*100</f>
        <v>1.4773388639532564E-2</v>
      </c>
      <c r="F43" s="408">
        <f t="shared" ref="F43" si="567">X43*100</f>
        <v>8.6283042718557253E-3</v>
      </c>
      <c r="G43" s="408">
        <f t="shared" ref="G43" si="568">Y43*100</f>
        <v>-1.2570422717494867E-2</v>
      </c>
      <c r="H43" s="408">
        <f t="shared" ref="H43" si="569">Z43*100</f>
        <v>0.14839576264072615</v>
      </c>
      <c r="I43" s="408">
        <f t="shared" ref="I43" si="570">AA43*100</f>
        <v>0.14839576264069815</v>
      </c>
      <c r="K43" s="17">
        <v>202104</v>
      </c>
      <c r="L43" s="406">
        <f t="shared" ref="L43" si="571">AC43*100</f>
        <v>32.745922995165017</v>
      </c>
      <c r="M43" s="415">
        <f t="shared" ref="M43" si="572">AD43*100</f>
        <v>33.27670730525665</v>
      </c>
      <c r="N43" s="406">
        <f t="shared" ref="N43" si="573">AE43*100</f>
        <v>26.678461697658832</v>
      </c>
      <c r="O43" s="406">
        <f t="shared" ref="O43" si="574">AF43*100</f>
        <v>9.9553979012862417</v>
      </c>
      <c r="P43" s="406">
        <f t="shared" ref="P43" si="575">AG43*100</f>
        <v>5.8143872293343692</v>
      </c>
      <c r="Q43" s="406">
        <f t="shared" ref="Q43" si="576">AH43*100</f>
        <v>-8.4708771287011153</v>
      </c>
      <c r="R43" s="406">
        <f t="shared" ref="R43" si="577">AI43*100</f>
        <v>99.999999999999972</v>
      </c>
      <c r="S43" s="408"/>
      <c r="T43" s="509">
        <v>4.8593562162420041E-4</v>
      </c>
      <c r="U43" s="509">
        <v>4.9381223587357842E-4</v>
      </c>
      <c r="V43" s="509">
        <v>3.9589706697054845E-4</v>
      </c>
      <c r="W43" s="509">
        <v>1.4773388639532565E-4</v>
      </c>
      <c r="X43" s="509">
        <v>8.6283042718557248E-5</v>
      </c>
      <c r="Y43" s="509">
        <v>-1.2570422717494867E-4</v>
      </c>
      <c r="Z43" s="509">
        <v>1.4839576264072615E-3</v>
      </c>
      <c r="AA43" s="509">
        <v>1.4839576264069816E-3</v>
      </c>
      <c r="AC43" s="509">
        <v>0.32745922995165017</v>
      </c>
      <c r="AD43" s="509">
        <v>0.33276707305256653</v>
      </c>
      <c r="AE43" s="509">
        <v>0.26678461697658834</v>
      </c>
      <c r="AF43" s="509">
        <v>9.955397901286242E-2</v>
      </c>
      <c r="AG43" s="509">
        <v>5.8143872293343696E-2</v>
      </c>
      <c r="AH43" s="509">
        <v>-8.4708771287011153E-2</v>
      </c>
      <c r="AI43" s="509">
        <v>0.99999999999999978</v>
      </c>
    </row>
    <row r="44" spans="1:35">
      <c r="A44" s="17">
        <v>202105</v>
      </c>
      <c r="B44" s="408">
        <f t="shared" ref="B44" si="578">T44*100</f>
        <v>-5.734178097492567E-2</v>
      </c>
      <c r="C44" s="412">
        <f t="shared" ref="C44" si="579">U44*100</f>
        <v>2.9535915248677807E-2</v>
      </c>
      <c r="D44" s="408">
        <f t="shared" ref="D44" si="580">V44*100</f>
        <v>2.2775579287160952E-2</v>
      </c>
      <c r="E44" s="408">
        <f t="shared" ref="E44" si="581">W44*100</f>
        <v>3.9364112797558148E-3</v>
      </c>
      <c r="F44" s="408">
        <f t="shared" ref="F44" si="582">X44*100</f>
        <v>3.8482280112658576E-3</v>
      </c>
      <c r="G44" s="408">
        <f t="shared" ref="G44" si="583">Y44*100</f>
        <v>-1.9727114032249797E-2</v>
      </c>
      <c r="H44" s="408">
        <f t="shared" ref="H44" si="584">Z44*100</f>
        <v>-1.6972761180315033E-2</v>
      </c>
      <c r="I44" s="408">
        <f t="shared" ref="I44" si="585">AA44*100</f>
        <v>-1.6972761180318586E-2</v>
      </c>
      <c r="K44" s="17">
        <v>202105</v>
      </c>
      <c r="L44" s="406">
        <f t="shared" ref="L44" si="586">AC44*100</f>
        <v>337.84591891524707</v>
      </c>
      <c r="M44" s="415">
        <f t="shared" ref="M44" si="587">AD44*100</f>
        <v>-174.0195065192662</v>
      </c>
      <c r="N44" s="406">
        <f t="shared" ref="N44" si="588">AE44*100</f>
        <v>-134.1890046362993</v>
      </c>
      <c r="O44" s="406">
        <f t="shared" ref="O44" si="589">AF44*100</f>
        <v>-23.192521463869145</v>
      </c>
      <c r="P44" s="406">
        <f t="shared" ref="P44" si="590">AG44*100</f>
        <v>-22.672963876549577</v>
      </c>
      <c r="Q44" s="406">
        <f t="shared" ref="Q44" si="591">AH44*100</f>
        <v>116.22807758073715</v>
      </c>
      <c r="R44" s="406">
        <f t="shared" ref="R44" si="592">AI44*100</f>
        <v>100</v>
      </c>
      <c r="S44" s="408"/>
      <c r="T44" s="509">
        <v>-5.7341780974925669E-4</v>
      </c>
      <c r="U44" s="509">
        <v>2.9535915248677806E-4</v>
      </c>
      <c r="V44" s="509">
        <v>2.2775579287160952E-4</v>
      </c>
      <c r="W44" s="509">
        <v>3.9364112797558143E-5</v>
      </c>
      <c r="X44" s="509">
        <v>3.8482280112658575E-5</v>
      </c>
      <c r="Y44" s="509">
        <v>-1.9727114032249795E-4</v>
      </c>
      <c r="Z44" s="509">
        <v>-1.6972761180315035E-4</v>
      </c>
      <c r="AA44" s="509">
        <v>-1.6972761180318585E-4</v>
      </c>
      <c r="AC44" s="509">
        <v>3.3784591891524709</v>
      </c>
      <c r="AD44" s="509">
        <v>-1.7401950651926621</v>
      </c>
      <c r="AE44" s="509">
        <v>-1.341890046362993</v>
      </c>
      <c r="AF44" s="509">
        <v>-0.23192521463869145</v>
      </c>
      <c r="AG44" s="509">
        <v>-0.22672963876549576</v>
      </c>
      <c r="AH44" s="509">
        <v>1.1622807758073714</v>
      </c>
      <c r="AI44" s="509">
        <v>1</v>
      </c>
    </row>
    <row r="45" spans="1:35">
      <c r="A45" s="17">
        <v>202106</v>
      </c>
      <c r="B45" s="408">
        <f t="shared" ref="B45" si="593">T45*100</f>
        <v>-0.13966974688885558</v>
      </c>
      <c r="C45" s="412">
        <f t="shared" ref="C45" si="594">U45*100</f>
        <v>1.1362616324790423E-2</v>
      </c>
      <c r="D45" s="408">
        <f t="shared" ref="D45" si="595">V45*100</f>
        <v>2.3676234326338048E-3</v>
      </c>
      <c r="E45" s="408">
        <f t="shared" ref="E45" si="596">W45*100</f>
        <v>-7.3493221500826843E-3</v>
      </c>
      <c r="F45" s="408">
        <f t="shared" ref="F45" si="597">X45*100</f>
        <v>1.0579975212200565E-3</v>
      </c>
      <c r="G45" s="408">
        <f t="shared" ref="G45" si="598">Y45*100</f>
        <v>-2.3335577469256852E-2</v>
      </c>
      <c r="H45" s="408">
        <f t="shared" ref="H45" si="599">Z45*100</f>
        <v>-0.15556640922955081</v>
      </c>
      <c r="I45" s="408">
        <f t="shared" ref="I45" si="600">AA45*100</f>
        <v>-0.15556640922952378</v>
      </c>
      <c r="K45" s="17">
        <v>202106</v>
      </c>
      <c r="L45" s="406">
        <f t="shared" ref="L45" si="601">AC45*100</f>
        <v>89.781430053297413</v>
      </c>
      <c r="M45" s="415">
        <f t="shared" ref="M45" si="602">AD45*100</f>
        <v>-7.3040294373729262</v>
      </c>
      <c r="N45" s="406">
        <f t="shared" ref="N45" si="603">AE45*100</f>
        <v>-1.5219374441819156</v>
      </c>
      <c r="O45" s="406">
        <f t="shared" ref="O45" si="604">AF45*100</f>
        <v>4.7242346123951258</v>
      </c>
      <c r="P45" s="406">
        <f t="shared" ref="P45" si="605">AG45*100</f>
        <v>-0.68009381103532163</v>
      </c>
      <c r="Q45" s="406">
        <f t="shared" ref="Q45" si="606">AH45*100</f>
        <v>15.000396026897633</v>
      </c>
      <c r="R45" s="406">
        <f t="shared" ref="R45" si="607">AI45*100</f>
        <v>100</v>
      </c>
      <c r="S45" s="408"/>
      <c r="T45" s="509">
        <v>-1.3966974688885557E-3</v>
      </c>
      <c r="U45" s="509">
        <v>1.1362616324790423E-4</v>
      </c>
      <c r="V45" s="509">
        <v>2.3676234326338049E-5</v>
      </c>
      <c r="W45" s="509">
        <v>-7.3493221500826845E-5</v>
      </c>
      <c r="X45" s="509">
        <v>1.0579975212200564E-5</v>
      </c>
      <c r="Y45" s="509">
        <v>-2.3335577469256854E-4</v>
      </c>
      <c r="Z45" s="509">
        <v>-1.555664092295508E-3</v>
      </c>
      <c r="AA45" s="509">
        <v>-1.5556640922952379E-3</v>
      </c>
      <c r="AC45" s="509">
        <v>0.89781430053297417</v>
      </c>
      <c r="AD45" s="509">
        <v>-7.3040294373729261E-2</v>
      </c>
      <c r="AE45" s="509">
        <v>-1.5219374441819155E-2</v>
      </c>
      <c r="AF45" s="509">
        <v>4.7242346123951257E-2</v>
      </c>
      <c r="AG45" s="509">
        <v>-6.8009381103532164E-3</v>
      </c>
      <c r="AH45" s="509">
        <v>0.15000396026897633</v>
      </c>
      <c r="AI45" s="509">
        <v>1</v>
      </c>
    </row>
    <row r="46" spans="1:35">
      <c r="A46" s="17">
        <v>202107</v>
      </c>
      <c r="B46" s="408">
        <f t="shared" ref="B46" si="608">T46*100</f>
        <v>-0.18268735901357752</v>
      </c>
      <c r="C46" s="412">
        <f t="shared" ref="C46" si="609">U46*100</f>
        <v>-6.4526854910128715E-3</v>
      </c>
      <c r="D46" s="408">
        <f t="shared" ref="D46" si="610">V46*100</f>
        <v>-1.6769972171440328E-2</v>
      </c>
      <c r="E46" s="408">
        <f t="shared" ref="E46" si="611">W46*100</f>
        <v>-1.6651600810278982E-2</v>
      </c>
      <c r="F46" s="408">
        <f t="shared" ref="F46" si="612">X46*100</f>
        <v>2.0844756947779495E-4</v>
      </c>
      <c r="G46" s="408">
        <f t="shared" ref="G46" si="613">Y46*100</f>
        <v>-2.3344617952213868E-2</v>
      </c>
      <c r="H46" s="408">
        <f t="shared" ref="H46" si="614">Z46*100</f>
        <v>-0.24569778786904581</v>
      </c>
      <c r="I46" s="408">
        <f t="shared" ref="I46" si="615">AA46*100</f>
        <v>-0.24569778786907595</v>
      </c>
      <c r="K46" s="17">
        <v>202107</v>
      </c>
      <c r="L46" s="406">
        <f t="shared" ref="L46" si="616">AC46*100</f>
        <v>74.354498914311691</v>
      </c>
      <c r="M46" s="415">
        <f t="shared" ref="M46" si="617">AD46*100</f>
        <v>2.6262692663932659</v>
      </c>
      <c r="N46" s="406">
        <f t="shared" ref="N46" si="618">AE46*100</f>
        <v>6.8254469512678471</v>
      </c>
      <c r="O46" s="406">
        <f t="shared" ref="O46" si="619">AF46*100</f>
        <v>6.7772693253364169</v>
      </c>
      <c r="P46" s="406">
        <f t="shared" ref="P46" si="620">AG46*100</f>
        <v>-8.4839009453717681E-2</v>
      </c>
      <c r="Q46" s="406">
        <f t="shared" ref="Q46" si="621">AH46*100</f>
        <v>9.5013545521444787</v>
      </c>
      <c r="R46" s="406">
        <f t="shared" ref="R46" si="622">AI46*100</f>
        <v>99.999999999999986</v>
      </c>
      <c r="S46" s="408"/>
      <c r="T46" s="509">
        <v>-1.8268735901357752E-3</v>
      </c>
      <c r="U46" s="509">
        <v>-6.4526854910128717E-5</v>
      </c>
      <c r="V46" s="509">
        <v>-1.6769972171440327E-4</v>
      </c>
      <c r="W46" s="509">
        <v>-1.665160081027898E-4</v>
      </c>
      <c r="X46" s="509">
        <v>2.0844756947779496E-6</v>
      </c>
      <c r="Y46" s="509">
        <v>-2.3344617952213869E-4</v>
      </c>
      <c r="Z46" s="509">
        <v>-2.456977878690458E-3</v>
      </c>
      <c r="AA46" s="509">
        <v>-2.4569778786907594E-3</v>
      </c>
      <c r="AC46" s="509">
        <v>0.74354498914311695</v>
      </c>
      <c r="AD46" s="509">
        <v>2.626269266393266E-2</v>
      </c>
      <c r="AE46" s="509">
        <v>6.8254469512678467E-2</v>
      </c>
      <c r="AF46" s="509">
        <v>6.7772693253364172E-2</v>
      </c>
      <c r="AG46" s="509">
        <v>-8.4839009453717678E-4</v>
      </c>
      <c r="AH46" s="509">
        <v>9.5013545521444795E-2</v>
      </c>
      <c r="AI46" s="509">
        <v>0.99999999999999989</v>
      </c>
    </row>
    <row r="47" spans="1:35">
      <c r="A47" s="17">
        <v>202108</v>
      </c>
      <c r="B47" s="408">
        <f t="shared" ref="B47" si="623">T47*100</f>
        <v>-0.16125965413952062</v>
      </c>
      <c r="C47" s="412">
        <f t="shared" ref="C47" si="624">U47*100</f>
        <v>-1.2728886932789544E-2</v>
      </c>
      <c r="D47" s="408">
        <f t="shared" ref="D47" si="625">V47*100</f>
        <v>-2.5269082024880977E-2</v>
      </c>
      <c r="E47" s="408">
        <f t="shared" ref="E47" si="626">W47*100</f>
        <v>-1.912760451756838E-2</v>
      </c>
      <c r="F47" s="408">
        <f t="shared" ref="F47" si="627">X47*100</f>
        <v>2.0030983639893279E-3</v>
      </c>
      <c r="G47" s="408">
        <f t="shared" ref="G47" si="628">Y47*100</f>
        <v>-2.0516440989139899E-2</v>
      </c>
      <c r="H47" s="408">
        <f t="shared" ref="H47" si="629">Z47*100</f>
        <v>-0.23689857023991007</v>
      </c>
      <c r="I47" s="408">
        <f t="shared" ref="I47" si="630">AA47*100</f>
        <v>-0.2368985702398958</v>
      </c>
      <c r="K47" s="17">
        <v>202108</v>
      </c>
      <c r="L47" s="406">
        <f t="shared" ref="L47" si="631">AC47*100</f>
        <v>68.071180833303885</v>
      </c>
      <c r="M47" s="415">
        <f t="shared" ref="M47" si="632">AD47*100</f>
        <v>5.3731379298316755</v>
      </c>
      <c r="N47" s="406">
        <f t="shared" ref="N47" si="633">AE47*100</f>
        <v>10.666624960754582</v>
      </c>
      <c r="O47" s="406">
        <f t="shared" ref="O47" si="634">AF47*100</f>
        <v>8.0741747399309425</v>
      </c>
      <c r="P47" s="406">
        <f t="shared" ref="P47" si="635">AG47*100</f>
        <v>-0.84555105670784148</v>
      </c>
      <c r="Q47" s="406">
        <f t="shared" ref="Q47" si="636">AH47*100</f>
        <v>8.6604325928867567</v>
      </c>
      <c r="R47" s="406">
        <f t="shared" ref="R47" si="637">AI47*100</f>
        <v>100</v>
      </c>
      <c r="S47" s="408"/>
      <c r="T47" s="509">
        <v>-1.6125965413952062E-3</v>
      </c>
      <c r="U47" s="509">
        <v>-1.2728886932789543E-4</v>
      </c>
      <c r="V47" s="509">
        <v>-2.5269082024880976E-4</v>
      </c>
      <c r="W47" s="509">
        <v>-1.9127604517568379E-4</v>
      </c>
      <c r="X47" s="509">
        <v>2.0030983639893278E-5</v>
      </c>
      <c r="Y47" s="509">
        <v>-2.0516440989139898E-4</v>
      </c>
      <c r="Z47" s="509">
        <v>-2.3689857023991008E-3</v>
      </c>
      <c r="AA47" s="509">
        <v>-2.3689857023989581E-3</v>
      </c>
      <c r="AC47" s="509">
        <v>0.6807118083330389</v>
      </c>
      <c r="AD47" s="509">
        <v>5.3731379298316756E-2</v>
      </c>
      <c r="AE47" s="509">
        <v>0.10666624960754582</v>
      </c>
      <c r="AF47" s="509">
        <v>8.0741747399309421E-2</v>
      </c>
      <c r="AG47" s="509">
        <v>-8.4555105670784149E-3</v>
      </c>
      <c r="AH47" s="509">
        <v>8.6604325928867562E-2</v>
      </c>
      <c r="AI47" s="509">
        <v>1</v>
      </c>
    </row>
    <row r="48" spans="1:35">
      <c r="A48" s="17">
        <v>202109</v>
      </c>
      <c r="B48" s="408">
        <f t="shared" ref="B48" si="638">T48*100</f>
        <v>-9.6217619526451942E-2</v>
      </c>
      <c r="C48" s="412">
        <f t="shared" ref="C48" si="639">U48*100</f>
        <v>-2.125290651049481E-3</v>
      </c>
      <c r="D48" s="408">
        <f t="shared" ref="D48" si="640">V48*100</f>
        <v>-2.061780794869927E-2</v>
      </c>
      <c r="E48" s="408">
        <f t="shared" ref="E48" si="641">W48*100</f>
        <v>-1.0221886656528253E-2</v>
      </c>
      <c r="F48" s="408">
        <f t="shared" ref="F48" si="642">X48*100</f>
        <v>6.282852851424053E-3</v>
      </c>
      <c r="G48" s="408">
        <f t="shared" ref="G48" si="643">Y48*100</f>
        <v>-1.3923093228654308E-2</v>
      </c>
      <c r="H48" s="408">
        <f t="shared" ref="H48" si="644">Z48*100</f>
        <v>-0.13682284515995921</v>
      </c>
      <c r="I48" s="408">
        <f t="shared" ref="I48" si="645">AA48*100</f>
        <v>-0.13682284515994911</v>
      </c>
      <c r="K48" s="17">
        <v>202109</v>
      </c>
      <c r="L48" s="406">
        <f t="shared" ref="L48" si="646">AC48*100</f>
        <v>70.322773520726159</v>
      </c>
      <c r="M48" s="415">
        <f t="shared" ref="M48" si="647">AD48*100</f>
        <v>1.5533156386017333</v>
      </c>
      <c r="N48" s="406">
        <f t="shared" ref="N48" si="648">AE48*100</f>
        <v>15.068980567240104</v>
      </c>
      <c r="O48" s="406">
        <f t="shared" ref="O48" si="649">AF48*100</f>
        <v>7.4708917539157111</v>
      </c>
      <c r="P48" s="406">
        <f t="shared" ref="P48" si="650">AG48*100</f>
        <v>-4.5919618497033783</v>
      </c>
      <c r="Q48" s="406">
        <f t="shared" ref="Q48" si="651">AH48*100</f>
        <v>10.176000369219672</v>
      </c>
      <c r="R48" s="406">
        <f t="shared" ref="R48" si="652">AI48*100</f>
        <v>100</v>
      </c>
      <c r="S48" s="408"/>
      <c r="T48" s="509">
        <v>-9.6217619526451942E-4</v>
      </c>
      <c r="U48" s="509">
        <v>-2.1252906510494812E-5</v>
      </c>
      <c r="V48" s="509">
        <v>-2.061780794869927E-4</v>
      </c>
      <c r="W48" s="509">
        <v>-1.0221886656528253E-4</v>
      </c>
      <c r="X48" s="509">
        <v>6.2828528514240526E-5</v>
      </c>
      <c r="Y48" s="509">
        <v>-1.3923093228654308E-4</v>
      </c>
      <c r="Z48" s="509">
        <v>-1.3682284515995921E-3</v>
      </c>
      <c r="AA48" s="509">
        <v>-1.3682284515994911E-3</v>
      </c>
      <c r="AC48" s="509">
        <v>0.70322773520726156</v>
      </c>
      <c r="AD48" s="509">
        <v>1.5533156386017332E-2</v>
      </c>
      <c r="AE48" s="509">
        <v>0.15068980567240103</v>
      </c>
      <c r="AF48" s="509">
        <v>7.4708917539157108E-2</v>
      </c>
      <c r="AG48" s="509">
        <v>-4.5919618497033785E-2</v>
      </c>
      <c r="AH48" s="509">
        <v>0.10176000369219672</v>
      </c>
      <c r="AI48" s="509">
        <v>1</v>
      </c>
    </row>
    <row r="49" spans="1:35">
      <c r="A49" s="17">
        <v>202110</v>
      </c>
      <c r="B49" s="408">
        <f t="shared" ref="B49" si="653">T49*100</f>
        <v>-1.0067599087246725E-2</v>
      </c>
      <c r="C49" s="412">
        <f t="shared" ref="C49" si="654">U49*100</f>
        <v>1.7231819527592111E-2</v>
      </c>
      <c r="D49" s="408">
        <f t="shared" ref="D49" si="655">V49*100</f>
        <v>-7.0066106308203629E-3</v>
      </c>
      <c r="E49" s="408">
        <f t="shared" ref="E49" si="656">W49*100</f>
        <v>6.3767631995811369E-3</v>
      </c>
      <c r="F49" s="408">
        <f t="shared" ref="F49" si="657">X49*100</f>
        <v>1.0190770497114605E-2</v>
      </c>
      <c r="G49" s="408">
        <f t="shared" ref="G49" si="658">Y49*100</f>
        <v>-4.8263205480985694E-3</v>
      </c>
      <c r="H49" s="408">
        <f t="shared" ref="H49" si="659">Z49*100</f>
        <v>1.1898822958122196E-2</v>
      </c>
      <c r="I49" s="408">
        <f t="shared" ref="I49" si="660">AA49*100</f>
        <v>1.1898822958128327E-2</v>
      </c>
      <c r="K49" s="17">
        <v>202110</v>
      </c>
      <c r="L49" s="406">
        <f t="shared" ref="L49" si="661">AC49*100</f>
        <v>-84.610041872877289</v>
      </c>
      <c r="M49" s="415">
        <f t="shared" ref="M49" si="662">AD49*100</f>
        <v>144.81953037068752</v>
      </c>
      <c r="N49" s="406">
        <f t="shared" ref="N49" si="663">AE49*100</f>
        <v>-58.88490530097026</v>
      </c>
      <c r="O49" s="406">
        <f t="shared" ref="O49" si="664">AF49*100</f>
        <v>53.591546172458408</v>
      </c>
      <c r="P49" s="406">
        <f t="shared" ref="P49" si="665">AG49*100</f>
        <v>85.645198125738432</v>
      </c>
      <c r="Q49" s="406">
        <f t="shared" ref="Q49" si="666">AH49*100</f>
        <v>-40.561327495036807</v>
      </c>
      <c r="R49" s="406">
        <f t="shared" ref="R49" si="667">AI49*100</f>
        <v>100</v>
      </c>
      <c r="S49" s="408"/>
      <c r="T49" s="509">
        <v>-1.0067599087246726E-4</v>
      </c>
      <c r="U49" s="509">
        <v>1.7231819527592111E-4</v>
      </c>
      <c r="V49" s="509">
        <v>-7.006610630820363E-5</v>
      </c>
      <c r="W49" s="509">
        <v>6.3767631995811371E-5</v>
      </c>
      <c r="X49" s="509">
        <v>1.0190770497114605E-4</v>
      </c>
      <c r="Y49" s="509">
        <v>-4.8263205480985697E-5</v>
      </c>
      <c r="Z49" s="509">
        <v>1.1898822958122196E-4</v>
      </c>
      <c r="AA49" s="509">
        <v>1.1898822958128326E-4</v>
      </c>
      <c r="AC49" s="509">
        <v>-0.84610041872877284</v>
      </c>
      <c r="AD49" s="509">
        <v>1.4481953037068751</v>
      </c>
      <c r="AE49" s="509">
        <v>-0.58884905300970258</v>
      </c>
      <c r="AF49" s="509">
        <v>0.53591546172458404</v>
      </c>
      <c r="AG49" s="509">
        <v>0.85645198125738431</v>
      </c>
      <c r="AH49" s="509">
        <v>-0.40561327495036803</v>
      </c>
      <c r="AI49" s="509">
        <v>1</v>
      </c>
    </row>
    <row r="50" spans="1:35">
      <c r="A50" s="17">
        <v>202111</v>
      </c>
      <c r="B50" s="408">
        <f t="shared" ref="B50" si="668">T50*100</f>
        <v>5.4245019897513139E-2</v>
      </c>
      <c r="C50" s="412">
        <f t="shared" ref="C50" si="669">U50*100</f>
        <v>3.8253419038679425E-2</v>
      </c>
      <c r="D50" s="408">
        <f t="shared" ref="D50" si="670">V50*100</f>
        <v>8.7405103462982227E-3</v>
      </c>
      <c r="E50" s="408">
        <f t="shared" ref="E50" si="671">W50*100</f>
        <v>1.9275459978298683E-2</v>
      </c>
      <c r="F50" s="408">
        <f t="shared" ref="F50" si="672">X50*100</f>
        <v>1.2435916443997278E-2</v>
      </c>
      <c r="G50" s="408">
        <f t="shared" ref="G50" si="673">Y50*100</f>
        <v>2.7382834645730673E-3</v>
      </c>
      <c r="H50" s="408">
        <f t="shared" ref="H50" si="674">Z50*100</f>
        <v>0.13568860916935982</v>
      </c>
      <c r="I50" s="408">
        <f t="shared" ref="I50" si="675">AA50*100</f>
        <v>0.13568860916933534</v>
      </c>
      <c r="K50" s="17">
        <v>202111</v>
      </c>
      <c r="L50" s="406">
        <f t="shared" ref="L50" si="676">AC50*100</f>
        <v>39.977578242995463</v>
      </c>
      <c r="M50" s="415">
        <f t="shared" ref="M50" si="677">AD50*100</f>
        <v>28.192063632204672</v>
      </c>
      <c r="N50" s="406">
        <f t="shared" ref="N50" si="678">AE50*100</f>
        <v>6.4415947659900832</v>
      </c>
      <c r="O50" s="406">
        <f t="shared" ref="O50" si="679">AF50*100</f>
        <v>14.205658158261469</v>
      </c>
      <c r="P50" s="406">
        <f t="shared" ref="P50" si="680">AG50*100</f>
        <v>9.1650408388189621</v>
      </c>
      <c r="Q50" s="406">
        <f t="shared" ref="Q50" si="681">AH50*100</f>
        <v>2.0180643617293454</v>
      </c>
      <c r="R50" s="406">
        <f t="shared" ref="R50" si="682">AI50*100</f>
        <v>100</v>
      </c>
      <c r="S50" s="408"/>
      <c r="T50" s="509">
        <v>5.4245019897513139E-4</v>
      </c>
      <c r="U50" s="509">
        <v>3.8253419038679424E-4</v>
      </c>
      <c r="V50" s="509">
        <v>8.7405103462982221E-5</v>
      </c>
      <c r="W50" s="509">
        <v>1.9275459978298682E-4</v>
      </c>
      <c r="X50" s="509">
        <v>1.2435916443997278E-4</v>
      </c>
      <c r="Y50" s="509">
        <v>2.7382834645730673E-5</v>
      </c>
      <c r="Z50" s="509">
        <v>1.3568860916935981E-3</v>
      </c>
      <c r="AA50" s="509">
        <v>1.3568860916933533E-3</v>
      </c>
      <c r="AC50" s="509">
        <v>0.39977578242995465</v>
      </c>
      <c r="AD50" s="509">
        <v>0.28192063632204672</v>
      </c>
      <c r="AE50" s="509">
        <v>6.441594765990083E-2</v>
      </c>
      <c r="AF50" s="509">
        <v>0.14205658158261469</v>
      </c>
      <c r="AG50" s="509">
        <v>9.1650408388189622E-2</v>
      </c>
      <c r="AH50" s="509">
        <v>2.0180643617293454E-2</v>
      </c>
      <c r="AI50" s="509">
        <v>1</v>
      </c>
    </row>
    <row r="51" spans="1:35">
      <c r="A51" s="402">
        <v>202112</v>
      </c>
      <c r="B51" s="408">
        <f t="shared" ref="B51" si="683">T51*100</f>
        <v>5.7363610678039675E-2</v>
      </c>
      <c r="C51" s="412">
        <f t="shared" ref="C51" si="684">U51*100</f>
        <v>5.1059699261494999E-2</v>
      </c>
      <c r="D51" s="408">
        <f t="shared" ref="D51" si="685">V51*100</f>
        <v>1.6859796893807E-2</v>
      </c>
      <c r="E51" s="408">
        <f t="shared" ref="E51" si="686">W51*100</f>
        <v>2.7604042609438474E-2</v>
      </c>
      <c r="F51" s="408">
        <f t="shared" ref="F51" si="687">X51*100</f>
        <v>1.2565400724223234E-2</v>
      </c>
      <c r="G51" s="408">
        <f t="shared" ref="G51" si="688">Y51*100</f>
        <v>5.8926309181022811E-3</v>
      </c>
      <c r="H51" s="408">
        <f t="shared" ref="H51" si="689">Z51*100</f>
        <v>0.17134518108510569</v>
      </c>
      <c r="I51" s="408">
        <f t="shared" ref="I51" si="690">AA51*100</f>
        <v>0.17134518108512387</v>
      </c>
      <c r="K51" s="17">
        <v>202112</v>
      </c>
      <c r="L51" s="406">
        <f t="shared" ref="L51" si="691">AC51*100</f>
        <v>33.478391580529873</v>
      </c>
      <c r="M51" s="415">
        <f t="shared" ref="M51" si="692">AD51*100</f>
        <v>29.799320259922617</v>
      </c>
      <c r="N51" s="406">
        <f t="shared" ref="N51" si="693">AE51*100</f>
        <v>9.8396679655863135</v>
      </c>
      <c r="O51" s="406">
        <f t="shared" ref="O51" si="694">AF51*100</f>
        <v>16.110194891169879</v>
      </c>
      <c r="P51" s="406">
        <f t="shared" ref="P51" si="695">AG51*100</f>
        <v>7.3333843675370751</v>
      </c>
      <c r="Q51" s="406">
        <f t="shared" ref="Q51" si="696">AH51*100</f>
        <v>3.4390409352542348</v>
      </c>
      <c r="R51" s="406">
        <f t="shared" ref="R51" si="697">AI51*100</f>
        <v>100</v>
      </c>
      <c r="S51" s="408"/>
      <c r="T51" s="510">
        <v>5.7363610678039679E-4</v>
      </c>
      <c r="U51" s="510">
        <v>5.1059699261494997E-4</v>
      </c>
      <c r="V51" s="510">
        <v>1.6859796893807001E-4</v>
      </c>
      <c r="W51" s="510">
        <v>2.7604042609438473E-4</v>
      </c>
      <c r="X51" s="510">
        <v>1.2565400724223234E-4</v>
      </c>
      <c r="Y51" s="510">
        <v>5.8926309181022809E-5</v>
      </c>
      <c r="Z51" s="510">
        <v>1.7134518108510568E-3</v>
      </c>
      <c r="AA51" s="510">
        <v>1.7134518108512388E-3</v>
      </c>
      <c r="AC51" s="510">
        <v>0.3347839158052987</v>
      </c>
      <c r="AD51" s="510">
        <v>0.29799320259922618</v>
      </c>
      <c r="AE51" s="510">
        <v>9.8396679655863128E-2</v>
      </c>
      <c r="AF51" s="510">
        <v>0.16110194891169879</v>
      </c>
      <c r="AG51" s="510">
        <v>7.3333843675370755E-2</v>
      </c>
      <c r="AH51" s="510">
        <v>3.4390409352542346E-2</v>
      </c>
      <c r="AI51" s="510">
        <v>1</v>
      </c>
    </row>
    <row r="52" spans="1:35">
      <c r="A52" s="404">
        <v>202201</v>
      </c>
      <c r="B52" s="409">
        <f t="shared" ref="B52" si="698">T52*100</f>
        <v>4.8970873395331127E-2</v>
      </c>
      <c r="C52" s="413">
        <f t="shared" ref="C52" si="699">U52*100</f>
        <v>6.1414436644694544E-2</v>
      </c>
      <c r="D52" s="409">
        <f t="shared" ref="D52" si="700">V52*100</f>
        <v>2.458708473367428E-2</v>
      </c>
      <c r="E52" s="409">
        <f t="shared" ref="E52" si="701">W52*100</f>
        <v>3.4084781841528744E-2</v>
      </c>
      <c r="F52" s="409">
        <f t="shared" ref="F52" si="702">X52*100</f>
        <v>1.3033890966693697E-2</v>
      </c>
      <c r="G52" s="409">
        <f t="shared" ref="G52" si="703">Y52*100</f>
        <v>7.633249381996823E-3</v>
      </c>
      <c r="H52" s="409">
        <f t="shared" ref="H52" si="704">Z52*100</f>
        <v>0.18972431696391923</v>
      </c>
      <c r="I52" s="409">
        <f t="shared" ref="I52" si="705">AA52*100</f>
        <v>0.18972431696391756</v>
      </c>
      <c r="K52" s="404">
        <v>202201</v>
      </c>
      <c r="L52" s="405">
        <f t="shared" ref="L52:L59" si="706">AC52*100</f>
        <v>25.811595571401714</v>
      </c>
      <c r="M52" s="417">
        <f t="shared" ref="M52:M59" si="707">AD52*100</f>
        <v>32.370355907711087</v>
      </c>
      <c r="N52" s="405">
        <f t="shared" ref="N52:N59" si="708">AE52*100</f>
        <v>12.959374489855257</v>
      </c>
      <c r="O52" s="405">
        <f t="shared" ref="O52:O59" si="709">AF52*100</f>
        <v>17.965426038672106</v>
      </c>
      <c r="P52" s="405">
        <f t="shared" ref="P52:P59" si="710">AG52*100</f>
        <v>6.8699106025362129</v>
      </c>
      <c r="Q52" s="405">
        <f t="shared" ref="Q52:Q59" si="711">AH52*100</f>
        <v>4.0233373898236113</v>
      </c>
      <c r="R52" s="405">
        <f t="shared" ref="R52:R59" si="712">AI52*100</f>
        <v>99.999999999999986</v>
      </c>
      <c r="S52" s="408"/>
      <c r="T52" s="509">
        <v>4.8970873395331126E-4</v>
      </c>
      <c r="U52" s="509">
        <v>6.1414436644694544E-4</v>
      </c>
      <c r="V52" s="509">
        <v>2.4587084733674279E-4</v>
      </c>
      <c r="W52" s="509">
        <v>3.4084781841528744E-4</v>
      </c>
      <c r="X52" s="509">
        <v>1.3033890966693696E-4</v>
      </c>
      <c r="Y52" s="509">
        <v>7.6332493819968234E-5</v>
      </c>
      <c r="Z52" s="509">
        <v>1.8972431696391923E-3</v>
      </c>
      <c r="AA52" s="509">
        <v>1.8972431696391756E-3</v>
      </c>
      <c r="AC52" s="509">
        <v>0.25811595571401713</v>
      </c>
      <c r="AD52" s="509">
        <v>0.3237035590771109</v>
      </c>
      <c r="AE52" s="509">
        <v>0.12959374489855258</v>
      </c>
      <c r="AF52" s="509">
        <v>0.17965426038672105</v>
      </c>
      <c r="AG52" s="509">
        <v>6.8699106025362125E-2</v>
      </c>
      <c r="AH52" s="509">
        <v>4.0233373898236113E-2</v>
      </c>
      <c r="AI52" s="509">
        <v>0.99999999999999989</v>
      </c>
    </row>
    <row r="53" spans="1:35">
      <c r="A53" s="17">
        <v>202202</v>
      </c>
      <c r="B53" s="408">
        <f t="shared" ref="B53" si="713">T53*100</f>
        <v>1.7825585239387102E-2</v>
      </c>
      <c r="C53" s="412">
        <f t="shared" ref="C53" si="714">U53*100</f>
        <v>5.9766386819453385E-2</v>
      </c>
      <c r="D53" s="408">
        <f t="shared" ref="D53" si="715">V53*100</f>
        <v>2.5572591525010152E-2</v>
      </c>
      <c r="E53" s="408">
        <f t="shared" ref="E53" si="716">W53*100</f>
        <v>3.371886192217944E-2</v>
      </c>
      <c r="F53" s="408">
        <f t="shared" ref="F53" si="717">X53*100</f>
        <v>1.2987303727046573E-2</v>
      </c>
      <c r="G53" s="408">
        <f t="shared" ref="G53" si="718">Y53*100</f>
        <v>3.9711430099654173E-3</v>
      </c>
      <c r="H53" s="408">
        <f t="shared" ref="H53" si="719">Z53*100</f>
        <v>0.15384187224304208</v>
      </c>
      <c r="I53" s="408">
        <f t="shared" ref="I53" si="720">AA53*100</f>
        <v>0.15384187224303639</v>
      </c>
      <c r="K53" s="17">
        <v>202202</v>
      </c>
      <c r="L53" s="406">
        <f t="shared" si="706"/>
        <v>11.586952875369283</v>
      </c>
      <c r="M53" s="415">
        <f t="shared" si="707"/>
        <v>38.849232623114077</v>
      </c>
      <c r="N53" s="406">
        <f t="shared" si="708"/>
        <v>16.622647106510851</v>
      </c>
      <c r="O53" s="406">
        <f t="shared" si="709"/>
        <v>21.917870232955689</v>
      </c>
      <c r="P53" s="406">
        <f t="shared" si="710"/>
        <v>8.4419823664970757</v>
      </c>
      <c r="Q53" s="406">
        <f t="shared" si="711"/>
        <v>2.5813147955530185</v>
      </c>
      <c r="R53" s="406">
        <f t="shared" si="712"/>
        <v>99.999999999999986</v>
      </c>
      <c r="S53" s="408"/>
      <c r="T53" s="509">
        <v>1.7825585239387103E-4</v>
      </c>
      <c r="U53" s="509">
        <v>5.9766386819453386E-4</v>
      </c>
      <c r="V53" s="509">
        <v>2.5572591525010151E-4</v>
      </c>
      <c r="W53" s="509">
        <v>3.3718861922179438E-4</v>
      </c>
      <c r="X53" s="509">
        <v>1.2987303727046573E-4</v>
      </c>
      <c r="Y53" s="509">
        <v>3.9711430099654174E-5</v>
      </c>
      <c r="Z53" s="509">
        <v>1.5384187224304208E-3</v>
      </c>
      <c r="AA53" s="509">
        <v>1.5384187224303637E-3</v>
      </c>
      <c r="AC53" s="509">
        <v>0.11586952875369283</v>
      </c>
      <c r="AD53" s="509">
        <v>0.38849232623114077</v>
      </c>
      <c r="AE53" s="509">
        <v>0.16622647106510849</v>
      </c>
      <c r="AF53" s="509">
        <v>0.21917870232955688</v>
      </c>
      <c r="AG53" s="509">
        <v>8.4419823664970764E-2</v>
      </c>
      <c r="AH53" s="509">
        <v>2.5813147955530184E-2</v>
      </c>
      <c r="AI53" s="509">
        <v>0.99999999999999989</v>
      </c>
    </row>
    <row r="54" spans="1:35">
      <c r="A54" s="17">
        <v>202203</v>
      </c>
      <c r="B54" s="408">
        <f t="shared" ref="B54" si="721">T54*100</f>
        <v>1.2162444261705511E-2</v>
      </c>
      <c r="C54" s="412">
        <f t="shared" ref="C54" si="722">U54*100</f>
        <v>5.9077608217141878E-2</v>
      </c>
      <c r="D54" s="408">
        <f t="shared" ref="D54" si="723">V54*100</f>
        <v>2.4932376163315562E-2</v>
      </c>
      <c r="E54" s="408">
        <f t="shared" ref="E54" si="724">W54*100</f>
        <v>2.774036824232794E-2</v>
      </c>
      <c r="F54" s="408">
        <f t="shared" ref="F54" si="725">X54*100</f>
        <v>1.4397222100479674E-2</v>
      </c>
      <c r="G54" s="408">
        <f t="shared" ref="G54" si="726">Y54*100</f>
        <v>-2.5870861364609712E-3</v>
      </c>
      <c r="H54" s="408">
        <f t="shared" ref="H54" si="727">Z54*100</f>
        <v>0.13572293284850959</v>
      </c>
      <c r="I54" s="408">
        <f t="shared" ref="I54" si="728">AA54*100</f>
        <v>0.13572293284850681</v>
      </c>
      <c r="K54" s="17">
        <v>202203</v>
      </c>
      <c r="L54" s="406">
        <f t="shared" si="706"/>
        <v>8.9612300636627982</v>
      </c>
      <c r="M54" s="415">
        <f t="shared" si="707"/>
        <v>43.528095788412394</v>
      </c>
      <c r="N54" s="406">
        <f t="shared" si="708"/>
        <v>18.370054080060612</v>
      </c>
      <c r="O54" s="406">
        <f t="shared" si="709"/>
        <v>20.438969052703143</v>
      </c>
      <c r="P54" s="406">
        <f t="shared" si="710"/>
        <v>10.607803558555192</v>
      </c>
      <c r="Q54" s="406">
        <f t="shared" si="711"/>
        <v>-1.9061525433941289</v>
      </c>
      <c r="R54" s="406">
        <f t="shared" si="712"/>
        <v>100.00000000000003</v>
      </c>
      <c r="S54" s="408"/>
      <c r="T54" s="509">
        <v>1.2162444261705511E-4</v>
      </c>
      <c r="U54" s="509">
        <v>5.9077608217141875E-4</v>
      </c>
      <c r="V54" s="509">
        <v>2.493237616331556E-4</v>
      </c>
      <c r="W54" s="509">
        <v>2.7740368242327941E-4</v>
      </c>
      <c r="X54" s="509">
        <v>1.4397222100479674E-4</v>
      </c>
      <c r="Y54" s="509">
        <v>-2.587086136460971E-5</v>
      </c>
      <c r="Z54" s="509">
        <v>1.3572293284850958E-3</v>
      </c>
      <c r="AA54" s="509">
        <v>1.3572293284850681E-3</v>
      </c>
      <c r="AC54" s="509">
        <v>8.9612300636627978E-2</v>
      </c>
      <c r="AD54" s="509">
        <v>0.43528095788412391</v>
      </c>
      <c r="AE54" s="509">
        <v>0.18370054080060613</v>
      </c>
      <c r="AF54" s="509">
        <v>0.20438969052703143</v>
      </c>
      <c r="AG54" s="509">
        <v>0.10607803558555193</v>
      </c>
      <c r="AH54" s="509">
        <v>-1.9061525433941288E-2</v>
      </c>
      <c r="AI54" s="509">
        <v>1.0000000000000002</v>
      </c>
    </row>
    <row r="55" spans="1:35">
      <c r="A55" s="17">
        <v>202204</v>
      </c>
      <c r="B55" s="408">
        <f t="shared" ref="B55" si="729">T55*100</f>
        <v>-6.458369218017017E-3</v>
      </c>
      <c r="C55" s="412">
        <f t="shared" ref="C55" si="730">U55*100</f>
        <v>4.8102764470635308E-2</v>
      </c>
      <c r="D55" s="408">
        <f t="shared" ref="D55" si="731">V55*100</f>
        <v>1.5375815659714154E-2</v>
      </c>
      <c r="E55" s="408">
        <f t="shared" ref="E55" si="732">W55*100</f>
        <v>1.9019772686713239E-2</v>
      </c>
      <c r="F55" s="408">
        <f t="shared" ref="F55" si="733">X55*100</f>
        <v>1.1718945316168523E-2</v>
      </c>
      <c r="G55" s="408">
        <f t="shared" ref="G55" si="734">Y55*100</f>
        <v>-5.5823645904288849E-3</v>
      </c>
      <c r="H55" s="408">
        <f t="shared" ref="H55" si="735">Z55*100</f>
        <v>8.2176564324785317E-2</v>
      </c>
      <c r="I55" s="408">
        <f t="shared" ref="I55" si="736">AA55*100</f>
        <v>8.2176564324777476E-2</v>
      </c>
      <c r="K55" s="17">
        <v>202204</v>
      </c>
      <c r="L55" s="406">
        <f t="shared" si="706"/>
        <v>-7.8591375425379084</v>
      </c>
      <c r="M55" s="415">
        <f t="shared" si="707"/>
        <v>58.535867087992877</v>
      </c>
      <c r="N55" s="406">
        <f t="shared" si="708"/>
        <v>18.710706374805994</v>
      </c>
      <c r="O55" s="406">
        <f t="shared" si="709"/>
        <v>23.145008364600947</v>
      </c>
      <c r="P55" s="406">
        <f t="shared" si="710"/>
        <v>14.260690273995753</v>
      </c>
      <c r="Q55" s="406">
        <f t="shared" si="711"/>
        <v>-6.7931345588576582</v>
      </c>
      <c r="R55" s="406">
        <f t="shared" si="712"/>
        <v>100</v>
      </c>
      <c r="S55" s="408"/>
      <c r="T55" s="509">
        <v>-6.458369218017017E-5</v>
      </c>
      <c r="U55" s="509">
        <v>4.8102764470635306E-4</v>
      </c>
      <c r="V55" s="509">
        <v>1.5375815659714155E-4</v>
      </c>
      <c r="W55" s="509">
        <v>1.901977268671324E-4</v>
      </c>
      <c r="X55" s="509">
        <v>1.1718945316168524E-4</v>
      </c>
      <c r="Y55" s="509">
        <v>-5.5823645904288846E-5</v>
      </c>
      <c r="Z55" s="509">
        <v>8.2176564324785322E-4</v>
      </c>
      <c r="AA55" s="509">
        <v>8.2176564324777472E-4</v>
      </c>
      <c r="AC55" s="509">
        <v>-7.8591375425379084E-2</v>
      </c>
      <c r="AD55" s="509">
        <v>0.58535867087992877</v>
      </c>
      <c r="AE55" s="509">
        <v>0.18710706374805994</v>
      </c>
      <c r="AF55" s="509">
        <v>0.23145008364600947</v>
      </c>
      <c r="AG55" s="509">
        <v>0.14260690273995752</v>
      </c>
      <c r="AH55" s="509">
        <v>-6.793134558857658E-2</v>
      </c>
      <c r="AI55" s="509">
        <v>1</v>
      </c>
    </row>
    <row r="56" spans="1:35">
      <c r="A56" s="17">
        <v>202205</v>
      </c>
      <c r="B56" s="408">
        <f t="shared" ref="B56" si="737">T56*100</f>
        <v>-3.2209215899943897E-2</v>
      </c>
      <c r="C56" s="412">
        <f t="shared" ref="C56" si="738">U56*100</f>
        <v>3.1465539603973858E-2</v>
      </c>
      <c r="D56" s="408">
        <f t="shared" ref="D56" si="739">V56*100</f>
        <v>5.1834616872406172E-3</v>
      </c>
      <c r="E56" s="408">
        <f t="shared" ref="E56" si="740">W56*100</f>
        <v>8.496376130720372E-3</v>
      </c>
      <c r="F56" s="408">
        <f t="shared" ref="F56" si="741">X56*100</f>
        <v>5.1893772793348732E-3</v>
      </c>
      <c r="G56" s="408">
        <f t="shared" ref="G56" si="742">Y56*100</f>
        <v>-3.077406137121254E-3</v>
      </c>
      <c r="H56" s="408">
        <f t="shared" ref="H56" si="743">Z56*100</f>
        <v>1.5048132664204572E-2</v>
      </c>
      <c r="I56" s="408">
        <f t="shared" ref="I56" si="744">AA56*100</f>
        <v>1.5048132664196743E-2</v>
      </c>
      <c r="K56" s="17">
        <v>202205</v>
      </c>
      <c r="L56" s="406">
        <f t="shared" si="706"/>
        <v>-214.04128085978994</v>
      </c>
      <c r="M56" s="415">
        <f t="shared" si="707"/>
        <v>209.09929694347954</v>
      </c>
      <c r="N56" s="406">
        <f t="shared" si="708"/>
        <v>34.445879783945998</v>
      </c>
      <c r="O56" s="406">
        <f t="shared" si="709"/>
        <v>56.461331916158265</v>
      </c>
      <c r="P56" s="406">
        <f t="shared" si="710"/>
        <v>34.485190921256262</v>
      </c>
      <c r="Q56" s="406">
        <f t="shared" si="711"/>
        <v>-20.450418705050158</v>
      </c>
      <c r="R56" s="406">
        <f t="shared" si="712"/>
        <v>100</v>
      </c>
      <c r="S56" s="408"/>
      <c r="T56" s="509">
        <v>-3.2209215899943895E-4</v>
      </c>
      <c r="U56" s="509">
        <v>3.1465539603973855E-4</v>
      </c>
      <c r="V56" s="509">
        <v>5.1834616872406169E-5</v>
      </c>
      <c r="W56" s="509">
        <v>8.4963761307203727E-5</v>
      </c>
      <c r="X56" s="509">
        <v>5.1893772793348735E-5</v>
      </c>
      <c r="Y56" s="509">
        <v>-3.0774061371212542E-5</v>
      </c>
      <c r="Z56" s="509">
        <v>1.5048132664204571E-4</v>
      </c>
      <c r="AA56" s="509">
        <v>1.5048132664196743E-4</v>
      </c>
      <c r="AC56" s="509">
        <v>-2.1404128085978993</v>
      </c>
      <c r="AD56" s="509">
        <v>2.0909929694347955</v>
      </c>
      <c r="AE56" s="509">
        <v>0.34445879783945998</v>
      </c>
      <c r="AF56" s="509">
        <v>0.56461331916158264</v>
      </c>
      <c r="AG56" s="509">
        <v>0.34485190921256265</v>
      </c>
      <c r="AH56" s="509">
        <v>-0.20450418705050158</v>
      </c>
      <c r="AI56" s="509">
        <v>1</v>
      </c>
    </row>
    <row r="57" spans="1:35">
      <c r="A57" s="17">
        <v>202206</v>
      </c>
      <c r="B57" s="408">
        <f t="shared" ref="B57:B58" si="745">T57*100</f>
        <v>-3.3067356671510555E-2</v>
      </c>
      <c r="C57" s="412">
        <f t="shared" ref="C57:C58" si="746">U57*100</f>
        <v>1.5588663266847437E-2</v>
      </c>
      <c r="D57" s="408">
        <f t="shared" ref="D57:D58" si="747">V57*100</f>
        <v>3.5969401642189843E-4</v>
      </c>
      <c r="E57" s="408">
        <f t="shared" ref="E57:E58" si="748">W57*100</f>
        <v>6.699383963430876E-4</v>
      </c>
      <c r="F57" s="408">
        <f t="shared" ref="F57:F58" si="749">X57*100</f>
        <v>9.7896663097988518E-5</v>
      </c>
      <c r="G57" s="408">
        <f t="shared" ref="G57:G58" si="750">Y57*100</f>
        <v>2.1810444184468158E-4</v>
      </c>
      <c r="H57" s="408">
        <f t="shared" ref="H57:H58" si="751">Z57*100</f>
        <v>-1.6133059886955459E-2</v>
      </c>
      <c r="I57" s="408">
        <f t="shared" ref="I57:I58" si="752">AA57*100</f>
        <v>-1.6133059886942632E-2</v>
      </c>
      <c r="K57" s="17">
        <v>202206</v>
      </c>
      <c r="L57" s="406">
        <f t="shared" si="706"/>
        <v>204.96642858338041</v>
      </c>
      <c r="M57" s="415">
        <f t="shared" si="707"/>
        <v>-96.625583590945467</v>
      </c>
      <c r="N57" s="406">
        <f t="shared" si="708"/>
        <v>-2.2295461551762572</v>
      </c>
      <c r="O57" s="406">
        <f t="shared" si="709"/>
        <v>-4.1525811038783331</v>
      </c>
      <c r="P57" s="406">
        <f t="shared" si="710"/>
        <v>-0.60680778342082398</v>
      </c>
      <c r="Q57" s="406">
        <f t="shared" si="711"/>
        <v>-1.3519099499595364</v>
      </c>
      <c r="R57" s="406">
        <f t="shared" si="712"/>
        <v>100.00000000000003</v>
      </c>
      <c r="S57" s="408"/>
      <c r="T57" s="509">
        <v>-3.3067356671510553E-4</v>
      </c>
      <c r="U57" s="509">
        <v>1.5588663266847438E-4</v>
      </c>
      <c r="V57" s="509">
        <v>3.5969401642189845E-6</v>
      </c>
      <c r="W57" s="509">
        <v>6.6993839634308756E-6</v>
      </c>
      <c r="X57" s="509">
        <v>9.7896663097988513E-7</v>
      </c>
      <c r="Y57" s="509">
        <v>2.1810444184468157E-6</v>
      </c>
      <c r="Z57" s="509">
        <v>-1.6133059886955459E-4</v>
      </c>
      <c r="AA57" s="509">
        <v>-1.6133059886942633E-4</v>
      </c>
      <c r="AC57" s="509">
        <v>2.0496642858338041</v>
      </c>
      <c r="AD57" s="509">
        <v>-0.96625583590945463</v>
      </c>
      <c r="AE57" s="509">
        <v>-2.2295461551762572E-2</v>
      </c>
      <c r="AF57" s="509">
        <v>-4.1525811038783333E-2</v>
      </c>
      <c r="AG57" s="509">
        <v>-6.0680778342082397E-3</v>
      </c>
      <c r="AH57" s="509">
        <v>-1.3519099499595363E-2</v>
      </c>
      <c r="AI57" s="509">
        <v>1.0000000000000002</v>
      </c>
    </row>
    <row r="58" spans="1:35">
      <c r="A58" s="17">
        <v>202207</v>
      </c>
      <c r="B58" s="408">
        <f t="shared" si="745"/>
        <v>-3.1626580482120421E-2</v>
      </c>
      <c r="C58" s="412">
        <f t="shared" si="746"/>
        <v>-1.6808751934588386E-2</v>
      </c>
      <c r="D58" s="408">
        <f t="shared" si="747"/>
        <v>-4.7399413454660491E-3</v>
      </c>
      <c r="E58" s="408">
        <f t="shared" si="748"/>
        <v>-6.5867647301333203E-3</v>
      </c>
      <c r="F58" s="408">
        <f t="shared" si="749"/>
        <v>-4.1175929440625285E-3</v>
      </c>
      <c r="G58" s="408">
        <f t="shared" si="750"/>
        <v>1.3631027416365674E-3</v>
      </c>
      <c r="H58" s="408">
        <f t="shared" si="751"/>
        <v>-6.2516528694734147E-2</v>
      </c>
      <c r="I58" s="408">
        <f t="shared" si="752"/>
        <v>-6.2516528694741641E-2</v>
      </c>
      <c r="K58" s="17">
        <v>202207</v>
      </c>
      <c r="L58" s="406">
        <f t="shared" si="706"/>
        <v>50.589150009514796</v>
      </c>
      <c r="M58" s="415">
        <f t="shared" si="707"/>
        <v>26.886892611496215</v>
      </c>
      <c r="N58" s="406">
        <f t="shared" si="708"/>
        <v>7.581901049898347</v>
      </c>
      <c r="O58" s="406">
        <f t="shared" si="709"/>
        <v>10.536037217127401</v>
      </c>
      <c r="P58" s="406">
        <f t="shared" si="710"/>
        <v>6.5864068751618943</v>
      </c>
      <c r="Q58" s="406">
        <f t="shared" si="711"/>
        <v>-2.1803877631986679</v>
      </c>
      <c r="R58" s="406">
        <f t="shared" si="712"/>
        <v>99.999999999999972</v>
      </c>
      <c r="S58" s="408"/>
      <c r="T58" s="509">
        <v>-3.1626580482120418E-4</v>
      </c>
      <c r="U58" s="509">
        <v>-1.6808751934588388E-4</v>
      </c>
      <c r="V58" s="509">
        <v>-4.7399413454660494E-5</v>
      </c>
      <c r="W58" s="509">
        <v>-6.5867647301333206E-5</v>
      </c>
      <c r="X58" s="509">
        <v>-4.1175929440625285E-5</v>
      </c>
      <c r="Y58" s="509">
        <v>1.3631027416365673E-5</v>
      </c>
      <c r="Z58" s="509">
        <v>-6.2516528694734144E-4</v>
      </c>
      <c r="AA58" s="509">
        <v>-6.2516528694741636E-4</v>
      </c>
      <c r="AC58" s="509">
        <v>0.50589150009514794</v>
      </c>
      <c r="AD58" s="509">
        <v>0.26886892611496216</v>
      </c>
      <c r="AE58" s="509">
        <v>7.5819010498983472E-2</v>
      </c>
      <c r="AF58" s="509">
        <v>0.10536037217127402</v>
      </c>
      <c r="AG58" s="509">
        <v>6.5864068751618945E-2</v>
      </c>
      <c r="AH58" s="509">
        <v>-2.1803877631986681E-2</v>
      </c>
      <c r="AI58" s="509">
        <v>0.99999999999999978</v>
      </c>
    </row>
    <row r="59" spans="1:35">
      <c r="A59" s="17">
        <v>202208</v>
      </c>
      <c r="B59" s="408">
        <f t="shared" ref="B59" si="753">T59*100</f>
        <v>-3.1722461042677536E-2</v>
      </c>
      <c r="C59" s="412">
        <f t="shared" ref="C59" si="754">U59*100</f>
        <v>-4.5871682733622778E-2</v>
      </c>
      <c r="D59" s="408">
        <f t="shared" ref="D59" si="755">V59*100</f>
        <v>-7.2161189698557535E-3</v>
      </c>
      <c r="E59" s="408">
        <f t="shared" ref="E59" si="756">W59*100</f>
        <v>-1.4607615527403053E-2</v>
      </c>
      <c r="F59" s="408">
        <f t="shared" ref="F59" si="757">X59*100</f>
        <v>-8.3552625669395739E-3</v>
      </c>
      <c r="G59" s="408">
        <f t="shared" ref="G59" si="758">Y59*100</f>
        <v>6.2099925747193874E-4</v>
      </c>
      <c r="H59" s="408">
        <f t="shared" ref="H59" si="759">Z59*100</f>
        <v>-0.10715214158302677</v>
      </c>
      <c r="I59" s="408">
        <f t="shared" ref="I59" si="760">AA59*100</f>
        <v>-0.10715214158300224</v>
      </c>
      <c r="K59" s="17">
        <v>202208</v>
      </c>
      <c r="L59" s="406">
        <f t="shared" si="706"/>
        <v>29.605064886264927</v>
      </c>
      <c r="M59" s="415">
        <f t="shared" si="707"/>
        <v>42.809860872523139</v>
      </c>
      <c r="N59" s="406">
        <f t="shared" si="708"/>
        <v>6.7344607986806766</v>
      </c>
      <c r="O59" s="406">
        <f t="shared" si="709"/>
        <v>13.632593162950785</v>
      </c>
      <c r="P59" s="406">
        <f t="shared" si="710"/>
        <v>7.7975693658586405</v>
      </c>
      <c r="Q59" s="406">
        <f t="shared" si="711"/>
        <v>-0.57954908627818502</v>
      </c>
      <c r="R59" s="406">
        <f t="shared" si="712"/>
        <v>99.999999999999986</v>
      </c>
      <c r="S59" s="408"/>
      <c r="T59" s="509">
        <v>-3.1722461042677538E-4</v>
      </c>
      <c r="U59" s="509">
        <v>-4.5871682733622776E-4</v>
      </c>
      <c r="V59" s="509">
        <v>-7.2161189698557537E-5</v>
      </c>
      <c r="W59" s="509">
        <v>-1.4607615527403053E-4</v>
      </c>
      <c r="X59" s="509">
        <v>-8.3552625669395731E-5</v>
      </c>
      <c r="Y59" s="509">
        <v>6.2099925747193878E-6</v>
      </c>
      <c r="Z59" s="509">
        <v>-1.0715214158302678E-3</v>
      </c>
      <c r="AA59" s="509">
        <v>-1.0715214158300223E-3</v>
      </c>
      <c r="AC59" s="509">
        <v>0.29605064886264926</v>
      </c>
      <c r="AD59" s="509">
        <v>0.42809860872523137</v>
      </c>
      <c r="AE59" s="509">
        <v>6.7344607986806762E-2</v>
      </c>
      <c r="AF59" s="509">
        <v>0.13632593162950785</v>
      </c>
      <c r="AG59" s="509">
        <v>7.7975693658586406E-2</v>
      </c>
      <c r="AH59" s="509">
        <v>-5.7954908627818498E-3</v>
      </c>
      <c r="AI59" s="509">
        <v>0.99999999999999989</v>
      </c>
    </row>
    <row r="60" spans="1:35">
      <c r="A60" s="17">
        <v>202209</v>
      </c>
      <c r="B60" s="408">
        <f t="shared" ref="B60" si="761">T60*100</f>
        <v>-5.0617111265419623E-2</v>
      </c>
      <c r="C60" s="412">
        <f t="shared" ref="C60" si="762">U60*100</f>
        <v>-7.2697308456578902E-2</v>
      </c>
      <c r="D60" s="408">
        <f t="shared" ref="D60" si="763">V60*100</f>
        <v>-1.3768905342469369E-2</v>
      </c>
      <c r="E60" s="408">
        <f t="shared" ref="E60" si="764">W60*100</f>
        <v>-2.4420713244369618E-2</v>
      </c>
      <c r="F60" s="408">
        <f t="shared" ref="F60" si="765">X60*100</f>
        <v>-1.2609918464583016E-2</v>
      </c>
      <c r="G60" s="408">
        <f t="shared" ref="G60" si="766">Y60*100</f>
        <v>-5.737920523768824E-3</v>
      </c>
      <c r="H60" s="408">
        <f t="shared" ref="H60" si="767">Z60*100</f>
        <v>-0.17985187729718932</v>
      </c>
      <c r="I60" s="408">
        <f t="shared" ref="I60" si="768">AA60*100</f>
        <v>-0.17985187729720853</v>
      </c>
      <c r="K60" s="17">
        <v>202209</v>
      </c>
      <c r="L60" s="406">
        <f t="shared" ref="L60" si="769">AC60*100</f>
        <v>28.143776993653123</v>
      </c>
      <c r="M60" s="415">
        <f t="shared" ref="M60" si="770">AD60*100</f>
        <v>40.420655902553086</v>
      </c>
      <c r="N60" s="406">
        <f t="shared" ref="N60" si="771">AE60*100</f>
        <v>7.6556917555647575</v>
      </c>
      <c r="O60" s="406">
        <f t="shared" ref="O60" si="772">AF60*100</f>
        <v>13.578236497368637</v>
      </c>
      <c r="P60" s="406">
        <f t="shared" ref="P60" si="773">AG60*100</f>
        <v>7.0112798676803578</v>
      </c>
      <c r="Q60" s="406">
        <f t="shared" ref="Q60" si="774">AH60*100</f>
        <v>3.1903589831800407</v>
      </c>
      <c r="R60" s="406">
        <f t="shared" ref="R60" si="775">AI60*100</f>
        <v>100</v>
      </c>
      <c r="S60" s="408"/>
      <c r="T60" s="509">
        <v>-5.0617111265419622E-4</v>
      </c>
      <c r="U60" s="509">
        <v>-7.2697308456578895E-4</v>
      </c>
      <c r="V60" s="509">
        <v>-1.3768905342469368E-4</v>
      </c>
      <c r="W60" s="509">
        <v>-2.4420713244369618E-4</v>
      </c>
      <c r="X60" s="509">
        <v>-1.2609918464583016E-4</v>
      </c>
      <c r="Y60" s="509">
        <v>-5.7379205237688241E-5</v>
      </c>
      <c r="Z60" s="509">
        <v>-1.7985187729718933E-3</v>
      </c>
      <c r="AA60" s="509">
        <v>-1.7985187729720852E-3</v>
      </c>
      <c r="AC60" s="509">
        <v>0.28143776993653125</v>
      </c>
      <c r="AD60" s="509">
        <v>0.40420655902553088</v>
      </c>
      <c r="AE60" s="509">
        <v>7.6556917555647572E-2</v>
      </c>
      <c r="AF60" s="509">
        <v>0.13578236497368637</v>
      </c>
      <c r="AG60" s="509">
        <v>7.0112798676803575E-2</v>
      </c>
      <c r="AH60" s="509">
        <v>3.1903589831800409E-2</v>
      </c>
      <c r="AI60" s="509">
        <v>1</v>
      </c>
    </row>
    <row r="61" spans="1:35">
      <c r="A61" s="17">
        <v>202210</v>
      </c>
      <c r="B61" s="408">
        <f t="shared" ref="B61" si="776">T61*100</f>
        <v>-6.7268722281913551E-2</v>
      </c>
      <c r="C61" s="412">
        <f t="shared" ref="C61" si="777">U61*100</f>
        <v>-9.0119292772111836E-2</v>
      </c>
      <c r="D61" s="408">
        <f t="shared" ref="D61" si="778">V61*100</f>
        <v>-1.7403177800929887E-2</v>
      </c>
      <c r="E61" s="408">
        <f t="shared" ref="E61" si="779">W61*100</f>
        <v>-3.1155206080985372E-2</v>
      </c>
      <c r="F61" s="408">
        <f t="shared" ref="F61" si="780">X61*100</f>
        <v>-1.5628439742243577E-2</v>
      </c>
      <c r="G61" s="408">
        <f t="shared" ref="G61" si="781">Y61*100</f>
        <v>-6.7733094439902629E-3</v>
      </c>
      <c r="H61" s="408">
        <f t="shared" ref="H61" si="782">Z61*100</f>
        <v>-0.22834814812217447</v>
      </c>
      <c r="I61" s="408">
        <f t="shared" ref="I61" si="783">AA61*100</f>
        <v>-0.22834814812216692</v>
      </c>
      <c r="K61" s="17">
        <v>202210</v>
      </c>
      <c r="L61" s="406">
        <f t="shared" ref="L61" si="784">AC61*100</f>
        <v>29.458842926951334</v>
      </c>
      <c r="M61" s="415">
        <f t="shared" ref="M61" si="785">AD61*100</f>
        <v>39.465742776199249</v>
      </c>
      <c r="N61" s="406">
        <f t="shared" ref="N61" si="786">AE61*100</f>
        <v>7.621335204180661</v>
      </c>
      <c r="O61" s="406">
        <f t="shared" ref="O61" si="787">AF61*100</f>
        <v>13.643730565450532</v>
      </c>
      <c r="P61" s="406">
        <f t="shared" ref="P61" si="788">AG61*100</f>
        <v>6.8441280872055952</v>
      </c>
      <c r="Q61" s="406">
        <f t="shared" ref="Q61" si="789">AH61*100</f>
        <v>2.9662204400126333</v>
      </c>
      <c r="R61" s="406">
        <f t="shared" ref="R61" si="790">AI61*100</f>
        <v>100</v>
      </c>
      <c r="S61" s="408"/>
      <c r="T61" s="509">
        <v>-6.7268722281913548E-4</v>
      </c>
      <c r="U61" s="509">
        <v>-9.0119292772111834E-4</v>
      </c>
      <c r="V61" s="509">
        <v>-1.7403177800929886E-4</v>
      </c>
      <c r="W61" s="509">
        <v>-3.1155206080985372E-4</v>
      </c>
      <c r="X61" s="509">
        <v>-1.5628439742243578E-4</v>
      </c>
      <c r="Y61" s="509">
        <v>-6.7733094439902632E-5</v>
      </c>
      <c r="Z61" s="509">
        <v>-2.2834814812217447E-3</v>
      </c>
      <c r="AA61" s="509">
        <v>-2.2834814812216692E-3</v>
      </c>
      <c r="AC61" s="509">
        <v>0.29458842926951334</v>
      </c>
      <c r="AD61" s="509">
        <v>0.39465742776199247</v>
      </c>
      <c r="AE61" s="509">
        <v>7.6213352041806612E-2</v>
      </c>
      <c r="AF61" s="509">
        <v>0.13643730565450532</v>
      </c>
      <c r="AG61" s="509">
        <v>6.8441280872055948E-2</v>
      </c>
      <c r="AH61" s="509">
        <v>2.9662204400126332E-2</v>
      </c>
      <c r="AI61" s="509">
        <v>1</v>
      </c>
    </row>
    <row r="62" spans="1:35">
      <c r="A62" s="17">
        <v>202211</v>
      </c>
      <c r="B62" s="408">
        <f t="shared" ref="B62" si="791">T62*100</f>
        <v>-6.7373877759923498E-2</v>
      </c>
      <c r="C62" s="412">
        <f t="shared" ref="C62" si="792">U62*100</f>
        <v>-9.4271433709554944E-2</v>
      </c>
      <c r="D62" s="408">
        <f t="shared" ref="D62" si="793">V62*100</f>
        <v>-2.3362086947350993E-2</v>
      </c>
      <c r="E62" s="408">
        <f t="shared" ref="E62" si="794">W62*100</f>
        <v>-3.4780122718009565E-2</v>
      </c>
      <c r="F62" s="408">
        <f t="shared" ref="F62" si="795">X62*100</f>
        <v>-1.5858584502600102E-2</v>
      </c>
      <c r="G62" s="408">
        <f t="shared" ref="G62" si="796">Y62*100</f>
        <v>-3.468612531153735E-3</v>
      </c>
      <c r="H62" s="408">
        <f t="shared" ref="H62" si="797">Z62*100</f>
        <v>-0.23911471816859287</v>
      </c>
      <c r="I62" s="408">
        <f t="shared" ref="I62" si="798">AA62*100</f>
        <v>-0.23911471816859589</v>
      </c>
      <c r="K62" s="17">
        <v>202211</v>
      </c>
      <c r="L62" s="406">
        <f t="shared" ref="L62" si="799">AC62*100</f>
        <v>28.176382564798928</v>
      </c>
      <c r="M62" s="415">
        <f t="shared" ref="M62" si="800">AD62*100</f>
        <v>39.425190733381328</v>
      </c>
      <c r="N62" s="406">
        <f t="shared" ref="N62" si="801">AE62*100</f>
        <v>9.7702421357764599</v>
      </c>
      <c r="O62" s="406">
        <f t="shared" ref="O62" si="802">AF62*100</f>
        <v>14.545370935086943</v>
      </c>
      <c r="P62" s="406">
        <f t="shared" ref="P62" si="803">AG62*100</f>
        <v>6.6322075964469391</v>
      </c>
      <c r="Q62" s="406">
        <f t="shared" ref="Q62" si="804">AH62*100</f>
        <v>1.4506060345093927</v>
      </c>
      <c r="R62" s="406">
        <f t="shared" ref="R62" si="805">AI62*100</f>
        <v>100</v>
      </c>
      <c r="S62" s="408"/>
      <c r="T62" s="509">
        <v>-6.7373877759923501E-4</v>
      </c>
      <c r="U62" s="509">
        <v>-9.4271433709554949E-4</v>
      </c>
      <c r="V62" s="509">
        <v>-2.3362086947350993E-4</v>
      </c>
      <c r="W62" s="509">
        <v>-3.4780122718009566E-4</v>
      </c>
      <c r="X62" s="509">
        <v>-1.5858584502600104E-4</v>
      </c>
      <c r="Y62" s="509">
        <v>-3.4686125311537351E-5</v>
      </c>
      <c r="Z62" s="509">
        <v>-2.3911471816859286E-3</v>
      </c>
      <c r="AA62" s="509">
        <v>-2.391147181685959E-3</v>
      </c>
      <c r="AC62" s="509">
        <v>0.2817638256479893</v>
      </c>
      <c r="AD62" s="509">
        <v>0.39425190733381327</v>
      </c>
      <c r="AE62" s="509">
        <v>9.7702421357764607E-2</v>
      </c>
      <c r="AF62" s="509">
        <v>0.14545370935086943</v>
      </c>
      <c r="AG62" s="509">
        <v>6.6322075964469387E-2</v>
      </c>
      <c r="AH62" s="509">
        <v>1.4506060345093927E-2</v>
      </c>
      <c r="AI62" s="509">
        <v>1</v>
      </c>
    </row>
    <row r="63" spans="1:35">
      <c r="A63" s="402">
        <v>202212</v>
      </c>
      <c r="B63" s="410">
        <f t="shared" ref="B63" si="806">T63*100</f>
        <v>-6.5168775871495152E-2</v>
      </c>
      <c r="C63" s="414">
        <f t="shared" ref="C63" si="807">U63*100</f>
        <v>-9.3281260734833976E-2</v>
      </c>
      <c r="D63" s="410">
        <f t="shared" ref="D63" si="808">V63*100</f>
        <v>-2.5580145131246977E-2</v>
      </c>
      <c r="E63" s="410">
        <f t="shared" ref="E63" si="809">W63*100</f>
        <v>-3.8773695421152402E-2</v>
      </c>
      <c r="F63" s="410">
        <f t="shared" ref="F63" si="810">X63*100</f>
        <v>-1.4941554777077745E-2</v>
      </c>
      <c r="G63" s="410">
        <f t="shared" ref="G63" si="811">Y63*100</f>
        <v>-2.9419866988671787E-3</v>
      </c>
      <c r="H63" s="410">
        <f t="shared" ref="H63" si="812">Z63*100</f>
        <v>-0.24068741863467344</v>
      </c>
      <c r="I63" s="410">
        <f t="shared" ref="I63" si="813">AA63*100</f>
        <v>-0.2406874186346537</v>
      </c>
      <c r="K63" s="402">
        <v>202212</v>
      </c>
      <c r="L63" s="407">
        <f t="shared" ref="L63" si="814">AC63*100</f>
        <v>27.076104036169564</v>
      </c>
      <c r="M63" s="416">
        <f t="shared" ref="M63" si="815">AD63*100</f>
        <v>38.756184791038294</v>
      </c>
      <c r="N63" s="407">
        <f t="shared" ref="N63" si="816">AE63*100</f>
        <v>10.627952751478761</v>
      </c>
      <c r="O63" s="407">
        <f t="shared" ref="O63" si="817">AF63*100</f>
        <v>16.109564696443453</v>
      </c>
      <c r="P63" s="407">
        <f t="shared" ref="P63" si="818">AG63*100</f>
        <v>6.2078669761117569</v>
      </c>
      <c r="Q63" s="407">
        <f t="shared" ref="Q63" si="819">AH63*100</f>
        <v>1.2223267487581739</v>
      </c>
      <c r="R63" s="407">
        <f t="shared" ref="R63" si="820">AI63*100</f>
        <v>100</v>
      </c>
      <c r="S63" s="408"/>
      <c r="T63" s="510">
        <v>-6.5168775871495151E-4</v>
      </c>
      <c r="U63" s="510">
        <v>-9.3281260734833979E-4</v>
      </c>
      <c r="V63" s="510">
        <v>-2.5580145131246976E-4</v>
      </c>
      <c r="W63" s="510">
        <v>-3.8773695421152405E-4</v>
      </c>
      <c r="X63" s="510">
        <v>-1.4941554777077746E-4</v>
      </c>
      <c r="Y63" s="510">
        <v>-2.9419866988671787E-5</v>
      </c>
      <c r="Z63" s="510">
        <v>-2.4068741863467343E-3</v>
      </c>
      <c r="AA63" s="510">
        <v>-2.406874186346537E-3</v>
      </c>
      <c r="AC63" s="510">
        <v>0.27076104036169563</v>
      </c>
      <c r="AD63" s="510">
        <v>0.38756184791038295</v>
      </c>
      <c r="AE63" s="510">
        <v>0.1062795275147876</v>
      </c>
      <c r="AF63" s="510">
        <v>0.16109564696443451</v>
      </c>
      <c r="AG63" s="510">
        <v>6.2078669761117568E-2</v>
      </c>
      <c r="AH63" s="510">
        <v>1.2223267487581738E-2</v>
      </c>
      <c r="AI63" s="510">
        <v>1</v>
      </c>
    </row>
    <row r="64" spans="1:35">
      <c r="A64" s="404">
        <v>202301</v>
      </c>
      <c r="B64" s="408">
        <f t="shared" ref="B64" si="821">T64*100</f>
        <v>-4.2204224116798868E-2</v>
      </c>
      <c r="C64" s="412">
        <f t="shared" ref="C64" si="822">U64*100</f>
        <v>-7.8102196145308722E-2</v>
      </c>
      <c r="D64" s="408">
        <f t="shared" ref="D64" si="823">V64*100</f>
        <v>-2.1453841443567784E-2</v>
      </c>
      <c r="E64" s="408">
        <f t="shared" ref="E64" si="824">W64*100</f>
        <v>-3.8518234299406658E-2</v>
      </c>
      <c r="F64" s="408">
        <f t="shared" ref="F64" si="825">X64*100</f>
        <v>-1.3618435304537765E-2</v>
      </c>
      <c r="G64" s="408">
        <f t="shared" ref="G64" si="826">Y64*100</f>
        <v>-4.0729012453218647E-3</v>
      </c>
      <c r="H64" s="408">
        <f t="shared" ref="H64" si="827">Z64*100</f>
        <v>-0.19796983255494166</v>
      </c>
      <c r="I64" s="408">
        <f t="shared" ref="I64" si="828">AA64*100</f>
        <v>-0.19796983255495215</v>
      </c>
      <c r="K64" s="404">
        <v>202301</v>
      </c>
      <c r="L64" s="406">
        <f t="shared" ref="L64" si="829">AC64*100</f>
        <v>21.318512811837692</v>
      </c>
      <c r="M64" s="415">
        <f t="shared" ref="M64" si="830">AD64*100</f>
        <v>39.451564481994183</v>
      </c>
      <c r="N64" s="406">
        <f t="shared" ref="N64" si="831">AE64*100</f>
        <v>10.836924579210217</v>
      </c>
      <c r="O64" s="406">
        <f t="shared" ref="O64" si="832">AF64*100</f>
        <v>19.456618113124314</v>
      </c>
      <c r="P64" s="406">
        <f t="shared" ref="P64" si="833">AG64*100</f>
        <v>6.8790457256957591</v>
      </c>
      <c r="Q64" s="406">
        <f t="shared" ref="Q64" si="834">AH64*100</f>
        <v>2.0573342881378309</v>
      </c>
      <c r="R64" s="406">
        <f t="shared" ref="R64" si="835">AI64*100</f>
        <v>100</v>
      </c>
      <c r="S64" s="408"/>
      <c r="T64" s="509">
        <v>-4.2204224116798865E-4</v>
      </c>
      <c r="U64" s="509">
        <v>-7.8102196145308719E-4</v>
      </c>
      <c r="V64" s="509">
        <v>-2.1453841443567784E-4</v>
      </c>
      <c r="W64" s="509">
        <v>-3.8518234299406655E-4</v>
      </c>
      <c r="X64" s="509">
        <v>-1.3618435304537765E-4</v>
      </c>
      <c r="Y64" s="509">
        <v>-4.0729012453218648E-5</v>
      </c>
      <c r="Z64" s="509">
        <v>-1.9796983255494166E-3</v>
      </c>
      <c r="AA64" s="509">
        <v>-1.9796983255495216E-3</v>
      </c>
      <c r="AC64" s="509">
        <v>0.21318512811837692</v>
      </c>
      <c r="AD64" s="509">
        <v>0.39451564481994184</v>
      </c>
      <c r="AE64" s="509">
        <v>0.10836924579210218</v>
      </c>
      <c r="AF64" s="509">
        <v>0.19456618113124313</v>
      </c>
      <c r="AG64" s="509">
        <v>6.8790457256957593E-2</v>
      </c>
      <c r="AH64" s="509">
        <v>2.0573342881378309E-2</v>
      </c>
      <c r="AI64" s="509">
        <v>1</v>
      </c>
    </row>
    <row r="65" spans="1:35">
      <c r="A65" s="17">
        <v>202302</v>
      </c>
      <c r="B65" s="408">
        <f t="shared" ref="B65" si="836">T65*100</f>
        <v>-2.0787244696049839E-2</v>
      </c>
      <c r="C65" s="412">
        <f t="shared" ref="C65" si="837">U65*100</f>
        <v>-5.2556537290964281E-2</v>
      </c>
      <c r="D65" s="408">
        <f t="shared" ref="D65" si="838">V65*100</f>
        <v>-1.4494580657375238E-2</v>
      </c>
      <c r="E65" s="408">
        <f t="shared" ref="E65" si="839">W65*100</f>
        <v>-2.8424932963765456E-2</v>
      </c>
      <c r="F65" s="408">
        <f t="shared" ref="F65" si="840">X65*100</f>
        <v>-1.3342991178180507E-2</v>
      </c>
      <c r="G65" s="408">
        <f t="shared" ref="G65" si="841">Y65*100</f>
        <v>-5.1721002285472243E-3</v>
      </c>
      <c r="H65" s="408">
        <f t="shared" ref="H65" si="842">Z65*100</f>
        <v>-0.13477838701488254</v>
      </c>
      <c r="I65" s="408">
        <f t="shared" ref="I65" si="843">AA65*100</f>
        <v>-0.1347783870149119</v>
      </c>
      <c r="K65" s="17">
        <v>202302</v>
      </c>
      <c r="L65" s="406">
        <f t="shared" ref="L65" si="844">AC65*100</f>
        <v>15.423277542084298</v>
      </c>
      <c r="M65" s="415">
        <f t="shared" ref="M65" si="845">AD65*100</f>
        <v>38.994781325852244</v>
      </c>
      <c r="N65" s="406">
        <f t="shared" ref="N65" si="846">AE65*100</f>
        <v>10.754380563832324</v>
      </c>
      <c r="O65" s="406">
        <f t="shared" ref="O65" si="847">AF65*100</f>
        <v>21.090126980542294</v>
      </c>
      <c r="P65" s="406">
        <f t="shared" ref="P65" si="848">AG65*100</f>
        <v>9.899948703724391</v>
      </c>
      <c r="Q65" s="406">
        <f t="shared" ref="Q65" si="849">AH65*100</f>
        <v>3.8374848839644509</v>
      </c>
      <c r="R65" s="406">
        <f t="shared" ref="R65" si="850">AI65*100</f>
        <v>100</v>
      </c>
      <c r="S65" s="408"/>
      <c r="T65" s="509">
        <v>-2.0787244696049838E-4</v>
      </c>
      <c r="U65" s="509">
        <v>-5.2556537290964281E-4</v>
      </c>
      <c r="V65" s="509">
        <v>-1.4494580657375237E-4</v>
      </c>
      <c r="W65" s="509">
        <v>-2.8424932963765456E-4</v>
      </c>
      <c r="X65" s="509">
        <v>-1.3342991178180507E-4</v>
      </c>
      <c r="Y65" s="509">
        <v>-5.1721002285472242E-5</v>
      </c>
      <c r="Z65" s="509">
        <v>-1.3477838701488254E-3</v>
      </c>
      <c r="AA65" s="509">
        <v>-1.3477838701491192E-3</v>
      </c>
      <c r="AC65" s="509">
        <v>0.15423277542084299</v>
      </c>
      <c r="AD65" s="509">
        <v>0.38994781325852246</v>
      </c>
      <c r="AE65" s="509">
        <v>0.10754380563832325</v>
      </c>
      <c r="AF65" s="509">
        <v>0.21090126980542295</v>
      </c>
      <c r="AG65" s="509">
        <v>9.8999487037243913E-2</v>
      </c>
      <c r="AH65" s="509">
        <v>3.837484883964451E-2</v>
      </c>
      <c r="AI65" s="509">
        <v>1</v>
      </c>
    </row>
    <row r="66" spans="1:35">
      <c r="A66" s="17">
        <v>202303</v>
      </c>
      <c r="B66" s="408">
        <f t="shared" ref="B66" si="851">T66*100</f>
        <v>-8.6079256290495319E-3</v>
      </c>
      <c r="C66" s="412">
        <f t="shared" ref="C66" si="852">U66*100</f>
        <v>-3.0910455581025183E-2</v>
      </c>
      <c r="D66" s="408">
        <f t="shared" ref="D66" si="853">V66*100</f>
        <v>-9.2931286469291243E-3</v>
      </c>
      <c r="E66" s="408">
        <f t="shared" ref="E66" si="854">W66*100</f>
        <v>-1.5860662769292828E-2</v>
      </c>
      <c r="F66" s="408">
        <f t="shared" ref="F66" si="855">X66*100</f>
        <v>-1.3149809797823844E-2</v>
      </c>
      <c r="G66" s="408">
        <f t="shared" ref="G66" si="856">Y66*100</f>
        <v>-7.0905761130420778E-3</v>
      </c>
      <c r="H66" s="408">
        <f t="shared" ref="H66" si="857">Z66*100</f>
        <v>-8.4912558537162591E-2</v>
      </c>
      <c r="I66" s="408">
        <f t="shared" ref="I66" si="858">AA66*100</f>
        <v>-8.4912558537137972E-2</v>
      </c>
      <c r="K66" s="17">
        <v>202303</v>
      </c>
      <c r="L66" s="406">
        <f t="shared" ref="L66" si="859">AC66*100</f>
        <v>10.137399905671447</v>
      </c>
      <c r="M66" s="415">
        <f t="shared" ref="M66" si="860">AD66*100</f>
        <v>36.402690148003252</v>
      </c>
      <c r="N66" s="406">
        <f t="shared" ref="N66" si="861">AE66*100</f>
        <v>10.944351232641189</v>
      </c>
      <c r="O66" s="406">
        <f t="shared" ref="O66" si="862">AF66*100</f>
        <v>18.678818590010209</v>
      </c>
      <c r="P66" s="406">
        <f t="shared" ref="P66" si="863">AG66*100</f>
        <v>15.486295577901748</v>
      </c>
      <c r="Q66" s="406">
        <f t="shared" ref="Q66" si="864">AH66*100</f>
        <v>8.3504445457721488</v>
      </c>
      <c r="R66" s="406">
        <f t="shared" ref="R66" si="865">AI66*100</f>
        <v>100</v>
      </c>
      <c r="S66" s="408"/>
      <c r="T66" s="509">
        <v>-8.6079256290495323E-5</v>
      </c>
      <c r="U66" s="509">
        <v>-3.0910455581025181E-4</v>
      </c>
      <c r="V66" s="509">
        <v>-9.293128646929125E-5</v>
      </c>
      <c r="W66" s="509">
        <v>-1.5860662769292828E-4</v>
      </c>
      <c r="X66" s="509">
        <v>-1.3149809797823844E-4</v>
      </c>
      <c r="Y66" s="509">
        <v>-7.0905761130420775E-5</v>
      </c>
      <c r="Z66" s="509">
        <v>-8.491255853716259E-4</v>
      </c>
      <c r="AA66" s="509">
        <v>-8.4912558537137968E-4</v>
      </c>
      <c r="AC66" s="509">
        <v>0.10137399905671447</v>
      </c>
      <c r="AD66" s="509">
        <v>0.36402690148003253</v>
      </c>
      <c r="AE66" s="509">
        <v>0.10944351232641189</v>
      </c>
      <c r="AF66" s="509">
        <v>0.1867881859001021</v>
      </c>
      <c r="AG66" s="509">
        <v>0.15486295577901749</v>
      </c>
      <c r="AH66" s="509">
        <v>8.3504445457721496E-2</v>
      </c>
      <c r="AI66" s="509">
        <v>1</v>
      </c>
    </row>
    <row r="67" spans="1:35">
      <c r="A67" s="17">
        <v>202304</v>
      </c>
      <c r="B67" s="408">
        <f t="shared" ref="B67" si="866">T67*100</f>
        <v>4.9629849454332232E-3</v>
      </c>
      <c r="C67" s="412">
        <f t="shared" ref="C67" si="867">U67*100</f>
        <v>-1.704632731634647E-2</v>
      </c>
      <c r="D67" s="408">
        <f t="shared" ref="D67" si="868">V67*100</f>
        <v>-5.1623231617097714E-3</v>
      </c>
      <c r="E67" s="408">
        <f t="shared" ref="E67" si="869">W67*100</f>
        <v>-4.9835728300708926E-3</v>
      </c>
      <c r="F67" s="408">
        <f t="shared" ref="F67" si="870">X67*100</f>
        <v>-1.1212639831220202E-2</v>
      </c>
      <c r="G67" s="408">
        <f t="shared" ref="G67" si="871">Y67*100</f>
        <v>-6.6740475533777601E-3</v>
      </c>
      <c r="H67" s="408">
        <f t="shared" ref="H67" si="872">Z67*100</f>
        <v>-4.0115925747291871E-2</v>
      </c>
      <c r="I67" s="408">
        <f t="shared" ref="I67" si="873">AA67*100</f>
        <v>-4.0115925747325143E-2</v>
      </c>
      <c r="K67" s="17">
        <v>202304</v>
      </c>
      <c r="L67" s="406">
        <f t="shared" ref="L67" si="874">AC67*100</f>
        <v>-12.371607666983136</v>
      </c>
      <c r="M67" s="415">
        <f t="shared" ref="M67" si="875">AD67*100</f>
        <v>42.492668432305166</v>
      </c>
      <c r="N67" s="406">
        <f t="shared" ref="N67" si="876">AE67*100</f>
        <v>12.86851310432059</v>
      </c>
      <c r="O67" s="406">
        <f t="shared" ref="O67" si="877">AF67*100</f>
        <v>12.422928643014854</v>
      </c>
      <c r="P67" s="406">
        <f t="shared" ref="P67" si="878">AG67*100</f>
        <v>27.950594738492708</v>
      </c>
      <c r="Q67" s="406">
        <f t="shared" ref="Q67" si="879">AH67*100</f>
        <v>16.636902748849835</v>
      </c>
      <c r="R67" s="406">
        <f t="shared" ref="R67" si="880">AI67*100</f>
        <v>100</v>
      </c>
      <c r="S67" s="408"/>
      <c r="T67" s="509">
        <v>4.9629849454332228E-5</v>
      </c>
      <c r="U67" s="509">
        <v>-1.7046327316346471E-4</v>
      </c>
      <c r="V67" s="509">
        <v>-5.1623231617097718E-5</v>
      </c>
      <c r="W67" s="509">
        <v>-4.9835728300708925E-5</v>
      </c>
      <c r="X67" s="509">
        <v>-1.1212639831220202E-4</v>
      </c>
      <c r="Y67" s="509">
        <v>-6.6740475533777599E-5</v>
      </c>
      <c r="Z67" s="509">
        <v>-4.0115925747291869E-4</v>
      </c>
      <c r="AA67" s="509">
        <v>-4.0115925747325143E-4</v>
      </c>
      <c r="AC67" s="509">
        <v>-0.12371607666983137</v>
      </c>
      <c r="AD67" s="509">
        <v>0.42492668432305164</v>
      </c>
      <c r="AE67" s="509">
        <v>0.12868513104320589</v>
      </c>
      <c r="AF67" s="509">
        <v>0.12422928643014855</v>
      </c>
      <c r="AG67" s="509">
        <v>0.27950594738492707</v>
      </c>
      <c r="AH67" s="509">
        <v>0.16636902748849836</v>
      </c>
      <c r="AI67" s="509">
        <v>1</v>
      </c>
    </row>
    <row r="68" spans="1:35">
      <c r="A68" s="17">
        <v>202305</v>
      </c>
      <c r="B68" s="408">
        <f t="shared" ref="B68" si="881">T68*100</f>
        <v>1.2211015759944313E-2</v>
      </c>
      <c r="C68" s="412">
        <f t="shared" ref="C68" si="882">U68*100</f>
        <v>-1.3057584469163185E-2</v>
      </c>
      <c r="D68" s="408">
        <f t="shared" ref="D68" si="883">V68*100</f>
        <v>-9.4638118086429312E-3</v>
      </c>
      <c r="E68" s="408">
        <f t="shared" ref="E68" si="884">W68*100</f>
        <v>4.8743895220554126E-3</v>
      </c>
      <c r="F68" s="408">
        <f t="shared" ref="F68" si="885">X68*100</f>
        <v>-6.7746276473210727E-3</v>
      </c>
      <c r="G68" s="408">
        <f t="shared" ref="G68" si="886">Y68*100</f>
        <v>-5.6842573877282018E-3</v>
      </c>
      <c r="H68" s="408">
        <f t="shared" ref="H68" si="887">Z68*100</f>
        <v>-1.7894876030855666E-2</v>
      </c>
      <c r="I68" s="408">
        <f t="shared" ref="I68" si="888">AA68*100</f>
        <v>-1.7894876030818102E-2</v>
      </c>
      <c r="K68" s="17">
        <v>202305</v>
      </c>
      <c r="L68" s="406">
        <f t="shared" ref="L68" si="889">AC68*100</f>
        <v>-68.237498482186638</v>
      </c>
      <c r="M68" s="415">
        <f t="shared" ref="M68" si="890">AD68*100</f>
        <v>72.968286824945494</v>
      </c>
      <c r="N68" s="406">
        <f t="shared" ref="N68" si="891">AE68*100</f>
        <v>52.885595811475469</v>
      </c>
      <c r="O68" s="406">
        <f t="shared" ref="O68" si="892">AF68*100</f>
        <v>-27.239023693992799</v>
      </c>
      <c r="P68" s="406">
        <f t="shared" ref="P68" si="893">AG68*100</f>
        <v>37.857918856994374</v>
      </c>
      <c r="Q68" s="406">
        <f t="shared" ref="Q68" si="894">AH68*100</f>
        <v>31.764720682764079</v>
      </c>
      <c r="R68" s="406">
        <f t="shared" ref="R68" si="895">AI68*100</f>
        <v>99.999999999999986</v>
      </c>
      <c r="S68" s="408"/>
      <c r="T68" s="509">
        <v>1.2211015759944313E-4</v>
      </c>
      <c r="U68" s="509">
        <v>-1.3057584469163184E-4</v>
      </c>
      <c r="V68" s="509">
        <v>-9.4638118086429318E-5</v>
      </c>
      <c r="W68" s="509">
        <v>4.8743895220554124E-5</v>
      </c>
      <c r="X68" s="509">
        <v>-6.7746276473210724E-5</v>
      </c>
      <c r="Y68" s="509">
        <v>-5.6842573877282015E-5</v>
      </c>
      <c r="Z68" s="509">
        <v>-1.7894876030855665E-4</v>
      </c>
      <c r="AA68" s="509">
        <v>-1.7894876030818103E-4</v>
      </c>
      <c r="AC68" s="509">
        <v>-0.68237498482186631</v>
      </c>
      <c r="AD68" s="509">
        <v>0.72968286824945494</v>
      </c>
      <c r="AE68" s="509">
        <v>0.52885595811475472</v>
      </c>
      <c r="AF68" s="509">
        <v>-0.27239023693992798</v>
      </c>
      <c r="AG68" s="509">
        <v>0.37857918856994371</v>
      </c>
      <c r="AH68" s="509">
        <v>0.3176472068276408</v>
      </c>
      <c r="AI68" s="509">
        <v>0.99999999999999989</v>
      </c>
    </row>
    <row r="69" spans="1:35">
      <c r="A69" s="17">
        <v>202306</v>
      </c>
      <c r="B69" s="408">
        <f t="shared" ref="B69" si="896">T69*100</f>
        <v>1.679933661061624E-2</v>
      </c>
      <c r="C69" s="412">
        <f t="shared" ref="C69" si="897">U69*100</f>
        <v>-1.2439849635626315E-2</v>
      </c>
      <c r="D69" s="408">
        <f t="shared" ref="D69" si="898">V69*100</f>
        <v>-7.5695069316850669E-3</v>
      </c>
      <c r="E69" s="408">
        <f t="shared" ref="E69" si="899">W69*100</f>
        <v>1.0257773394314927E-2</v>
      </c>
      <c r="F69" s="408">
        <f t="shared" ref="F69" si="900">X69*100</f>
        <v>-5.330177646990333E-3</v>
      </c>
      <c r="G69" s="408">
        <f t="shared" ref="G69" si="901">Y69*100</f>
        <v>-5.4126598887517573E-3</v>
      </c>
      <c r="H69" s="408">
        <f t="shared" ref="H69" si="902">Z69*100</f>
        <v>-3.6950840981223058E-3</v>
      </c>
      <c r="I69" s="408">
        <f t="shared" ref="I69" si="903">AA69*100</f>
        <v>-3.6950840981402507E-3</v>
      </c>
      <c r="K69" s="17">
        <v>202306</v>
      </c>
      <c r="L69" s="406">
        <f t="shared" ref="L69" si="904">AC69*100</f>
        <v>-454.64016960136274</v>
      </c>
      <c r="M69" s="415">
        <f t="shared" ref="M69" si="905">AD69*100</f>
        <v>336.65944550349337</v>
      </c>
      <c r="N69" s="406">
        <f t="shared" ref="N69" si="906">AE69*100</f>
        <v>204.85344123917471</v>
      </c>
      <c r="O69" s="406">
        <f t="shared" ref="O69" si="907">AF69*100</f>
        <v>-277.60595217650172</v>
      </c>
      <c r="P69" s="406">
        <f t="shared" ref="P69" si="908">AG69*100</f>
        <v>144.2505097434431</v>
      </c>
      <c r="Q69" s="406">
        <f t="shared" ref="Q69" si="909">AH69*100</f>
        <v>146.4827252917533</v>
      </c>
      <c r="R69" s="406">
        <f t="shared" ref="R69" si="910">AI69*100</f>
        <v>100.00000000000003</v>
      </c>
      <c r="S69" s="408"/>
      <c r="T69" s="509">
        <v>1.6799336610616238E-4</v>
      </c>
      <c r="U69" s="509">
        <v>-1.2439849635626315E-4</v>
      </c>
      <c r="V69" s="509">
        <v>-7.5695069316850666E-5</v>
      </c>
      <c r="W69" s="509">
        <v>1.0257773394314927E-4</v>
      </c>
      <c r="X69" s="509">
        <v>-5.3301776469903331E-5</v>
      </c>
      <c r="Y69" s="509">
        <v>-5.412659888751757E-5</v>
      </c>
      <c r="Z69" s="509">
        <v>-3.6950840981223059E-5</v>
      </c>
      <c r="AA69" s="509">
        <v>-3.6950840981402508E-5</v>
      </c>
      <c r="AC69" s="509">
        <v>-4.5464016960136275</v>
      </c>
      <c r="AD69" s="509">
        <v>3.3665944550349338</v>
      </c>
      <c r="AE69" s="509">
        <v>2.0485344123917471</v>
      </c>
      <c r="AF69" s="509">
        <v>-2.776059521765017</v>
      </c>
      <c r="AG69" s="509">
        <v>1.4425050974344309</v>
      </c>
      <c r="AH69" s="509">
        <v>1.464827252917533</v>
      </c>
      <c r="AI69" s="509">
        <v>1.0000000000000002</v>
      </c>
    </row>
    <row r="70" spans="1:35">
      <c r="A70" s="17">
        <v>202307</v>
      </c>
      <c r="B70" s="408">
        <f t="shared" ref="B70" si="911">T70*100</f>
        <v>8.1234379912710659E-3</v>
      </c>
      <c r="C70" s="412">
        <f t="shared" ref="C70" si="912">U70*100</f>
        <v>-1.2715579170030864E-2</v>
      </c>
      <c r="D70" s="408">
        <f t="shared" ref="D70" si="913">V70*100</f>
        <v>-1.7113367527476365E-3</v>
      </c>
      <c r="E70" s="408">
        <f t="shared" ref="E70" si="914">W70*100</f>
        <v>1.302873808100196E-2</v>
      </c>
      <c r="F70" s="408">
        <f t="shared" ref="F70" si="915">X70*100</f>
        <v>-5.3052621448207949E-3</v>
      </c>
      <c r="G70" s="408">
        <f t="shared" ref="G70" si="916">Y70*100</f>
        <v>-5.1153113216230546E-3</v>
      </c>
      <c r="H70" s="408">
        <f t="shared" ref="H70" si="917">Z70*100</f>
        <v>-3.695313316949324E-3</v>
      </c>
      <c r="I70" s="408">
        <f t="shared" ref="I70" si="918">AA70*100</f>
        <v>-3.6953133169380209E-3</v>
      </c>
      <c r="K70" s="17">
        <v>202307</v>
      </c>
      <c r="L70" s="406">
        <f t="shared" ref="L70" si="919">AC70*100</f>
        <v>-219.83083150246628</v>
      </c>
      <c r="M70" s="415">
        <f t="shared" ref="M70" si="920">AD70*100</f>
        <v>344.10016362369635</v>
      </c>
      <c r="N70" s="406">
        <f t="shared" ref="N70" si="921">AE70*100</f>
        <v>46.311005480867735</v>
      </c>
      <c r="O70" s="406">
        <f t="shared" ref="O70" si="922">AF70*100</f>
        <v>-352.57465236419711</v>
      </c>
      <c r="P70" s="406">
        <f t="shared" ref="P70" si="923">AG70*100</f>
        <v>143.56731594279449</v>
      </c>
      <c r="Q70" s="406">
        <f t="shared" ref="Q70" si="924">AH70*100</f>
        <v>138.42699881930483</v>
      </c>
      <c r="R70" s="406">
        <f t="shared" ref="R70" si="925">AI70*100</f>
        <v>100.00000000000004</v>
      </c>
      <c r="S70" s="408"/>
      <c r="T70" s="509">
        <v>8.1234379912710654E-5</v>
      </c>
      <c r="U70" s="509">
        <v>-1.2715579170030863E-4</v>
      </c>
      <c r="V70" s="509">
        <v>-1.7113367527476365E-5</v>
      </c>
      <c r="W70" s="509">
        <v>1.3028738081001959E-4</v>
      </c>
      <c r="X70" s="509">
        <v>-5.305262144820795E-5</v>
      </c>
      <c r="Y70" s="509">
        <v>-5.1153113216230542E-5</v>
      </c>
      <c r="Z70" s="509">
        <v>-3.6953133169493238E-5</v>
      </c>
      <c r="AA70" s="509">
        <v>-3.695313316938021E-5</v>
      </c>
      <c r="AC70" s="509">
        <v>-2.1983083150246627</v>
      </c>
      <c r="AD70" s="509">
        <v>3.4410016362369635</v>
      </c>
      <c r="AE70" s="509">
        <v>0.46311005480867734</v>
      </c>
      <c r="AF70" s="509">
        <v>-3.5257465236419709</v>
      </c>
      <c r="AG70" s="509">
        <v>1.435673159427945</v>
      </c>
      <c r="AH70" s="509">
        <v>1.3842699881930483</v>
      </c>
      <c r="AI70" s="509">
        <v>1.0000000000000004</v>
      </c>
    </row>
    <row r="71" spans="1:35">
      <c r="A71" s="17">
        <v>202308</v>
      </c>
      <c r="B71" s="408">
        <f t="shared" ref="B71" si="926">T71*100</f>
        <v>-1.9778613303713249E-2</v>
      </c>
      <c r="C71" s="412">
        <f t="shared" ref="C71" si="927">U71*100</f>
        <v>-1.3921107935009882E-2</v>
      </c>
      <c r="D71" s="408">
        <f t="shared" ref="D71" si="928">V71*100</f>
        <v>-3.4551677207602612E-3</v>
      </c>
      <c r="E71" s="408">
        <f t="shared" ref="E71" si="929">W71*100</f>
        <v>1.5700493773941556E-2</v>
      </c>
      <c r="F71" s="408">
        <f t="shared" ref="F71" si="930">X71*100</f>
        <v>-4.9246185957381328E-3</v>
      </c>
      <c r="G71" s="408">
        <f t="shared" ref="G71" si="931">Y71*100</f>
        <v>-3.6619273244977817E-3</v>
      </c>
      <c r="H71" s="408">
        <f t="shared" ref="H71" si="932">Z71*100</f>
        <v>-3.0040941105777746E-2</v>
      </c>
      <c r="I71" s="408">
        <f t="shared" ref="I71" si="933">AA71*100</f>
        <v>-3.004094110578533E-2</v>
      </c>
      <c r="K71" s="17">
        <v>202308</v>
      </c>
      <c r="L71" s="406">
        <f t="shared" ref="L71" si="934">AC71*100</f>
        <v>65.838860487327565</v>
      </c>
      <c r="M71" s="415">
        <f t="shared" ref="M71" si="935">AD71*100</f>
        <v>46.340452138273555</v>
      </c>
      <c r="N71" s="406">
        <f t="shared" ref="N71" si="936">AE71*100</f>
        <v>11.501529557926306</v>
      </c>
      <c r="O71" s="406">
        <f t="shared" ref="O71" si="937">AF71*100</f>
        <v>-52.263654852417041</v>
      </c>
      <c r="P71" s="406">
        <f t="shared" ref="P71" si="938">AG71*100</f>
        <v>16.393023701880583</v>
      </c>
      <c r="Q71" s="406">
        <f t="shared" ref="Q71" si="939">AH71*100</f>
        <v>12.189788967009047</v>
      </c>
      <c r="R71" s="406">
        <f t="shared" ref="R71" si="940">AI71*100</f>
        <v>100.00000000000003</v>
      </c>
      <c r="S71" s="408"/>
      <c r="T71" s="509">
        <v>-1.9778613303713248E-4</v>
      </c>
      <c r="U71" s="509">
        <v>-1.3921107935009882E-4</v>
      </c>
      <c r="V71" s="509">
        <v>-3.4551677207602612E-5</v>
      </c>
      <c r="W71" s="509">
        <v>1.5700493773941555E-4</v>
      </c>
      <c r="X71" s="509">
        <v>-4.9246185957381325E-5</v>
      </c>
      <c r="Y71" s="509">
        <v>-3.6619273244977815E-5</v>
      </c>
      <c r="Z71" s="509">
        <v>-3.0040941105777746E-4</v>
      </c>
      <c r="AA71" s="509">
        <v>-3.004094110578533E-4</v>
      </c>
      <c r="AC71" s="509">
        <v>0.65838860487327566</v>
      </c>
      <c r="AD71" s="509">
        <v>0.46340452138273552</v>
      </c>
      <c r="AE71" s="509">
        <v>0.11501529557926306</v>
      </c>
      <c r="AF71" s="509">
        <v>-0.52263654852417041</v>
      </c>
      <c r="AG71" s="509">
        <v>0.16393023701880582</v>
      </c>
      <c r="AH71" s="509">
        <v>0.12189788967009048</v>
      </c>
      <c r="AI71" s="509">
        <v>1.0000000000000002</v>
      </c>
    </row>
    <row r="72" spans="1:35">
      <c r="A72" s="17">
        <v>202309</v>
      </c>
      <c r="B72" s="408">
        <f t="shared" ref="B72" si="941">T72*100</f>
        <v>-5.3427795075684632E-2</v>
      </c>
      <c r="C72" s="412">
        <f t="shared" ref="C72" si="942">U72*100</f>
        <v>-1.6751729971000981E-2</v>
      </c>
      <c r="D72" s="408">
        <f t="shared" ref="D72" si="943">V72*100</f>
        <v>-9.8987661779792822E-3</v>
      </c>
      <c r="E72" s="408">
        <f t="shared" ref="E72" si="944">W72*100</f>
        <v>7.3898987304306402E-3</v>
      </c>
      <c r="F72" s="408">
        <f t="shared" ref="F72" si="945">X72*100</f>
        <v>-6.1729811660258191E-3</v>
      </c>
      <c r="G72" s="408">
        <f t="shared" ref="G72" si="946">Y72*100</f>
        <v>-4.5074978977190901E-3</v>
      </c>
      <c r="H72" s="408">
        <f t="shared" ref="H72" si="947">Z72*100</f>
        <v>-8.3368871557979146E-2</v>
      </c>
      <c r="I72" s="408">
        <f t="shared" ref="I72" si="948">AA72*100</f>
        <v>-8.3368871557968904E-2</v>
      </c>
      <c r="K72" s="17">
        <v>202309</v>
      </c>
      <c r="L72" s="406">
        <f t="shared" ref="L72" si="949">AC72*100</f>
        <v>64.086024048590005</v>
      </c>
      <c r="M72" s="415">
        <f t="shared" ref="M72" si="950">AD72*100</f>
        <v>20.093506914449407</v>
      </c>
      <c r="N72" s="406">
        <f t="shared" ref="N72" si="951">AE72*100</f>
        <v>11.873455875068615</v>
      </c>
      <c r="O72" s="406">
        <f t="shared" ref="O72" si="952">AF72*100</f>
        <v>-8.8640983047147426</v>
      </c>
      <c r="P72" s="406">
        <f t="shared" ref="P72" si="953">AG72*100</f>
        <v>7.404419720054384</v>
      </c>
      <c r="Q72" s="406">
        <f t="shared" ref="Q72" si="954">AH72*100</f>
        <v>5.4066917465523519</v>
      </c>
      <c r="R72" s="406">
        <f t="shared" ref="R72" si="955">AI72*100</f>
        <v>100.00000000000003</v>
      </c>
      <c r="S72" s="408"/>
      <c r="T72" s="509">
        <v>-5.3427795075684629E-4</v>
      </c>
      <c r="U72" s="509">
        <v>-1.6751729971000982E-4</v>
      </c>
      <c r="V72" s="509">
        <v>-9.8987661779792823E-5</v>
      </c>
      <c r="W72" s="509">
        <v>7.3898987304306401E-5</v>
      </c>
      <c r="X72" s="509">
        <v>-6.1729811660258188E-5</v>
      </c>
      <c r="Y72" s="509">
        <v>-4.5074978977190901E-5</v>
      </c>
      <c r="Z72" s="509">
        <v>-8.3368871557979146E-4</v>
      </c>
      <c r="AA72" s="509">
        <v>-8.33688715579689E-4</v>
      </c>
      <c r="AC72" s="509">
        <v>0.64086024048590007</v>
      </c>
      <c r="AD72" s="509">
        <v>0.20093506914449405</v>
      </c>
      <c r="AE72" s="509">
        <v>0.11873455875068614</v>
      </c>
      <c r="AF72" s="509">
        <v>-8.8640983047147417E-2</v>
      </c>
      <c r="AG72" s="509">
        <v>7.4044197200543838E-2</v>
      </c>
      <c r="AH72" s="509">
        <v>5.4066917465523522E-2</v>
      </c>
      <c r="AI72" s="509">
        <v>1.0000000000000002</v>
      </c>
    </row>
    <row r="73" spans="1:35">
      <c r="A73" s="17">
        <v>202310</v>
      </c>
      <c r="B73" s="408">
        <f t="shared" ref="B73" si="956">T73*100</f>
        <v>-7.1914100331084682E-2</v>
      </c>
      <c r="C73" s="412">
        <f t="shared" ref="C73" si="957">U73*100</f>
        <v>-1.9176789717425757E-2</v>
      </c>
      <c r="D73" s="408">
        <f t="shared" ref="D73" si="958">V73*100</f>
        <v>-2.1454478156462634E-2</v>
      </c>
      <c r="E73" s="408">
        <f t="shared" ref="E73" si="959">W73*100</f>
        <v>-3.1625130053185889E-3</v>
      </c>
      <c r="F73" s="408">
        <f t="shared" ref="F73" si="960">X73*100</f>
        <v>-5.9648438981474133E-3</v>
      </c>
      <c r="G73" s="408">
        <f t="shared" ref="G73" si="961">Y73*100</f>
        <v>-5.6507498909821761E-3</v>
      </c>
      <c r="H73" s="408">
        <f t="shared" ref="H73" si="962">Z73*100</f>
        <v>-0.12732347499942123</v>
      </c>
      <c r="I73" s="408">
        <f t="shared" ref="I73" si="963">AA73*100</f>
        <v>-0.12732347499942329</v>
      </c>
      <c r="K73" s="17">
        <v>202310</v>
      </c>
      <c r="L73" s="406">
        <f t="shared" ref="L73" si="964">AC73*100</f>
        <v>56.481415019038373</v>
      </c>
      <c r="M73" s="415">
        <f t="shared" ref="M73" si="965">AD73*100</f>
        <v>15.061472142126913</v>
      </c>
      <c r="N73" s="406">
        <f t="shared" ref="N73" si="966">AE73*100</f>
        <v>16.850371195539672</v>
      </c>
      <c r="O73" s="406">
        <f t="shared" ref="O73" si="967">AF73*100</f>
        <v>2.4838412596993322</v>
      </c>
      <c r="P73" s="406">
        <f t="shared" ref="P73" si="968">AG73*100</f>
        <v>4.6847950844685373</v>
      </c>
      <c r="Q73" s="406">
        <f t="shared" ref="Q73" si="969">AH73*100</f>
        <v>4.4381052991271739</v>
      </c>
      <c r="R73" s="406">
        <f t="shared" ref="R73" si="970">AI73*100</f>
        <v>100</v>
      </c>
      <c r="S73" s="408"/>
      <c r="T73" s="509">
        <v>-7.1914100331084679E-4</v>
      </c>
      <c r="U73" s="509">
        <v>-1.9176789717425757E-4</v>
      </c>
      <c r="V73" s="509">
        <v>-2.1454478156462633E-4</v>
      </c>
      <c r="W73" s="509">
        <v>-3.1625130053185888E-5</v>
      </c>
      <c r="X73" s="509">
        <v>-5.9648438981474132E-5</v>
      </c>
      <c r="Y73" s="509">
        <v>-5.650749890982176E-5</v>
      </c>
      <c r="Z73" s="509">
        <v>-1.2732347499942124E-3</v>
      </c>
      <c r="AA73" s="509">
        <v>-1.273234749994233E-3</v>
      </c>
      <c r="AC73" s="509">
        <v>0.56481415019038372</v>
      </c>
      <c r="AD73" s="509">
        <v>0.15061472142126914</v>
      </c>
      <c r="AE73" s="509">
        <v>0.16850371195539673</v>
      </c>
      <c r="AF73" s="509">
        <v>2.4838412596993324E-2</v>
      </c>
      <c r="AG73" s="509">
        <v>4.684795084468537E-2</v>
      </c>
      <c r="AH73" s="509">
        <v>4.4381052991271736E-2</v>
      </c>
      <c r="AI73" s="509">
        <v>1</v>
      </c>
    </row>
    <row r="74" spans="1:35">
      <c r="A74" s="17">
        <v>202311</v>
      </c>
      <c r="B74" s="408">
        <f t="shared" ref="B74" si="971">T74*100</f>
        <v>-7.6644691608316634E-2</v>
      </c>
      <c r="C74" s="412">
        <f t="shared" ref="C74" si="972">U74*100</f>
        <v>-2.373378007088426E-2</v>
      </c>
      <c r="D74" s="408">
        <f t="shared" ref="D74" si="973">V74*100</f>
        <v>-3.6148294252744156E-2</v>
      </c>
      <c r="E74" s="408">
        <f t="shared" ref="E74" si="974">W74*100</f>
        <v>-1.5030200292792461E-2</v>
      </c>
      <c r="F74" s="408">
        <f t="shared" ref="F74" si="975">X74*100</f>
        <v>-6.2620363830696727E-3</v>
      </c>
      <c r="G74" s="408">
        <f t="shared" ref="G74" si="976">Y74*100</f>
        <v>-8.3466372375566884E-3</v>
      </c>
      <c r="H74" s="408">
        <f t="shared" ref="H74" si="977">Z74*100</f>
        <v>-0.16616563984536387</v>
      </c>
      <c r="I74" s="408">
        <f t="shared" ref="I74" si="978">AA74*100</f>
        <v>-0.16616563984536459</v>
      </c>
      <c r="K74" s="17">
        <v>202311</v>
      </c>
      <c r="L74" s="406">
        <f t="shared" ref="L74" si="979">AC74*100</f>
        <v>46.125475567417723</v>
      </c>
      <c r="M74" s="415">
        <f t="shared" ref="M74" si="980">AD74*100</f>
        <v>14.28320565730151</v>
      </c>
      <c r="N74" s="406">
        <f t="shared" ref="N74" si="981">AE74*100</f>
        <v>21.754373699872176</v>
      </c>
      <c r="O74" s="406">
        <f t="shared" ref="O74" si="982">AF74*100</f>
        <v>9.0453118387049098</v>
      </c>
      <c r="P74" s="406">
        <f t="shared" ref="P74" si="983">AG74*100</f>
        <v>3.7685506997097677</v>
      </c>
      <c r="Q74" s="406">
        <f t="shared" ref="Q74" si="984">AH74*100</f>
        <v>5.0230825369939236</v>
      </c>
      <c r="R74" s="406">
        <f t="shared" ref="R74" si="985">AI74*100</f>
        <v>100</v>
      </c>
      <c r="S74" s="408"/>
      <c r="T74" s="509">
        <v>-7.6644691608316641E-4</v>
      </c>
      <c r="U74" s="509">
        <v>-2.3733780070884261E-4</v>
      </c>
      <c r="V74" s="509">
        <v>-3.6148294252744156E-4</v>
      </c>
      <c r="W74" s="509">
        <v>-1.5030200292792461E-4</v>
      </c>
      <c r="X74" s="509">
        <v>-6.2620363830696724E-5</v>
      </c>
      <c r="Y74" s="509">
        <v>-8.3466372375566881E-5</v>
      </c>
      <c r="Z74" s="509">
        <v>-1.6616563984536386E-3</v>
      </c>
      <c r="AA74" s="509">
        <v>-1.661656398453646E-3</v>
      </c>
      <c r="AC74" s="509">
        <v>0.46125475567417723</v>
      </c>
      <c r="AD74" s="509">
        <v>0.14283205657301509</v>
      </c>
      <c r="AE74" s="509">
        <v>0.21754373699872176</v>
      </c>
      <c r="AF74" s="509">
        <v>9.04531183870491E-2</v>
      </c>
      <c r="AG74" s="509">
        <v>3.7685506997097676E-2</v>
      </c>
      <c r="AH74" s="509">
        <v>5.0230825369939232E-2</v>
      </c>
      <c r="AI74" s="509">
        <v>1</v>
      </c>
    </row>
    <row r="75" spans="1:35">
      <c r="A75" s="402">
        <v>202312</v>
      </c>
      <c r="B75" s="410">
        <f t="shared" ref="B75" si="986">T75*100</f>
        <v>-7.4361161740965173E-2</v>
      </c>
      <c r="C75" s="414">
        <f t="shared" ref="C75" si="987">U75*100</f>
        <v>-2.400824745805713E-2</v>
      </c>
      <c r="D75" s="410">
        <f t="shared" ref="D75" si="988">V75*100</f>
        <v>-4.2352720142532052E-2</v>
      </c>
      <c r="E75" s="410">
        <f t="shared" ref="E75" si="989">W75*100</f>
        <v>-2.5430072584548609E-2</v>
      </c>
      <c r="F75" s="410">
        <f t="shared" ref="F75" si="990">X75*100</f>
        <v>-6.7118206639283796E-3</v>
      </c>
      <c r="G75" s="410">
        <f t="shared" ref="G75" si="991">Y75*100</f>
        <v>-1.1888896895411073E-2</v>
      </c>
      <c r="H75" s="410">
        <f t="shared" ref="H75" si="992">Z75*100</f>
        <v>-0.18475291948544242</v>
      </c>
      <c r="I75" s="410">
        <f t="shared" ref="I75" si="993">AA75*100</f>
        <v>-0.18475291948543132</v>
      </c>
      <c r="K75" s="402">
        <v>202312</v>
      </c>
      <c r="L75" s="407">
        <f t="shared" ref="L75" si="994">AC75*100</f>
        <v>40.248977904148603</v>
      </c>
      <c r="M75" s="416">
        <f t="shared" ref="M75" si="995">AD75*100</f>
        <v>12.99478650996303</v>
      </c>
      <c r="N75" s="407">
        <f t="shared" ref="N75" si="996">AE75*100</f>
        <v>22.923978825606181</v>
      </c>
      <c r="O75" s="407">
        <f t="shared" ref="O75" si="997">AF75*100</f>
        <v>13.764368463228733</v>
      </c>
      <c r="P75" s="407">
        <f t="shared" ref="P75" si="998">AG75*100</f>
        <v>3.6328631139478351</v>
      </c>
      <c r="Q75" s="407">
        <f t="shared" ref="Q75" si="999">AH75*100</f>
        <v>6.4350251831056218</v>
      </c>
      <c r="R75" s="407">
        <f t="shared" ref="R75" si="1000">AI75*100</f>
        <v>100</v>
      </c>
      <c r="S75" s="408"/>
      <c r="T75" s="510">
        <v>-7.4361161740965176E-4</v>
      </c>
      <c r="U75" s="510">
        <v>-2.4008247458057132E-4</v>
      </c>
      <c r="V75" s="510">
        <v>-4.2352720142532053E-4</v>
      </c>
      <c r="W75" s="510">
        <v>-2.5430072584548609E-4</v>
      </c>
      <c r="X75" s="510">
        <v>-6.7118206639283799E-5</v>
      </c>
      <c r="Y75" s="510">
        <v>-1.1888896895411073E-4</v>
      </c>
      <c r="Z75" s="510">
        <v>-1.8475291948544241E-3</v>
      </c>
      <c r="AA75" s="510">
        <v>-1.8475291948543133E-3</v>
      </c>
      <c r="AC75" s="510">
        <v>0.40248977904148603</v>
      </c>
      <c r="AD75" s="510">
        <v>0.1299478650996303</v>
      </c>
      <c r="AE75" s="510">
        <v>0.22923978825606181</v>
      </c>
      <c r="AF75" s="510">
        <v>0.13764368463228732</v>
      </c>
      <c r="AG75" s="510">
        <v>3.6328631139478353E-2</v>
      </c>
      <c r="AH75" s="510">
        <v>6.4350251831056221E-2</v>
      </c>
      <c r="AI75" s="510">
        <v>1</v>
      </c>
    </row>
    <row r="76" spans="1:35">
      <c r="A76" s="404">
        <v>202401</v>
      </c>
      <c r="B76" s="408">
        <f t="shared" ref="B76" si="1001">T76*100</f>
        <v>-7.0381624685115274E-2</v>
      </c>
      <c r="C76" s="412">
        <f t="shared" ref="C76" si="1002">U76*100</f>
        <v>-2.1361375691114393E-2</v>
      </c>
      <c r="D76" s="408">
        <f t="shared" ref="D76" si="1003">V76*100</f>
        <v>-3.6218416927551976E-2</v>
      </c>
      <c r="E76" s="408">
        <f t="shared" ref="E76" si="1004">W76*100</f>
        <v>-3.014465182414133E-2</v>
      </c>
      <c r="F76" s="408">
        <f t="shared" ref="F76" si="1005">X76*100</f>
        <v>-6.5343103016459693E-3</v>
      </c>
      <c r="G76" s="408">
        <f t="shared" ref="G76" si="1006">Y76*100</f>
        <v>-1.2337595597338236E-2</v>
      </c>
      <c r="H76" s="408">
        <f t="shared" ref="H76" si="1007">Z76*100</f>
        <v>-0.17697797502690715</v>
      </c>
      <c r="I76" s="408">
        <f t="shared" ref="I76" si="1008">AA76*100</f>
        <v>-0.17697797502692478</v>
      </c>
      <c r="K76" s="404">
        <v>202401</v>
      </c>
      <c r="L76" s="406">
        <f t="shared" ref="L76" si="1009">AC76*100</f>
        <v>39.768578363728409</v>
      </c>
      <c r="M76" s="415">
        <f t="shared" ref="M76" si="1010">AD76*100</f>
        <v>12.07007577517297</v>
      </c>
      <c r="N76" s="406">
        <f t="shared" ref="N76" si="1011">AE76*100</f>
        <v>20.464928995851288</v>
      </c>
      <c r="O76" s="406">
        <f t="shared" ref="O76" si="1012">AF76*100</f>
        <v>17.032996235581425</v>
      </c>
      <c r="P76" s="406">
        <f t="shared" ref="P76" si="1013">AG76*100</f>
        <v>3.6921601688868417</v>
      </c>
      <c r="Q76" s="406">
        <f t="shared" ref="Q76" si="1014">AH76*100</f>
        <v>6.9712604607790691</v>
      </c>
      <c r="R76" s="406">
        <f t="shared" ref="R76" si="1015">AI76*100</f>
        <v>99.999999999999986</v>
      </c>
      <c r="S76" s="408"/>
      <c r="T76" s="509">
        <v>-7.038162468511527E-4</v>
      </c>
      <c r="U76" s="509">
        <v>-2.1361375691114393E-4</v>
      </c>
      <c r="V76" s="509">
        <v>-3.6218416927551975E-4</v>
      </c>
      <c r="W76" s="509">
        <v>-3.014465182414133E-4</v>
      </c>
      <c r="X76" s="509">
        <v>-6.5343103016459689E-5</v>
      </c>
      <c r="Y76" s="509">
        <v>-1.2337595597338235E-4</v>
      </c>
      <c r="Z76" s="509">
        <v>-1.7697797502690717E-3</v>
      </c>
      <c r="AA76" s="509">
        <v>-1.7697797502692477E-3</v>
      </c>
      <c r="AC76" s="509">
        <v>0.39768578363728407</v>
      </c>
      <c r="AD76" s="509">
        <v>0.12070075775172971</v>
      </c>
      <c r="AE76" s="509">
        <v>0.20464928995851286</v>
      </c>
      <c r="AF76" s="509">
        <v>0.17032996235581424</v>
      </c>
      <c r="AG76" s="509">
        <v>3.6921601688868419E-2</v>
      </c>
      <c r="AH76" s="509">
        <v>6.971260460779069E-2</v>
      </c>
      <c r="AI76" s="509">
        <v>0.99999999999999989</v>
      </c>
    </row>
    <row r="77" spans="1:35">
      <c r="A77" s="17">
        <v>202402</v>
      </c>
      <c r="B77" s="408">
        <f t="shared" ref="B77" si="1016">T77*100</f>
        <v>-1.2804089132417701E-2</v>
      </c>
      <c r="C77" s="412">
        <f t="shared" ref="C77" si="1017">U77*100</f>
        <v>-3.0666093488100846E-3</v>
      </c>
      <c r="D77" s="408">
        <f t="shared" ref="D77" si="1018">V77*100</f>
        <v>-7.3167056443430726E-3</v>
      </c>
      <c r="E77" s="408">
        <f t="shared" ref="E77" si="1019">W77*100</f>
        <v>-1.8337867666410594E-2</v>
      </c>
      <c r="F77" s="408">
        <f t="shared" ref="F77" si="1020">X77*100</f>
        <v>-3.0840926064884182E-3</v>
      </c>
      <c r="G77" s="408">
        <f t="shared" ref="G77" si="1021">Y77*100</f>
        <v>-4.4027519430200716E-3</v>
      </c>
      <c r="H77" s="408">
        <f t="shared" ref="H77" si="1022">Z77*100</f>
        <v>-4.9012116341489949E-2</v>
      </c>
      <c r="I77" s="408">
        <f t="shared" ref="I77" si="1023">AA77*100</f>
        <v>-4.9012116341490872E-2</v>
      </c>
      <c r="K77" s="17">
        <v>202402</v>
      </c>
      <c r="L77" s="406">
        <f t="shared" ref="L77" si="1024">AC77*100</f>
        <v>26.124334324202046</v>
      </c>
      <c r="M77" s="415">
        <f t="shared" ref="M77" si="1025">AD77*100</f>
        <v>6.2568392832572401</v>
      </c>
      <c r="N77" s="406">
        <f t="shared" ref="N77" si="1026">AE77*100</f>
        <v>14.928360965611484</v>
      </c>
      <c r="O77" s="406">
        <f t="shared" ref="O77" si="1027">AF77*100</f>
        <v>37.414968043090077</v>
      </c>
      <c r="P77" s="406">
        <f t="shared" ref="P77" si="1028">AG77*100</f>
        <v>6.292510580445307</v>
      </c>
      <c r="Q77" s="406">
        <f t="shared" ref="Q77" si="1029">AH77*100</f>
        <v>8.9829868033938283</v>
      </c>
      <c r="R77" s="406">
        <f t="shared" ref="R77" si="1030">AI77*100</f>
        <v>100</v>
      </c>
      <c r="S77" s="408"/>
      <c r="T77" s="509">
        <v>-1.2804089132417701E-4</v>
      </c>
      <c r="U77" s="509">
        <v>-3.0666093488100847E-5</v>
      </c>
      <c r="V77" s="509">
        <v>-7.3167056443430726E-5</v>
      </c>
      <c r="W77" s="509">
        <v>-1.8337867666410595E-4</v>
      </c>
      <c r="X77" s="509">
        <v>-3.0840926064884183E-5</v>
      </c>
      <c r="Y77" s="509">
        <v>-4.4027519430200719E-5</v>
      </c>
      <c r="Z77" s="509">
        <v>-4.901211634148995E-4</v>
      </c>
      <c r="AA77" s="509">
        <v>-4.9012116341490871E-4</v>
      </c>
      <c r="AC77" s="509">
        <v>0.26124334324202048</v>
      </c>
      <c r="AD77" s="509">
        <v>6.25683928325724E-2</v>
      </c>
      <c r="AE77" s="509">
        <v>0.14928360965611484</v>
      </c>
      <c r="AF77" s="509">
        <v>0.3741496804309008</v>
      </c>
      <c r="AG77" s="509">
        <v>6.2925105804453069E-2</v>
      </c>
      <c r="AH77" s="509">
        <v>8.9829868033938276E-2</v>
      </c>
      <c r="AI77" s="509">
        <v>1</v>
      </c>
    </row>
    <row r="78" spans="1:35">
      <c r="A78" s="17">
        <v>202403</v>
      </c>
      <c r="B78" s="408">
        <f t="shared" ref="B78" si="1031">T78*100</f>
        <v>4.7033071117095059E-2</v>
      </c>
      <c r="C78" s="412">
        <f t="shared" ref="C78" si="1032">U78*100</f>
        <v>1.8477574096800613E-2</v>
      </c>
      <c r="D78" s="408">
        <f t="shared" ref="D78" si="1033">V78*100</f>
        <v>2.5300431784088178E-2</v>
      </c>
      <c r="E78" s="408">
        <f t="shared" ref="E78" si="1034">W78*100</f>
        <v>4.0509420554713637E-3</v>
      </c>
      <c r="F78" s="408">
        <f t="shared" ref="F78" si="1035">X78*100</f>
        <v>1.0899241488276715E-3</v>
      </c>
      <c r="G78" s="408">
        <f t="shared" ref="G78" si="1036">Y78*100</f>
        <v>5.4254746553736525E-3</v>
      </c>
      <c r="H78" s="408">
        <f t="shared" ref="H78" si="1037">Z78*100</f>
        <v>0.10137741785765655</v>
      </c>
      <c r="I78" s="408">
        <f t="shared" ref="I78" si="1038">AA78*100</f>
        <v>0.10137741785766924</v>
      </c>
      <c r="K78" s="17">
        <v>202403</v>
      </c>
      <c r="L78" s="406">
        <f t="shared" ref="L78" si="1039">AC78*100</f>
        <v>46.394031443110848</v>
      </c>
      <c r="M78" s="415">
        <f t="shared" ref="M78" si="1040">AD78*100</f>
        <v>18.226518772400446</v>
      </c>
      <c r="N78" s="406">
        <f t="shared" ref="N78" si="1041">AE78*100</f>
        <v>24.956674098379946</v>
      </c>
      <c r="O78" s="406">
        <f t="shared" ref="O78" si="1042">AF78*100</f>
        <v>3.9959017906327707</v>
      </c>
      <c r="P78" s="406">
        <f t="shared" ref="P78" si="1043">AG78*100</f>
        <v>1.0751153184410631</v>
      </c>
      <c r="Q78" s="406">
        <f t="shared" ref="Q78" si="1044">AH78*100</f>
        <v>5.3517585770349072</v>
      </c>
      <c r="R78" s="406">
        <f t="shared" ref="R78" si="1045">AI78*100</f>
        <v>99.999999999999986</v>
      </c>
      <c r="S78" s="408"/>
      <c r="T78" s="509">
        <v>4.7033071117095056E-4</v>
      </c>
      <c r="U78" s="509">
        <v>1.8477574096800614E-4</v>
      </c>
      <c r="V78" s="509">
        <v>2.5300431784088179E-4</v>
      </c>
      <c r="W78" s="509">
        <v>4.0509420554713641E-5</v>
      </c>
      <c r="X78" s="509">
        <v>1.0899241488276714E-5</v>
      </c>
      <c r="Y78" s="509">
        <v>5.4254746553736527E-5</v>
      </c>
      <c r="Z78" s="509">
        <v>1.0137741785765655E-3</v>
      </c>
      <c r="AA78" s="509">
        <v>1.0137741785766923E-3</v>
      </c>
      <c r="AC78" s="509">
        <v>0.4639403144311085</v>
      </c>
      <c r="AD78" s="509">
        <v>0.18226518772400446</v>
      </c>
      <c r="AE78" s="509">
        <v>0.24956674098379947</v>
      </c>
      <c r="AF78" s="509">
        <v>3.9959017906327707E-2</v>
      </c>
      <c r="AG78" s="509">
        <v>1.0751153184410632E-2</v>
      </c>
      <c r="AH78" s="509">
        <v>5.3517585770349076E-2</v>
      </c>
      <c r="AI78" s="509">
        <v>0.99999999999999989</v>
      </c>
    </row>
    <row r="79" spans="1:35">
      <c r="A79" s="17">
        <v>202404</v>
      </c>
      <c r="B79" s="408">
        <f t="shared" ref="B79" si="1046">T79*100</f>
        <v>0.10674527238957689</v>
      </c>
      <c r="C79" s="412">
        <f t="shared" ref="C79" si="1047">U79*100</f>
        <v>3.9134530174288751E-2</v>
      </c>
      <c r="D79" s="408">
        <f t="shared" ref="D79" si="1048">V79*100</f>
        <v>5.4641317027384152E-2</v>
      </c>
      <c r="E79" s="408">
        <f t="shared" ref="E79" si="1049">W79*100</f>
        <v>2.2502913620510448E-2</v>
      </c>
      <c r="F79" s="408">
        <f t="shared" ref="F79" si="1050">X79*100</f>
        <v>8.0304925132956666E-3</v>
      </c>
      <c r="G79" s="408">
        <f t="shared" ref="G79" si="1051">Y79*100</f>
        <v>1.6074511543426002E-2</v>
      </c>
      <c r="H79" s="408">
        <f t="shared" ref="H79" si="1052">Z79*100</f>
        <v>0.2471290372684819</v>
      </c>
      <c r="I79" s="408">
        <f t="shared" ref="I79" si="1053">AA79*100</f>
        <v>0.24712903726846988</v>
      </c>
      <c r="K79" s="17">
        <v>202404</v>
      </c>
      <c r="L79" s="406">
        <f t="shared" ref="L79" si="1054">AC79*100</f>
        <v>43.194144067177511</v>
      </c>
      <c r="M79" s="415">
        <f t="shared" ref="M79" si="1055">AD79*100</f>
        <v>15.835666503152707</v>
      </c>
      <c r="N79" s="406">
        <f t="shared" ref="N79" si="1056">AE79*100</f>
        <v>22.110439805590964</v>
      </c>
      <c r="O79" s="406">
        <f t="shared" ref="O79" si="1057">AF79*100</f>
        <v>9.1057343439828955</v>
      </c>
      <c r="P79" s="406">
        <f t="shared" ref="P79" si="1058">AG79*100</f>
        <v>3.249513938975658</v>
      </c>
      <c r="Q79" s="406">
        <f t="shared" ref="Q79" si="1059">AH79*100</f>
        <v>6.5045013411202639</v>
      </c>
      <c r="R79" s="406">
        <f t="shared" ref="R79" si="1060">AI79*100</f>
        <v>100</v>
      </c>
      <c r="S79" s="408"/>
      <c r="T79" s="509">
        <v>1.0674527238957688E-3</v>
      </c>
      <c r="U79" s="509">
        <v>3.9134530174288754E-4</v>
      </c>
      <c r="V79" s="509">
        <v>5.4641317027384151E-4</v>
      </c>
      <c r="W79" s="509">
        <v>2.2502913620510448E-4</v>
      </c>
      <c r="X79" s="509">
        <v>8.0304925132956674E-5</v>
      </c>
      <c r="Y79" s="509">
        <v>1.6074511543426003E-4</v>
      </c>
      <c r="Z79" s="509">
        <v>2.4712903726848189E-3</v>
      </c>
      <c r="AA79" s="509">
        <v>2.4712903726846988E-3</v>
      </c>
      <c r="AC79" s="509">
        <v>0.43194144067177515</v>
      </c>
      <c r="AD79" s="509">
        <v>0.15835666503152707</v>
      </c>
      <c r="AE79" s="509">
        <v>0.22110439805590965</v>
      </c>
      <c r="AF79" s="509">
        <v>9.1057343439828964E-2</v>
      </c>
      <c r="AG79" s="509">
        <v>3.249513938975658E-2</v>
      </c>
      <c r="AH79" s="509">
        <v>6.504501341120264E-2</v>
      </c>
      <c r="AI79" s="509">
        <v>1</v>
      </c>
    </row>
    <row r="80" spans="1:35">
      <c r="A80" s="17">
        <v>202405</v>
      </c>
      <c r="B80" s="408">
        <f t="shared" ref="B80" si="1061">T80*100</f>
        <v>0.13028490283061156</v>
      </c>
      <c r="C80" s="412">
        <f t="shared" ref="C80" si="1062">U80*100</f>
        <v>3.5946213533388352E-2</v>
      </c>
      <c r="D80" s="408">
        <f t="shared" ref="D80" si="1063">V80*100</f>
        <v>6.2219468382556188E-2</v>
      </c>
      <c r="E80" s="408">
        <f t="shared" ref="E80" si="1064">W80*100</f>
        <v>2.7791789008778579E-2</v>
      </c>
      <c r="F80" s="408">
        <f t="shared" ref="F80" si="1065">X80*100</f>
        <v>1.2116780038049392E-2</v>
      </c>
      <c r="G80" s="408">
        <f t="shared" ref="G80" si="1066">Y80*100</f>
        <v>1.8999901763276213E-2</v>
      </c>
      <c r="H80" s="408">
        <f t="shared" ref="H80" si="1067">Z80*100</f>
        <v>0.2873590555566603</v>
      </c>
      <c r="I80" s="408">
        <f t="shared" ref="I80" si="1068">AA80*100</f>
        <v>0.28735905555666263</v>
      </c>
      <c r="K80" s="17">
        <v>202405</v>
      </c>
      <c r="L80" s="406">
        <f t="shared" ref="L80" si="1069">AC80*100</f>
        <v>45.338714862571123</v>
      </c>
      <c r="M80" s="415">
        <f t="shared" ref="M80" si="1070">AD80*100</f>
        <v>12.509163305730809</v>
      </c>
      <c r="N80" s="406">
        <f t="shared" ref="N80" si="1071">AE80*100</f>
        <v>21.652169012745105</v>
      </c>
      <c r="O80" s="406">
        <f t="shared" ref="O80" si="1072">AF80*100</f>
        <v>9.6714505672847011</v>
      </c>
      <c r="P80" s="406">
        <f t="shared" ref="P80" si="1073">AG80*100</f>
        <v>4.2165993393099299</v>
      </c>
      <c r="Q80" s="406">
        <f t="shared" ref="Q80" si="1074">AH80*100</f>
        <v>6.6119029123583308</v>
      </c>
      <c r="R80" s="406">
        <f t="shared" ref="R80" si="1075">AI80*100</f>
        <v>100</v>
      </c>
      <c r="S80" s="408"/>
      <c r="T80" s="509">
        <v>1.3028490283061155E-3</v>
      </c>
      <c r="U80" s="509">
        <v>3.5946213533388354E-4</v>
      </c>
      <c r="V80" s="509">
        <v>6.2219468382556189E-4</v>
      </c>
      <c r="W80" s="509">
        <v>2.7791789008778579E-4</v>
      </c>
      <c r="X80" s="509">
        <v>1.2116780038049392E-4</v>
      </c>
      <c r="Y80" s="509">
        <v>1.8999901763276213E-4</v>
      </c>
      <c r="Z80" s="509">
        <v>2.8735905555666028E-3</v>
      </c>
      <c r="AA80" s="509">
        <v>2.8735905555666262E-3</v>
      </c>
      <c r="AC80" s="509">
        <v>0.45338714862571122</v>
      </c>
      <c r="AD80" s="509">
        <v>0.12509163305730808</v>
      </c>
      <c r="AE80" s="509">
        <v>0.21652169012745107</v>
      </c>
      <c r="AF80" s="509">
        <v>9.6714505672847007E-2</v>
      </c>
      <c r="AG80" s="509">
        <v>4.2165993393099302E-2</v>
      </c>
      <c r="AH80" s="509">
        <v>6.6119029123583306E-2</v>
      </c>
      <c r="AI80" s="509">
        <v>1</v>
      </c>
    </row>
    <row r="81" spans="1:35">
      <c r="A81" s="17">
        <v>202406</v>
      </c>
      <c r="B81" s="408">
        <f t="shared" ref="B81" si="1076">T81*100</f>
        <v>0.10087589993205716</v>
      </c>
      <c r="C81" s="412">
        <f t="shared" ref="C81" si="1077">U81*100</f>
        <v>8.2498501815460798E-3</v>
      </c>
      <c r="D81" s="408">
        <f t="shared" ref="D81" si="1078">V81*100</f>
        <v>5.0967012973200568E-2</v>
      </c>
      <c r="E81" s="408">
        <f t="shared" ref="E81" si="1079">W81*100</f>
        <v>2.4721195628653499E-2</v>
      </c>
      <c r="F81" s="408">
        <f t="shared" ref="F81" si="1080">X81*100</f>
        <v>1.3095381849566497E-2</v>
      </c>
      <c r="G81" s="408">
        <f t="shared" ref="G81" si="1081">Y81*100</f>
        <v>1.5227036092914583E-2</v>
      </c>
      <c r="H81" s="408">
        <f t="shared" ref="H81" si="1082">Z81*100</f>
        <v>0.21313637665793839</v>
      </c>
      <c r="I81" s="408">
        <f t="shared" ref="I81" si="1083">AA81*100</f>
        <v>0.21313637665792448</v>
      </c>
      <c r="K81" s="17">
        <v>202406</v>
      </c>
      <c r="L81" s="406">
        <f t="shared" ref="L81" si="1084">AC81*100</f>
        <v>47.329274107888416</v>
      </c>
      <c r="M81" s="415">
        <f t="shared" ref="M81" si="1085">AD81*100</f>
        <v>3.8706908275851126</v>
      </c>
      <c r="N81" s="406">
        <f t="shared" ref="N81" si="1086">AE81*100</f>
        <v>23.912864510687115</v>
      </c>
      <c r="O81" s="406">
        <f t="shared" ref="O81" si="1087">AF81*100</f>
        <v>11.598768833500642</v>
      </c>
      <c r="P81" s="406">
        <f t="shared" ref="P81" si="1088">AG81*100</f>
        <v>6.1441327167643536</v>
      </c>
      <c r="Q81" s="406">
        <f t="shared" ref="Q81" si="1089">AH81*100</f>
        <v>7.1442690035743563</v>
      </c>
      <c r="R81" s="406">
        <f t="shared" ref="R81" si="1090">AI81*100</f>
        <v>99.999999999999986</v>
      </c>
      <c r="S81" s="408"/>
      <c r="T81" s="509">
        <v>1.0087589993205716E-3</v>
      </c>
      <c r="U81" s="509">
        <v>8.2498501815460789E-5</v>
      </c>
      <c r="V81" s="509">
        <v>5.0967012973200567E-4</v>
      </c>
      <c r="W81" s="509">
        <v>2.4721195628653499E-4</v>
      </c>
      <c r="X81" s="509">
        <v>1.3095381849566497E-4</v>
      </c>
      <c r="Y81" s="509">
        <v>1.5227036092914584E-4</v>
      </c>
      <c r="Z81" s="509">
        <v>2.131363766579384E-3</v>
      </c>
      <c r="AA81" s="509">
        <v>2.1313637665792448E-3</v>
      </c>
      <c r="AC81" s="509">
        <v>0.47329274107888414</v>
      </c>
      <c r="AD81" s="509">
        <v>3.8706908275851125E-2</v>
      </c>
      <c r="AE81" s="509">
        <v>0.23912864510687115</v>
      </c>
      <c r="AF81" s="509">
        <v>0.11598768833500643</v>
      </c>
      <c r="AG81" s="509">
        <v>6.1441327167643535E-2</v>
      </c>
      <c r="AH81" s="509">
        <v>7.1442690035743564E-2</v>
      </c>
      <c r="AI81" s="509">
        <v>0.99999999999999989</v>
      </c>
    </row>
    <row r="82" spans="1:35">
      <c r="A82" s="17">
        <v>202407</v>
      </c>
      <c r="B82" s="408">
        <f t="shared" ref="B82" si="1091">T82*100</f>
        <v>6.6635209664931971E-2</v>
      </c>
      <c r="C82" s="412">
        <f t="shared" ref="C82" si="1092">U82*100</f>
        <v>-9.500847119116031E-3</v>
      </c>
      <c r="D82" s="408">
        <f t="shared" ref="D82" si="1093">V82*100</f>
        <v>4.2947180420284184E-2</v>
      </c>
      <c r="E82" s="408">
        <f t="shared" ref="E82" si="1094">W82*100</f>
        <v>2.2226426974352509E-2</v>
      </c>
      <c r="F82" s="408">
        <f t="shared" ref="F82" si="1095">X82*100</f>
        <v>1.5290958409197938E-2</v>
      </c>
      <c r="G82" s="408">
        <f t="shared" ref="G82" si="1096">Y82*100</f>
        <v>1.3043660985828268E-2</v>
      </c>
      <c r="H82" s="408">
        <f t="shared" ref="H82" si="1097">Z82*100</f>
        <v>0.1506425893354788</v>
      </c>
      <c r="I82" s="408">
        <f t="shared" ref="I82" si="1098">AA82*100</f>
        <v>0.15064258933548194</v>
      </c>
      <c r="K82" s="17">
        <v>202407</v>
      </c>
      <c r="L82" s="406">
        <f t="shared" ref="L82" si="1099">AC82*100</f>
        <v>44.233977893553288</v>
      </c>
      <c r="M82" s="415">
        <f t="shared" ref="M82" si="1100">AD82*100</f>
        <v>-6.3068798545129781</v>
      </c>
      <c r="N82" s="406">
        <f t="shared" ref="N82" si="1101">AE82*100</f>
        <v>28.509321706254958</v>
      </c>
      <c r="O82" s="406">
        <f t="shared" ref="O82" si="1102">AF82*100</f>
        <v>14.75441113459261</v>
      </c>
      <c r="P82" s="406">
        <f t="shared" ref="P82" si="1103">AG82*100</f>
        <v>10.150488302577699</v>
      </c>
      <c r="Q82" s="406">
        <f t="shared" ref="Q82" si="1104">AH82*100</f>
        <v>8.6586808175344281</v>
      </c>
      <c r="R82" s="406">
        <f t="shared" ref="R82" si="1105">AI82*100</f>
        <v>100</v>
      </c>
      <c r="S82" s="408"/>
      <c r="T82" s="509">
        <v>6.6635209664931967E-4</v>
      </c>
      <c r="U82" s="509">
        <v>-9.5008471191160304E-5</v>
      </c>
      <c r="V82" s="509">
        <v>4.2947180420284181E-4</v>
      </c>
      <c r="W82" s="509">
        <v>2.2226426974352508E-4</v>
      </c>
      <c r="X82" s="509">
        <v>1.5290958409197938E-4</v>
      </c>
      <c r="Y82" s="509">
        <v>1.3043660985828269E-4</v>
      </c>
      <c r="Z82" s="509">
        <v>1.5064258933547882E-3</v>
      </c>
      <c r="AA82" s="509">
        <v>1.5064258933548194E-3</v>
      </c>
      <c r="AC82" s="509">
        <v>0.44233977893553289</v>
      </c>
      <c r="AD82" s="509">
        <v>-6.3068798545129784E-2</v>
      </c>
      <c r="AE82" s="509">
        <v>0.28509321706254959</v>
      </c>
      <c r="AF82" s="509">
        <v>0.1475441113459261</v>
      </c>
      <c r="AG82" s="509">
        <v>0.101504883025777</v>
      </c>
      <c r="AH82" s="509">
        <v>8.6586808175344282E-2</v>
      </c>
      <c r="AI82" s="509">
        <v>1</v>
      </c>
    </row>
    <row r="83" spans="1:35">
      <c r="A83" s="17">
        <v>202408</v>
      </c>
      <c r="B83" s="408">
        <f t="shared" ref="B83" si="1106">T83*100</f>
        <v>-2.687387839416246E-2</v>
      </c>
      <c r="C83" s="412">
        <f t="shared" ref="C83" si="1107">U83*100</f>
        <v>-3.7134016327020118E-2</v>
      </c>
      <c r="D83" s="408">
        <f t="shared" ref="D83" si="1108">V83*100</f>
        <v>2.3757649655302918E-2</v>
      </c>
      <c r="E83" s="408">
        <f t="shared" ref="E83" si="1109">W83*100</f>
        <v>1.1232060441641495E-2</v>
      </c>
      <c r="F83" s="408">
        <f t="shared" ref="F83" si="1110">X83*100</f>
        <v>1.0350014151941051E-2</v>
      </c>
      <c r="G83" s="408">
        <f t="shared" ref="G83" si="1111">Y83*100</f>
        <v>5.4733575420321109E-3</v>
      </c>
      <c r="H83" s="408">
        <f t="shared" ref="H83" si="1112">Z83*100</f>
        <v>-1.3194812930265002E-2</v>
      </c>
      <c r="I83" s="408">
        <f t="shared" ref="I83" si="1113">AA83*100</f>
        <v>-1.3194812930243899E-2</v>
      </c>
      <c r="K83" s="17">
        <v>202408</v>
      </c>
      <c r="L83" s="406">
        <f t="shared" ref="L83" si="1114">AC83*100</f>
        <v>203.67002197145001</v>
      </c>
      <c r="M83" s="415">
        <f t="shared" ref="M83" si="1115">AD83*100</f>
        <v>281.42889575831464</v>
      </c>
      <c r="N83" s="406">
        <f t="shared" ref="N83" si="1116">AE83*100</f>
        <v>-180.05294793388006</v>
      </c>
      <c r="O83" s="406">
        <f t="shared" ref="O83" si="1117">AF83*100</f>
        <v>-85.124817615856202</v>
      </c>
      <c r="P83" s="406">
        <f t="shared" ref="P83" si="1118">AG83*100</f>
        <v>-78.440021898311088</v>
      </c>
      <c r="Q83" s="406">
        <f t="shared" ref="Q83" si="1119">AH83*100</f>
        <v>-41.481130281717341</v>
      </c>
      <c r="R83" s="406">
        <f t="shared" ref="R83" si="1120">AI83*100</f>
        <v>100</v>
      </c>
      <c r="S83" s="408"/>
      <c r="T83" s="509">
        <v>-2.6873878394162459E-4</v>
      </c>
      <c r="U83" s="509">
        <v>-3.7134016327020118E-4</v>
      </c>
      <c r="V83" s="509">
        <v>2.3757649655302919E-4</v>
      </c>
      <c r="W83" s="509">
        <v>1.1232060441641494E-4</v>
      </c>
      <c r="X83" s="509">
        <v>1.0350014151941051E-4</v>
      </c>
      <c r="Y83" s="509">
        <v>5.4733575420321112E-5</v>
      </c>
      <c r="Z83" s="509">
        <v>-1.3194812930265003E-4</v>
      </c>
      <c r="AA83" s="509">
        <v>-1.3194812930243899E-4</v>
      </c>
      <c r="AC83" s="509">
        <v>2.0367002197145001</v>
      </c>
      <c r="AD83" s="509">
        <v>2.8142889575831465</v>
      </c>
      <c r="AE83" s="509">
        <v>-1.8005294793388007</v>
      </c>
      <c r="AF83" s="509">
        <v>-0.85124817615856196</v>
      </c>
      <c r="AG83" s="509">
        <v>-0.78440021898311085</v>
      </c>
      <c r="AH83" s="509">
        <v>-0.41481130281717343</v>
      </c>
      <c r="AI83" s="509">
        <v>1</v>
      </c>
    </row>
    <row r="84" spans="1:35">
      <c r="A84" s="17">
        <v>202409</v>
      </c>
      <c r="B84" s="408">
        <f t="shared" ref="B84" si="1121">T84*100</f>
        <v>-5.1210188858084163E-2</v>
      </c>
      <c r="C84" s="412">
        <f t="shared" ref="C84" si="1122">U84*100</f>
        <v>-2.7716117052052153E-2</v>
      </c>
      <c r="D84" s="408">
        <f t="shared" ref="D84" si="1123">V84*100</f>
        <v>1.7170005249194327E-2</v>
      </c>
      <c r="E84" s="408">
        <f t="shared" ref="E84" si="1124">W84*100</f>
        <v>8.6815888424283325E-3</v>
      </c>
      <c r="F84" s="408">
        <f t="shared" ref="F84" si="1125">X84*100</f>
        <v>8.3234591792412469E-3</v>
      </c>
      <c r="G84" s="408">
        <f t="shared" ref="G84" si="1126">Y84*100</f>
        <v>4.0222562036168188E-3</v>
      </c>
      <c r="H84" s="408">
        <f t="shared" ref="H84" si="1127">Z84*100</f>
        <v>-4.0728996435655598E-2</v>
      </c>
      <c r="I84" s="408">
        <f t="shared" ref="I84" si="1128">AA84*100</f>
        <v>-4.0728996435663627E-2</v>
      </c>
      <c r="K84" s="17">
        <v>202409</v>
      </c>
      <c r="L84" s="406">
        <f t="shared" ref="L84" si="1129">AC84*100</f>
        <v>125.73398153570257</v>
      </c>
      <c r="M84" s="415">
        <f t="shared" ref="M84" si="1130">AD84*100</f>
        <v>68.050085878837137</v>
      </c>
      <c r="N84" s="406">
        <f t="shared" ref="N84" si="1131">AE84*100</f>
        <v>-42.156710824731</v>
      </c>
      <c r="O84" s="406">
        <f t="shared" ref="O84" si="1132">AF84*100</f>
        <v>-21.315499035542558</v>
      </c>
      <c r="P84" s="406">
        <f t="shared" ref="P84" si="1133">AG84*100</f>
        <v>-20.436200023712338</v>
      </c>
      <c r="Q84" s="406">
        <f t="shared" ref="Q84" si="1134">AH84*100</f>
        <v>-9.8756575305538181</v>
      </c>
      <c r="R84" s="406">
        <f t="shared" ref="R84" si="1135">AI84*100</f>
        <v>100</v>
      </c>
      <c r="S84" s="408"/>
      <c r="T84" s="509">
        <v>-5.1210188858084166E-4</v>
      </c>
      <c r="U84" s="509">
        <v>-2.7716117052052153E-4</v>
      </c>
      <c r="V84" s="509">
        <v>1.7170005249194327E-4</v>
      </c>
      <c r="W84" s="509">
        <v>8.681588842428332E-5</v>
      </c>
      <c r="X84" s="509">
        <v>8.3234591792412461E-5</v>
      </c>
      <c r="Y84" s="509">
        <v>4.0222562036168184E-5</v>
      </c>
      <c r="Z84" s="509">
        <v>-4.0728996435655601E-4</v>
      </c>
      <c r="AA84" s="509">
        <v>-4.0728996435663629E-4</v>
      </c>
      <c r="AC84" s="509">
        <v>1.2573398153570257</v>
      </c>
      <c r="AD84" s="509">
        <v>0.68050085878837141</v>
      </c>
      <c r="AE84" s="509">
        <v>-0.42156710824730997</v>
      </c>
      <c r="AF84" s="509">
        <v>-0.21315499035542557</v>
      </c>
      <c r="AG84" s="509">
        <v>-0.20436200023712336</v>
      </c>
      <c r="AH84" s="509">
        <v>-9.8756575305538177E-2</v>
      </c>
      <c r="AI84" s="509">
        <v>1</v>
      </c>
    </row>
    <row r="85" spans="1:35">
      <c r="A85" s="17">
        <v>202410</v>
      </c>
      <c r="B85" s="408">
        <f t="shared" ref="B85" si="1136">T85*100</f>
        <v>-9.4465854750101885E-2</v>
      </c>
      <c r="C85" s="412">
        <f t="shared" ref="C85" si="1137">U85*100</f>
        <v>-8.1119946421319648E-3</v>
      </c>
      <c r="D85" s="408">
        <f t="shared" ref="D85" si="1138">V85*100</f>
        <v>9.2528063625000531E-3</v>
      </c>
      <c r="E85" s="408">
        <f t="shared" ref="E85" si="1139">W85*100</f>
        <v>6.9816432206371492E-3</v>
      </c>
      <c r="F85" s="408">
        <f t="shared" ref="F85" si="1140">X85*100</f>
        <v>5.9616946349379963E-3</v>
      </c>
      <c r="G85" s="408">
        <f t="shared" ref="G85" si="1141">Y85*100</f>
        <v>1.448730318685552E-3</v>
      </c>
      <c r="H85" s="408">
        <f t="shared" ref="H85" si="1142">Z85*100</f>
        <v>-7.8932974855473112E-2</v>
      </c>
      <c r="I85" s="408">
        <f t="shared" ref="I85" si="1143">AA85*100</f>
        <v>-7.8932974855479426E-2</v>
      </c>
      <c r="K85" s="17">
        <v>202410</v>
      </c>
      <c r="L85" s="406">
        <f t="shared" ref="L85" si="1144">AC85*100</f>
        <v>119.67856896698699</v>
      </c>
      <c r="M85" s="415">
        <f t="shared" ref="M85" si="1145">AD85*100</f>
        <v>10.277066912763759</v>
      </c>
      <c r="N85" s="406">
        <f t="shared" ref="N85" si="1146">AE85*100</f>
        <v>-11.722358595304451</v>
      </c>
      <c r="O85" s="406">
        <f t="shared" ref="O85" si="1147">AF85*100</f>
        <v>-8.8450273582372798</v>
      </c>
      <c r="P85" s="406">
        <f t="shared" ref="P85" si="1148">AG85*100</f>
        <v>-7.5528568964414493</v>
      </c>
      <c r="Q85" s="406">
        <f t="shared" ref="Q85" si="1149">AH85*100</f>
        <v>-1.8353930297675827</v>
      </c>
      <c r="R85" s="406">
        <f t="shared" ref="R85" si="1150">AI85*100</f>
        <v>99.999999999999957</v>
      </c>
      <c r="S85" s="408"/>
      <c r="T85" s="509">
        <v>-9.4465854750101883E-4</v>
      </c>
      <c r="U85" s="509">
        <v>-8.1119946421319644E-5</v>
      </c>
      <c r="V85" s="509">
        <v>9.2528063625000524E-5</v>
      </c>
      <c r="W85" s="509">
        <v>6.9816432206371492E-5</v>
      </c>
      <c r="X85" s="509">
        <v>5.9616946349379963E-5</v>
      </c>
      <c r="Y85" s="509">
        <v>1.448730318685552E-5</v>
      </c>
      <c r="Z85" s="509">
        <v>-7.8932974855473108E-4</v>
      </c>
      <c r="AA85" s="509">
        <v>-7.8932974855479429E-4</v>
      </c>
      <c r="AC85" s="509">
        <v>1.1967856896698699</v>
      </c>
      <c r="AD85" s="509">
        <v>0.10277066912763759</v>
      </c>
      <c r="AE85" s="509">
        <v>-0.11722358595304451</v>
      </c>
      <c r="AF85" s="509">
        <v>-8.8450273582372799E-2</v>
      </c>
      <c r="AG85" s="509">
        <v>-7.5528568964414497E-2</v>
      </c>
      <c r="AH85" s="509">
        <v>-1.8353930297675826E-2</v>
      </c>
      <c r="AI85" s="509">
        <v>0.99999999999999956</v>
      </c>
    </row>
    <row r="86" spans="1:35">
      <c r="A86" s="17">
        <v>202411</v>
      </c>
      <c r="B86" s="408">
        <f t="shared" ref="B86" si="1151">T86*100</f>
        <v>-0.12190564159939044</v>
      </c>
      <c r="C86" s="412">
        <f t="shared" ref="C86" si="1152">U86*100</f>
        <v>1.7050862850863963E-2</v>
      </c>
      <c r="D86" s="408">
        <f t="shared" ref="D86" si="1153">V86*100</f>
        <v>-2.3237110190576617E-3</v>
      </c>
      <c r="E86" s="408">
        <f t="shared" ref="E86" si="1154">W86*100</f>
        <v>-5.419420391288488E-3</v>
      </c>
      <c r="F86" s="408">
        <f t="shared" ref="F86" si="1155">X86*100</f>
        <v>1.9407038080080266E-3</v>
      </c>
      <c r="G86" s="408">
        <f t="shared" ref="G86" si="1156">Y86*100</f>
        <v>-1.0624979349427195E-3</v>
      </c>
      <c r="H86" s="408">
        <f t="shared" ref="H86" si="1157">Z86*100</f>
        <v>-0.11171970428580731</v>
      </c>
      <c r="I86" s="408">
        <f t="shared" ref="I86" si="1158">AA86*100</f>
        <v>-0.11171970428580183</v>
      </c>
      <c r="K86" s="17">
        <v>202411</v>
      </c>
      <c r="L86" s="406">
        <f t="shared" ref="L86" si="1159">AC86*100</f>
        <v>109.11740447103666</v>
      </c>
      <c r="M86" s="415">
        <f t="shared" ref="M86" si="1160">AD86*100</f>
        <v>-15.26218043617761</v>
      </c>
      <c r="N86" s="406">
        <f t="shared" ref="N86" si="1161">AE86*100</f>
        <v>2.0799473413508331</v>
      </c>
      <c r="O86" s="406">
        <f t="shared" ref="O86" si="1162">AF86*100</f>
        <v>4.8509082850991421</v>
      </c>
      <c r="P86" s="406">
        <f t="shared" ref="P86" si="1163">AG86*100</f>
        <v>-1.7371186402742478</v>
      </c>
      <c r="Q86" s="406">
        <f t="shared" ref="Q86" si="1164">AH86*100</f>
        <v>0.95103897896523304</v>
      </c>
      <c r="R86" s="406">
        <f t="shared" ref="R86" si="1165">AI86*100</f>
        <v>100</v>
      </c>
      <c r="S86" s="408"/>
      <c r="T86" s="509">
        <v>-1.2190564159939043E-3</v>
      </c>
      <c r="U86" s="509">
        <v>1.7050862850863962E-4</v>
      </c>
      <c r="V86" s="509">
        <v>-2.3237110190576618E-5</v>
      </c>
      <c r="W86" s="509">
        <v>-5.4194203912884878E-5</v>
      </c>
      <c r="X86" s="509">
        <v>1.9407038080080266E-5</v>
      </c>
      <c r="Y86" s="509">
        <v>-1.0624979349427196E-5</v>
      </c>
      <c r="Z86" s="509">
        <v>-1.1171970428580731E-3</v>
      </c>
      <c r="AA86" s="509">
        <v>-1.1171970428580182E-3</v>
      </c>
      <c r="AC86" s="509">
        <v>1.0911740447103666</v>
      </c>
      <c r="AD86" s="509">
        <v>-0.15262180436177611</v>
      </c>
      <c r="AE86" s="509">
        <v>2.0799473413508331E-2</v>
      </c>
      <c r="AF86" s="509">
        <v>4.8509082850991418E-2</v>
      </c>
      <c r="AG86" s="509">
        <v>-1.7371186402742479E-2</v>
      </c>
      <c r="AH86" s="509">
        <v>9.5103897896523307E-3</v>
      </c>
      <c r="AI86" s="509">
        <v>1</v>
      </c>
    </row>
    <row r="87" spans="1:35">
      <c r="A87" s="17">
        <v>202412</v>
      </c>
      <c r="B87" s="408">
        <f t="shared" ref="B87" si="1166">T87*100</f>
        <v>-0.12218990396909084</v>
      </c>
      <c r="C87" s="412">
        <f t="shared" ref="C87" si="1167">U87*100</f>
        <v>4.7290388571728022E-2</v>
      </c>
      <c r="D87" s="408">
        <f t="shared" ref="D87" si="1168">V87*100</f>
        <v>-8.2772708041810791E-3</v>
      </c>
      <c r="E87" s="408">
        <f t="shared" ref="E87" si="1169">W87*100</f>
        <v>-1.5604736326262147E-2</v>
      </c>
      <c r="F87" s="408">
        <f t="shared" ref="F87" si="1170">X87*100</f>
        <v>-1.0679018095224096E-3</v>
      </c>
      <c r="G87" s="408">
        <f t="shared" ref="G87" si="1171">Y87*100</f>
        <v>-1.3854254226209897E-3</v>
      </c>
      <c r="H87" s="408">
        <f t="shared" ref="H87" si="1172">Z87*100</f>
        <v>-0.10123484975994945</v>
      </c>
      <c r="I87" s="408">
        <f t="shared" ref="I87" si="1173">AA87*100</f>
        <v>-0.10123484975992482</v>
      </c>
      <c r="K87" s="17">
        <v>202412</v>
      </c>
      <c r="L87" s="406">
        <f t="shared" ref="L87" si="1174">AC87*100</f>
        <v>120.6994471358732</v>
      </c>
      <c r="M87" s="415">
        <f t="shared" ref="M87" si="1175">AD87*100</f>
        <v>-46.713546455458911</v>
      </c>
      <c r="N87" s="406">
        <f t="shared" ref="N87" si="1176">AE87*100</f>
        <v>8.1763057127148855</v>
      </c>
      <c r="O87" s="406">
        <f t="shared" ref="O87" si="1177">AF87*100</f>
        <v>15.414391746779371</v>
      </c>
      <c r="P87" s="406">
        <f t="shared" ref="P87" si="1178">AG87*100</f>
        <v>1.0548756797235779</v>
      </c>
      <c r="Q87" s="406">
        <f t="shared" ref="Q87" si="1179">AH87*100</f>
        <v>1.3685261803678714</v>
      </c>
      <c r="R87" s="406">
        <f t="shared" ref="R87" si="1180">AI87*100</f>
        <v>99.999999999999972</v>
      </c>
      <c r="S87" s="408"/>
      <c r="T87" s="510">
        <v>-1.2218990396909084E-3</v>
      </c>
      <c r="U87" s="510">
        <v>4.7290388571728022E-4</v>
      </c>
      <c r="V87" s="510">
        <v>-8.2772708041810783E-5</v>
      </c>
      <c r="W87" s="510">
        <v>-1.5604736326262146E-4</v>
      </c>
      <c r="X87" s="510">
        <v>-1.0679018095224096E-5</v>
      </c>
      <c r="Y87" s="510">
        <v>-1.3854254226209896E-5</v>
      </c>
      <c r="Z87" s="510">
        <v>-1.0123484975994945E-3</v>
      </c>
      <c r="AA87" s="510">
        <v>-1.0123484975992482E-3</v>
      </c>
      <c r="AC87" s="510">
        <v>1.2069944713587319</v>
      </c>
      <c r="AD87" s="510">
        <v>-0.4671354645545891</v>
      </c>
      <c r="AE87" s="510">
        <v>8.1763057127148847E-2</v>
      </c>
      <c r="AF87" s="510">
        <v>0.15414391746779371</v>
      </c>
      <c r="AG87" s="510">
        <v>1.0548756797235779E-2</v>
      </c>
      <c r="AH87" s="510">
        <v>1.3685261803678715E-2</v>
      </c>
      <c r="AI87" s="510">
        <v>0.99999999999999978</v>
      </c>
    </row>
    <row r="88" spans="1:35">
      <c r="A88" s="404">
        <v>202501</v>
      </c>
      <c r="B88" s="409">
        <f t="shared" ref="B88:B99" si="1181">T88*100</f>
        <v>-0.12841610456422825</v>
      </c>
      <c r="C88" s="413">
        <f t="shared" ref="C88:C99" si="1182">U88*100</f>
        <v>4.8395154105832568E-2</v>
      </c>
      <c r="D88" s="409">
        <f t="shared" ref="D88:D99" si="1183">V88*100</f>
        <v>-1.2559019228671406E-2</v>
      </c>
      <c r="E88" s="409">
        <f t="shared" ref="E88:E99" si="1184">W88*100</f>
        <v>-2.2720803292460342E-2</v>
      </c>
      <c r="F88" s="409">
        <f t="shared" ref="F88:F99" si="1185">X88*100</f>
        <v>-4.6563951437172896E-3</v>
      </c>
      <c r="G88" s="409">
        <f t="shared" ref="G88:G99" si="1186">Y88*100</f>
        <v>-2.2549621537876676E-3</v>
      </c>
      <c r="H88" s="409">
        <f t="shared" ref="H88:H99" si="1187">Z88*100</f>
        <v>-0.12221213027703239</v>
      </c>
      <c r="I88" s="409">
        <f t="shared" ref="I88:I99" si="1188">AA88*100</f>
        <v>-0.12221213027705891</v>
      </c>
      <c r="K88" s="404">
        <v>202501</v>
      </c>
      <c r="L88" s="405">
        <f t="shared" ref="L88:L99" si="1189">AC88*100</f>
        <v>105.07639812278258</v>
      </c>
      <c r="M88" s="417">
        <f t="shared" ref="M88:M99" si="1190">AD88*100</f>
        <v>-39.599304910347009</v>
      </c>
      <c r="N88" s="405">
        <f t="shared" ref="N88:N99" si="1191">AE88*100</f>
        <v>10.276409714978719</v>
      </c>
      <c r="O88" s="405">
        <f t="shared" ref="O88:O99" si="1192">AF88*100</f>
        <v>18.591283239197669</v>
      </c>
      <c r="P88" s="405">
        <f t="shared" ref="P88:P99" si="1193">AG88*100</f>
        <v>3.8100924459479595</v>
      </c>
      <c r="Q88" s="405">
        <f t="shared" ref="Q88:Q99" si="1194">AH88*100</f>
        <v>1.8451213874400876</v>
      </c>
      <c r="R88" s="405">
        <f t="shared" ref="R88:R99" si="1195">AI88*100</f>
        <v>99.999999999999986</v>
      </c>
      <c r="S88" s="408"/>
      <c r="T88" s="2672">
        <v>-1.2841610456422825E-3</v>
      </c>
      <c r="U88" s="2672">
        <v>4.8395154105832568E-4</v>
      </c>
      <c r="V88" s="2672">
        <v>-1.2559019228671405E-4</v>
      </c>
      <c r="W88" s="2672">
        <v>-2.272080329246034E-4</v>
      </c>
      <c r="X88" s="2672">
        <v>-4.6563951437172897E-5</v>
      </c>
      <c r="Y88" s="2672">
        <v>-2.2549621537876675E-5</v>
      </c>
      <c r="Z88" s="2672">
        <v>-1.2221213027703238E-3</v>
      </c>
      <c r="AA88" s="2672">
        <v>-1.222121302770589E-3</v>
      </c>
      <c r="AC88" s="2672">
        <v>1.0507639812278258</v>
      </c>
      <c r="AD88" s="2672">
        <v>-0.39599304910347011</v>
      </c>
      <c r="AE88" s="2672">
        <v>0.1027640971497872</v>
      </c>
      <c r="AF88" s="2672">
        <v>0.18591283239197667</v>
      </c>
      <c r="AG88" s="2672">
        <v>3.8100924459479595E-2</v>
      </c>
      <c r="AH88" s="2672">
        <v>1.8451213874400876E-2</v>
      </c>
      <c r="AI88" s="2672">
        <v>0.99999999999999989</v>
      </c>
    </row>
    <row r="89" spans="1:35">
      <c r="A89" s="17">
        <v>202502</v>
      </c>
      <c r="B89" s="408">
        <f t="shared" si="1181"/>
        <v>-0.10037542021161336</v>
      </c>
      <c r="C89" s="412">
        <f t="shared" si="1182"/>
        <v>3.7311091719242073E-2</v>
      </c>
      <c r="D89" s="408">
        <f t="shared" si="1183"/>
        <v>-1.4649098436490603E-2</v>
      </c>
      <c r="E89" s="408">
        <f t="shared" si="1184"/>
        <v>-2.0643507527799768E-2</v>
      </c>
      <c r="F89" s="408">
        <f t="shared" si="1185"/>
        <v>-6.7525633384123603E-3</v>
      </c>
      <c r="G89" s="408">
        <f t="shared" si="1186"/>
        <v>-3.8476811188455067E-3</v>
      </c>
      <c r="H89" s="408">
        <f t="shared" si="1187"/>
        <v>-0.10895717891391953</v>
      </c>
      <c r="I89" s="408">
        <f t="shared" si="1188"/>
        <v>-0.10895717891393043</v>
      </c>
      <c r="K89" s="17">
        <v>202502</v>
      </c>
      <c r="L89" s="406">
        <f t="shared" si="1189"/>
        <v>92.123732655481021</v>
      </c>
      <c r="M89" s="415">
        <f t="shared" si="1190"/>
        <v>-34.243812194072412</v>
      </c>
      <c r="N89" s="406">
        <f t="shared" si="1191"/>
        <v>13.444821701986218</v>
      </c>
      <c r="O89" s="406">
        <f t="shared" si="1192"/>
        <v>18.946440917040402</v>
      </c>
      <c r="P89" s="406">
        <f t="shared" si="1193"/>
        <v>6.19744692889594</v>
      </c>
      <c r="Q89" s="406">
        <f t="shared" si="1194"/>
        <v>3.5313699906688361</v>
      </c>
      <c r="R89" s="406">
        <f t="shared" si="1195"/>
        <v>100</v>
      </c>
      <c r="S89" s="408"/>
      <c r="T89" s="509">
        <v>-1.0037542021161337E-3</v>
      </c>
      <c r="U89" s="509">
        <v>3.7311091719242076E-4</v>
      </c>
      <c r="V89" s="509">
        <v>-1.4649098436490604E-4</v>
      </c>
      <c r="W89" s="509">
        <v>-2.0643507527799766E-4</v>
      </c>
      <c r="X89" s="509">
        <v>-6.7525633384123607E-5</v>
      </c>
      <c r="Y89" s="509">
        <v>-3.8476811188455067E-5</v>
      </c>
      <c r="Z89" s="509">
        <v>-1.0895717891391953E-3</v>
      </c>
      <c r="AA89" s="509">
        <v>-1.0895717891393044E-3</v>
      </c>
      <c r="AC89" s="509">
        <v>0.92123732655481017</v>
      </c>
      <c r="AD89" s="509">
        <v>-0.34243812194072415</v>
      </c>
      <c r="AE89" s="509">
        <v>0.13444821701986218</v>
      </c>
      <c r="AF89" s="509">
        <v>0.18946440917040402</v>
      </c>
      <c r="AG89" s="509">
        <v>6.1974469288959402E-2</v>
      </c>
      <c r="AH89" s="509">
        <v>3.531369990668836E-2</v>
      </c>
      <c r="AI89" s="509">
        <v>1</v>
      </c>
    </row>
    <row r="90" spans="1:35">
      <c r="A90" s="17">
        <v>202503</v>
      </c>
      <c r="B90" s="408">
        <f t="shared" si="1181"/>
        <v>-3.8096647136182701E-2</v>
      </c>
      <c r="C90" s="412">
        <f t="shared" si="1182"/>
        <v>3.1602962507685302E-2</v>
      </c>
      <c r="D90" s="408">
        <f t="shared" si="1183"/>
        <v>-7.6987578520993673E-3</v>
      </c>
      <c r="E90" s="408">
        <f t="shared" si="1184"/>
        <v>-1.0208897960433134E-2</v>
      </c>
      <c r="F90" s="408">
        <f t="shared" si="1185"/>
        <v>-4.607701305859596E-3</v>
      </c>
      <c r="G90" s="408">
        <f t="shared" si="1186"/>
        <v>-3.5716305188279599E-3</v>
      </c>
      <c r="H90" s="408">
        <f t="shared" si="1187"/>
        <v>-3.2580672265717453E-2</v>
      </c>
      <c r="I90" s="408">
        <f t="shared" si="1188"/>
        <v>-3.258067226570098E-2</v>
      </c>
      <c r="K90" s="17">
        <v>202503</v>
      </c>
      <c r="L90" s="406">
        <f t="shared" si="1189"/>
        <v>116.93020581490381</v>
      </c>
      <c r="M90" s="415">
        <f t="shared" si="1190"/>
        <v>-96.999111159959298</v>
      </c>
      <c r="N90" s="406">
        <f t="shared" si="1191"/>
        <v>23.629831175092956</v>
      </c>
      <c r="O90" s="406">
        <f t="shared" si="1192"/>
        <v>31.334215197196219</v>
      </c>
      <c r="P90" s="406">
        <f t="shared" si="1193"/>
        <v>14.14243778728895</v>
      </c>
      <c r="Q90" s="406">
        <f t="shared" si="1194"/>
        <v>10.962421185477369</v>
      </c>
      <c r="R90" s="406">
        <f t="shared" si="1195"/>
        <v>100.00000000000003</v>
      </c>
      <c r="S90" s="408"/>
      <c r="T90" s="509">
        <v>-3.8096647136182701E-4</v>
      </c>
      <c r="U90" s="509">
        <v>3.1602962507685302E-4</v>
      </c>
      <c r="V90" s="509">
        <v>-7.698757852099367E-5</v>
      </c>
      <c r="W90" s="509">
        <v>-1.0208897960433133E-4</v>
      </c>
      <c r="X90" s="509">
        <v>-4.6077013058595959E-5</v>
      </c>
      <c r="Y90" s="509">
        <v>-3.5716305188279597E-5</v>
      </c>
      <c r="Z90" s="509">
        <v>-3.2580672265717454E-4</v>
      </c>
      <c r="AA90" s="509">
        <v>-3.258067226570098E-4</v>
      </c>
      <c r="AC90" s="509">
        <v>1.1693020581490381</v>
      </c>
      <c r="AD90" s="509">
        <v>-0.96999111159959295</v>
      </c>
      <c r="AE90" s="509">
        <v>0.23629831175092955</v>
      </c>
      <c r="AF90" s="509">
        <v>0.31334215197196219</v>
      </c>
      <c r="AG90" s="509">
        <v>0.1414243778728895</v>
      </c>
      <c r="AH90" s="509">
        <v>0.1096242118547737</v>
      </c>
      <c r="AI90" s="509">
        <v>1.0000000000000002</v>
      </c>
    </row>
    <row r="91" spans="1:35">
      <c r="A91" s="17">
        <v>202504</v>
      </c>
      <c r="B91" s="408">
        <f t="shared" si="1181"/>
        <v>7.5140157538111957E-2</v>
      </c>
      <c r="C91" s="412">
        <f t="shared" si="1182"/>
        <v>4.662262736465593E-2</v>
      </c>
      <c r="D91" s="408">
        <f t="shared" si="1183"/>
        <v>1.2210813894731909E-2</v>
      </c>
      <c r="E91" s="408">
        <f t="shared" si="1184"/>
        <v>1.1470801347747852E-2</v>
      </c>
      <c r="F91" s="408">
        <f t="shared" si="1185"/>
        <v>2.391762027118272E-3</v>
      </c>
      <c r="G91" s="408">
        <f t="shared" si="1186"/>
        <v>4.4646016820171427E-3</v>
      </c>
      <c r="H91" s="408">
        <f t="shared" si="1187"/>
        <v>0.15230076385438307</v>
      </c>
      <c r="I91" s="408">
        <f t="shared" si="1188"/>
        <v>0.15230076385438462</v>
      </c>
      <c r="K91" s="17">
        <v>202504</v>
      </c>
      <c r="L91" s="406">
        <f t="shared" si="1189"/>
        <v>49.336691186890256</v>
      </c>
      <c r="M91" s="415">
        <f t="shared" si="1190"/>
        <v>30.612208491109399</v>
      </c>
      <c r="N91" s="406">
        <f t="shared" si="1191"/>
        <v>8.0175657598190657</v>
      </c>
      <c r="O91" s="406">
        <f t="shared" si="1192"/>
        <v>7.5316768330297075</v>
      </c>
      <c r="P91" s="406">
        <f t="shared" si="1193"/>
        <v>1.5704202438571286</v>
      </c>
      <c r="Q91" s="406">
        <f t="shared" si="1194"/>
        <v>2.9314374852944347</v>
      </c>
      <c r="R91" s="406">
        <f t="shared" si="1195"/>
        <v>99.999999999999986</v>
      </c>
      <c r="S91" s="408"/>
      <c r="T91" s="509">
        <v>7.5140157538111955E-4</v>
      </c>
      <c r="U91" s="509">
        <v>4.6622627364655927E-4</v>
      </c>
      <c r="V91" s="509">
        <v>1.2210813894731909E-4</v>
      </c>
      <c r="W91" s="509">
        <v>1.1470801347747852E-4</v>
      </c>
      <c r="X91" s="509">
        <v>2.3917620271182722E-5</v>
      </c>
      <c r="Y91" s="509">
        <v>4.4646016820171428E-5</v>
      </c>
      <c r="Z91" s="509">
        <v>1.5230076385438307E-3</v>
      </c>
      <c r="AA91" s="509">
        <v>1.5230076385438461E-3</v>
      </c>
      <c r="AC91" s="509">
        <v>0.49336691186890258</v>
      </c>
      <c r="AD91" s="509">
        <v>0.30612208491109399</v>
      </c>
      <c r="AE91" s="509">
        <v>8.0175657598190661E-2</v>
      </c>
      <c r="AF91" s="509">
        <v>7.5316768330297074E-2</v>
      </c>
      <c r="AG91" s="509">
        <v>1.5704202438571287E-2</v>
      </c>
      <c r="AH91" s="509">
        <v>2.9314374852944348E-2</v>
      </c>
      <c r="AI91" s="509">
        <v>0.99999999999999989</v>
      </c>
    </row>
    <row r="92" spans="1:35">
      <c r="A92" s="17">
        <v>202505</v>
      </c>
      <c r="B92" s="408">
        <f t="shared" si="1181"/>
        <v>0.19640554298207255</v>
      </c>
      <c r="C92" s="412">
        <f t="shared" si="1182"/>
        <v>5.5278297689700107E-2</v>
      </c>
      <c r="D92" s="408">
        <f t="shared" si="1183"/>
        <v>2.4015577989876802E-2</v>
      </c>
      <c r="E92" s="408">
        <f t="shared" si="1184"/>
        <v>2.7395533743043286E-2</v>
      </c>
      <c r="F92" s="408">
        <f t="shared" si="1185"/>
        <v>6.4839289240151421E-3</v>
      </c>
      <c r="G92" s="408">
        <f t="shared" si="1186"/>
        <v>1.2693220533932407E-2</v>
      </c>
      <c r="H92" s="408">
        <f t="shared" si="1187"/>
        <v>0.32227210186264027</v>
      </c>
      <c r="I92" s="408">
        <f t="shared" si="1188"/>
        <v>0.32227210186264998</v>
      </c>
      <c r="K92" s="17">
        <v>202505</v>
      </c>
      <c r="L92" s="406">
        <f t="shared" si="1189"/>
        <v>60.944010308960927</v>
      </c>
      <c r="M92" s="415">
        <f t="shared" si="1190"/>
        <v>17.152678550270846</v>
      </c>
      <c r="N92" s="406">
        <f t="shared" si="1191"/>
        <v>7.4519568560460714</v>
      </c>
      <c r="O92" s="406">
        <f t="shared" si="1192"/>
        <v>8.500746290077533</v>
      </c>
      <c r="P92" s="406">
        <f t="shared" si="1193"/>
        <v>2.0119423575729618</v>
      </c>
      <c r="Q92" s="406">
        <f t="shared" si="1194"/>
        <v>3.9386656370716651</v>
      </c>
      <c r="R92" s="406">
        <f t="shared" si="1195"/>
        <v>100</v>
      </c>
      <c r="S92" s="408"/>
      <c r="T92" s="509">
        <v>1.9640554298207256E-3</v>
      </c>
      <c r="U92" s="509">
        <v>5.5278297689700104E-4</v>
      </c>
      <c r="V92" s="509">
        <v>2.4015577989876802E-4</v>
      </c>
      <c r="W92" s="509">
        <v>2.7395533743043287E-4</v>
      </c>
      <c r="X92" s="509">
        <v>6.4839289240151423E-5</v>
      </c>
      <c r="Y92" s="509">
        <v>1.2693220533932406E-4</v>
      </c>
      <c r="Z92" s="509">
        <v>3.2227210186264029E-3</v>
      </c>
      <c r="AA92" s="509">
        <v>3.2227210186264997E-3</v>
      </c>
      <c r="AC92" s="509">
        <v>0.60944010308960928</v>
      </c>
      <c r="AD92" s="509">
        <v>0.17152678550270845</v>
      </c>
      <c r="AE92" s="509">
        <v>7.4519568560460714E-2</v>
      </c>
      <c r="AF92" s="509">
        <v>8.5007462900775335E-2</v>
      </c>
      <c r="AG92" s="509">
        <v>2.0119423575729618E-2</v>
      </c>
      <c r="AH92" s="509">
        <v>3.9386656370716651E-2</v>
      </c>
      <c r="AI92" s="509">
        <v>1</v>
      </c>
    </row>
    <row r="93" spans="1:35">
      <c r="A93" s="17">
        <v>202506</v>
      </c>
      <c r="B93" s="408">
        <f t="shared" si="1181"/>
        <v>0.25516168568626679</v>
      </c>
      <c r="C93" s="412">
        <f t="shared" si="1182"/>
        <v>4.9728929897461423E-2</v>
      </c>
      <c r="D93" s="408">
        <f t="shared" si="1183"/>
        <v>2.1466920382287109E-2</v>
      </c>
      <c r="E93" s="408">
        <f t="shared" si="1184"/>
        <v>3.5644187022733718E-2</v>
      </c>
      <c r="F93" s="408">
        <f t="shared" si="1185"/>
        <v>6.4314410202179631E-3</v>
      </c>
      <c r="G93" s="408">
        <f t="shared" si="1186"/>
        <v>1.8389216500138507E-2</v>
      </c>
      <c r="H93" s="408">
        <f t="shared" si="1187"/>
        <v>0.38682238050910556</v>
      </c>
      <c r="I93" s="408">
        <f t="shared" si="1188"/>
        <v>0.38682238050909812</v>
      </c>
      <c r="K93" s="17">
        <v>202506</v>
      </c>
      <c r="L93" s="406">
        <f t="shared" si="1189"/>
        <v>65.963527071635013</v>
      </c>
      <c r="M93" s="415">
        <f t="shared" si="1190"/>
        <v>12.855753028563671</v>
      </c>
      <c r="N93" s="406">
        <f t="shared" si="1191"/>
        <v>5.5495549027008257</v>
      </c>
      <c r="O93" s="406">
        <f t="shared" si="1192"/>
        <v>9.2146134295077768</v>
      </c>
      <c r="P93" s="406">
        <f t="shared" si="1193"/>
        <v>1.6626341556952835</v>
      </c>
      <c r="Q93" s="406">
        <f t="shared" si="1194"/>
        <v>4.7539174118974321</v>
      </c>
      <c r="R93" s="406">
        <f t="shared" si="1195"/>
        <v>100</v>
      </c>
      <c r="S93" s="408"/>
      <c r="T93" s="509">
        <v>2.5516168568626681E-3</v>
      </c>
      <c r="U93" s="509">
        <v>4.9728929897461421E-4</v>
      </c>
      <c r="V93" s="509">
        <v>2.1466920382287108E-4</v>
      </c>
      <c r="W93" s="509">
        <v>3.5644187022733717E-4</v>
      </c>
      <c r="X93" s="509">
        <v>6.4314410202179632E-5</v>
      </c>
      <c r="Y93" s="509">
        <v>1.8389216500138507E-4</v>
      </c>
      <c r="Z93" s="509">
        <v>3.8682238050910555E-3</v>
      </c>
      <c r="AA93" s="509">
        <v>3.8682238050909814E-3</v>
      </c>
      <c r="AC93" s="509">
        <v>0.65963527071635009</v>
      </c>
      <c r="AD93" s="509">
        <v>0.12855753028563671</v>
      </c>
      <c r="AE93" s="509">
        <v>5.5495549027008255E-2</v>
      </c>
      <c r="AF93" s="509">
        <v>9.2146134295077772E-2</v>
      </c>
      <c r="AG93" s="509">
        <v>1.6626341556952834E-2</v>
      </c>
      <c r="AH93" s="509">
        <v>4.753917411897432E-2</v>
      </c>
      <c r="AI93" s="509">
        <v>1</v>
      </c>
    </row>
    <row r="94" spans="1:35">
      <c r="A94" s="17">
        <v>202507</v>
      </c>
      <c r="B94" s="408">
        <f t="shared" si="1181"/>
        <v>0</v>
      </c>
      <c r="C94" s="412">
        <f t="shared" si="1182"/>
        <v>0</v>
      </c>
      <c r="D94" s="408">
        <f t="shared" si="1183"/>
        <v>0</v>
      </c>
      <c r="E94" s="408">
        <f t="shared" si="1184"/>
        <v>0</v>
      </c>
      <c r="F94" s="408">
        <f t="shared" si="1185"/>
        <v>0</v>
      </c>
      <c r="G94" s="408">
        <f t="shared" si="1186"/>
        <v>0</v>
      </c>
      <c r="H94" s="408">
        <f t="shared" si="1187"/>
        <v>0</v>
      </c>
      <c r="I94" s="408">
        <f t="shared" si="1188"/>
        <v>0</v>
      </c>
      <c r="K94" s="17">
        <v>202507</v>
      </c>
      <c r="L94" s="406">
        <f t="shared" si="1189"/>
        <v>0</v>
      </c>
      <c r="M94" s="415">
        <f t="shared" si="1190"/>
        <v>0</v>
      </c>
      <c r="N94" s="406">
        <f t="shared" si="1191"/>
        <v>0</v>
      </c>
      <c r="O94" s="406">
        <f t="shared" si="1192"/>
        <v>0</v>
      </c>
      <c r="P94" s="406">
        <f t="shared" si="1193"/>
        <v>0</v>
      </c>
      <c r="Q94" s="406">
        <f t="shared" si="1194"/>
        <v>0</v>
      </c>
      <c r="R94" s="406">
        <f t="shared" si="1195"/>
        <v>0</v>
      </c>
      <c r="S94" s="408"/>
      <c r="T94" s="509"/>
      <c r="U94" s="509"/>
      <c r="V94" s="509"/>
      <c r="W94" s="509"/>
      <c r="X94" s="509"/>
      <c r="Y94" s="509"/>
      <c r="Z94" s="509"/>
      <c r="AA94" s="509"/>
      <c r="AC94" s="509"/>
      <c r="AD94" s="509"/>
      <c r="AE94" s="509"/>
      <c r="AF94" s="509"/>
      <c r="AG94" s="509"/>
      <c r="AH94" s="509"/>
      <c r="AI94" s="509"/>
    </row>
    <row r="95" spans="1:35">
      <c r="A95" s="17">
        <v>202508</v>
      </c>
      <c r="B95" s="408">
        <f t="shared" si="1181"/>
        <v>0</v>
      </c>
      <c r="C95" s="412">
        <f t="shared" si="1182"/>
        <v>0</v>
      </c>
      <c r="D95" s="408">
        <f t="shared" si="1183"/>
        <v>0</v>
      </c>
      <c r="E95" s="408">
        <f t="shared" si="1184"/>
        <v>0</v>
      </c>
      <c r="F95" s="408">
        <f t="shared" si="1185"/>
        <v>0</v>
      </c>
      <c r="G95" s="408">
        <f t="shared" si="1186"/>
        <v>0</v>
      </c>
      <c r="H95" s="408">
        <f t="shared" si="1187"/>
        <v>0</v>
      </c>
      <c r="I95" s="408">
        <f t="shared" si="1188"/>
        <v>0</v>
      </c>
      <c r="K95" s="17">
        <v>202508</v>
      </c>
      <c r="L95" s="406">
        <f t="shared" si="1189"/>
        <v>0</v>
      </c>
      <c r="M95" s="415">
        <f t="shared" si="1190"/>
        <v>0</v>
      </c>
      <c r="N95" s="406">
        <f t="shared" si="1191"/>
        <v>0</v>
      </c>
      <c r="O95" s="406">
        <f t="shared" si="1192"/>
        <v>0</v>
      </c>
      <c r="P95" s="406">
        <f t="shared" si="1193"/>
        <v>0</v>
      </c>
      <c r="Q95" s="406">
        <f t="shared" si="1194"/>
        <v>0</v>
      </c>
      <c r="R95" s="406">
        <f t="shared" si="1195"/>
        <v>0</v>
      </c>
      <c r="S95" s="408"/>
      <c r="T95" s="509"/>
      <c r="U95" s="509"/>
      <c r="V95" s="509"/>
      <c r="W95" s="509"/>
      <c r="X95" s="509"/>
      <c r="Y95" s="509"/>
      <c r="Z95" s="509"/>
      <c r="AA95" s="509"/>
      <c r="AC95" s="509"/>
      <c r="AD95" s="509"/>
      <c r="AE95" s="509"/>
      <c r="AF95" s="509"/>
      <c r="AG95" s="509"/>
      <c r="AH95" s="509"/>
      <c r="AI95" s="509"/>
    </row>
    <row r="96" spans="1:35">
      <c r="A96" s="17">
        <v>202509</v>
      </c>
      <c r="B96" s="408">
        <f t="shared" si="1181"/>
        <v>0</v>
      </c>
      <c r="C96" s="412">
        <f t="shared" si="1182"/>
        <v>0</v>
      </c>
      <c r="D96" s="408">
        <f t="shared" si="1183"/>
        <v>0</v>
      </c>
      <c r="E96" s="408">
        <f t="shared" si="1184"/>
        <v>0</v>
      </c>
      <c r="F96" s="408">
        <f t="shared" si="1185"/>
        <v>0</v>
      </c>
      <c r="G96" s="408">
        <f t="shared" si="1186"/>
        <v>0</v>
      </c>
      <c r="H96" s="408">
        <f t="shared" si="1187"/>
        <v>0</v>
      </c>
      <c r="I96" s="408">
        <f t="shared" si="1188"/>
        <v>0</v>
      </c>
      <c r="K96" s="17">
        <v>202509</v>
      </c>
      <c r="L96" s="406">
        <f t="shared" si="1189"/>
        <v>0</v>
      </c>
      <c r="M96" s="415">
        <f t="shared" si="1190"/>
        <v>0</v>
      </c>
      <c r="N96" s="406">
        <f t="shared" si="1191"/>
        <v>0</v>
      </c>
      <c r="O96" s="406">
        <f t="shared" si="1192"/>
        <v>0</v>
      </c>
      <c r="P96" s="406">
        <f t="shared" si="1193"/>
        <v>0</v>
      </c>
      <c r="Q96" s="406">
        <f t="shared" si="1194"/>
        <v>0</v>
      </c>
      <c r="R96" s="406">
        <f t="shared" si="1195"/>
        <v>0</v>
      </c>
      <c r="S96" s="408"/>
      <c r="T96" s="509"/>
      <c r="U96" s="509"/>
      <c r="V96" s="509"/>
      <c r="W96" s="509"/>
      <c r="X96" s="509"/>
      <c r="Y96" s="509"/>
      <c r="Z96" s="509"/>
      <c r="AA96" s="509"/>
      <c r="AC96" s="509"/>
      <c r="AD96" s="509"/>
      <c r="AE96" s="509"/>
      <c r="AF96" s="509"/>
      <c r="AG96" s="509"/>
      <c r="AH96" s="509"/>
      <c r="AI96" s="509"/>
    </row>
    <row r="97" spans="1:35">
      <c r="A97" s="17">
        <v>202510</v>
      </c>
      <c r="B97" s="408">
        <f t="shared" si="1181"/>
        <v>0</v>
      </c>
      <c r="C97" s="412">
        <f t="shared" si="1182"/>
        <v>0</v>
      </c>
      <c r="D97" s="408">
        <f t="shared" si="1183"/>
        <v>0</v>
      </c>
      <c r="E97" s="408">
        <f t="shared" si="1184"/>
        <v>0</v>
      </c>
      <c r="F97" s="408">
        <f t="shared" si="1185"/>
        <v>0</v>
      </c>
      <c r="G97" s="408">
        <f t="shared" si="1186"/>
        <v>0</v>
      </c>
      <c r="H97" s="408">
        <f t="shared" si="1187"/>
        <v>0</v>
      </c>
      <c r="I97" s="408">
        <f t="shared" si="1188"/>
        <v>0</v>
      </c>
      <c r="K97" s="17">
        <v>202510</v>
      </c>
      <c r="L97" s="406">
        <f t="shared" si="1189"/>
        <v>0</v>
      </c>
      <c r="M97" s="415">
        <f t="shared" si="1190"/>
        <v>0</v>
      </c>
      <c r="N97" s="406">
        <f t="shared" si="1191"/>
        <v>0</v>
      </c>
      <c r="O97" s="406">
        <f t="shared" si="1192"/>
        <v>0</v>
      </c>
      <c r="P97" s="406">
        <f t="shared" si="1193"/>
        <v>0</v>
      </c>
      <c r="Q97" s="406">
        <f t="shared" si="1194"/>
        <v>0</v>
      </c>
      <c r="R97" s="406">
        <f t="shared" si="1195"/>
        <v>0</v>
      </c>
      <c r="S97" s="408"/>
      <c r="T97" s="509"/>
      <c r="U97" s="509"/>
      <c r="V97" s="509"/>
      <c r="W97" s="509"/>
      <c r="X97" s="509"/>
      <c r="Y97" s="509"/>
      <c r="Z97" s="509"/>
      <c r="AA97" s="509"/>
      <c r="AC97" s="509"/>
      <c r="AD97" s="509"/>
      <c r="AE97" s="509"/>
      <c r="AF97" s="509"/>
      <c r="AG97" s="509"/>
      <c r="AH97" s="509"/>
      <c r="AI97" s="509"/>
    </row>
    <row r="98" spans="1:35">
      <c r="A98" s="17">
        <v>202511</v>
      </c>
      <c r="B98" s="408">
        <f t="shared" si="1181"/>
        <v>0</v>
      </c>
      <c r="C98" s="412">
        <f t="shared" si="1182"/>
        <v>0</v>
      </c>
      <c r="D98" s="408">
        <f t="shared" si="1183"/>
        <v>0</v>
      </c>
      <c r="E98" s="408">
        <f t="shared" si="1184"/>
        <v>0</v>
      </c>
      <c r="F98" s="408">
        <f t="shared" si="1185"/>
        <v>0</v>
      </c>
      <c r="G98" s="408">
        <f t="shared" si="1186"/>
        <v>0</v>
      </c>
      <c r="H98" s="408">
        <f t="shared" si="1187"/>
        <v>0</v>
      </c>
      <c r="I98" s="408">
        <f t="shared" si="1188"/>
        <v>0</v>
      </c>
      <c r="K98" s="17">
        <v>202511</v>
      </c>
      <c r="L98" s="406">
        <f t="shared" si="1189"/>
        <v>0</v>
      </c>
      <c r="M98" s="415">
        <f t="shared" si="1190"/>
        <v>0</v>
      </c>
      <c r="N98" s="406">
        <f t="shared" si="1191"/>
        <v>0</v>
      </c>
      <c r="O98" s="406">
        <f t="shared" si="1192"/>
        <v>0</v>
      </c>
      <c r="P98" s="406">
        <f t="shared" si="1193"/>
        <v>0</v>
      </c>
      <c r="Q98" s="406">
        <f t="shared" si="1194"/>
        <v>0</v>
      </c>
      <c r="R98" s="406">
        <f t="shared" si="1195"/>
        <v>0</v>
      </c>
      <c r="S98" s="408"/>
      <c r="T98" s="509"/>
      <c r="U98" s="509"/>
      <c r="V98" s="509"/>
      <c r="W98" s="509"/>
      <c r="X98" s="509"/>
      <c r="Y98" s="509"/>
      <c r="Z98" s="509"/>
      <c r="AA98" s="509"/>
      <c r="AC98" s="509"/>
      <c r="AD98" s="509"/>
      <c r="AE98" s="509"/>
      <c r="AF98" s="509"/>
      <c r="AG98" s="509"/>
      <c r="AH98" s="509"/>
      <c r="AI98" s="509"/>
    </row>
    <row r="99" spans="1:35">
      <c r="A99" s="402">
        <v>202512</v>
      </c>
      <c r="B99" s="410">
        <f t="shared" si="1181"/>
        <v>0</v>
      </c>
      <c r="C99" s="414">
        <f t="shared" si="1182"/>
        <v>0</v>
      </c>
      <c r="D99" s="410">
        <f t="shared" si="1183"/>
        <v>0</v>
      </c>
      <c r="E99" s="410">
        <f t="shared" si="1184"/>
        <v>0</v>
      </c>
      <c r="F99" s="410">
        <f t="shared" si="1185"/>
        <v>0</v>
      </c>
      <c r="G99" s="410">
        <f t="shared" si="1186"/>
        <v>0</v>
      </c>
      <c r="H99" s="410">
        <f t="shared" si="1187"/>
        <v>0</v>
      </c>
      <c r="I99" s="410">
        <f t="shared" si="1188"/>
        <v>0</v>
      </c>
      <c r="K99" s="402">
        <v>202512</v>
      </c>
      <c r="L99" s="407">
        <f t="shared" si="1189"/>
        <v>0</v>
      </c>
      <c r="M99" s="416">
        <f t="shared" si="1190"/>
        <v>0</v>
      </c>
      <c r="N99" s="407">
        <f t="shared" si="1191"/>
        <v>0</v>
      </c>
      <c r="O99" s="407">
        <f t="shared" si="1192"/>
        <v>0</v>
      </c>
      <c r="P99" s="407">
        <f t="shared" si="1193"/>
        <v>0</v>
      </c>
      <c r="Q99" s="407">
        <f t="shared" si="1194"/>
        <v>0</v>
      </c>
      <c r="R99" s="407">
        <f t="shared" si="1195"/>
        <v>0</v>
      </c>
      <c r="S99" s="408"/>
      <c r="T99" s="510"/>
      <c r="U99" s="510"/>
      <c r="V99" s="510"/>
      <c r="W99" s="510"/>
      <c r="X99" s="510"/>
      <c r="Y99" s="510"/>
      <c r="Z99" s="510"/>
      <c r="AA99" s="510"/>
      <c r="AC99" s="510"/>
      <c r="AD99" s="510"/>
      <c r="AE99" s="510"/>
      <c r="AF99" s="510"/>
      <c r="AG99" s="510"/>
      <c r="AH99" s="510"/>
      <c r="AI99" s="510"/>
    </row>
    <row r="100" spans="1:35">
      <c r="A100" s="17" t="s">
        <v>657</v>
      </c>
      <c r="B100" s="399"/>
      <c r="C100" s="399"/>
      <c r="D100" s="399"/>
      <c r="E100" s="399"/>
      <c r="F100" s="399"/>
      <c r="G100" s="399"/>
      <c r="H100" s="399"/>
      <c r="I100" s="399"/>
      <c r="L100" s="400"/>
      <c r="M100" s="400"/>
      <c r="N100" s="400"/>
      <c r="O100" s="400"/>
      <c r="P100" s="400"/>
      <c r="Q100" s="400"/>
      <c r="R100" s="401"/>
    </row>
    <row r="102" spans="1:35" ht="15.75" customHeight="1">
      <c r="A102" s="2841" t="s">
        <v>522</v>
      </c>
      <c r="B102" s="2841"/>
      <c r="C102" s="2841"/>
      <c r="D102" s="2841"/>
      <c r="E102" s="2841"/>
      <c r="F102" s="427"/>
      <c r="G102" s="488">
        <v>45809</v>
      </c>
      <c r="H102" s="433"/>
      <c r="I102" s="433"/>
      <c r="L102" s="382"/>
    </row>
    <row r="103" spans="1:35" ht="15.75" customHeight="1">
      <c r="A103" s="434" t="s">
        <v>597</v>
      </c>
      <c r="B103" s="434" t="s">
        <v>523</v>
      </c>
      <c r="C103" s="435" t="s">
        <v>524</v>
      </c>
      <c r="D103" s="435" t="s">
        <v>525</v>
      </c>
      <c r="E103" s="435" t="s">
        <v>526</v>
      </c>
      <c r="F103" s="436" t="s">
        <v>527</v>
      </c>
      <c r="G103" s="435" t="s">
        <v>528</v>
      </c>
      <c r="H103" s="437"/>
      <c r="I103" s="435" t="s">
        <v>596</v>
      </c>
    </row>
    <row r="104" spans="1:35" ht="15.75" customHeight="1">
      <c r="A104" s="392" t="s">
        <v>529</v>
      </c>
      <c r="B104" s="502">
        <f t="shared" ref="B104:G104" si="1196">B93</f>
        <v>0.25516168568626679</v>
      </c>
      <c r="C104" s="502">
        <f t="shared" si="1196"/>
        <v>4.9728929897461423E-2</v>
      </c>
      <c r="D104" s="502">
        <f t="shared" si="1196"/>
        <v>2.1466920382287109E-2</v>
      </c>
      <c r="E104" s="502">
        <f t="shared" si="1196"/>
        <v>3.5644187022733718E-2</v>
      </c>
      <c r="F104" s="502">
        <f t="shared" si="1196"/>
        <v>6.4314410202179631E-3</v>
      </c>
      <c r="G104" s="502">
        <f t="shared" si="1196"/>
        <v>1.8389216500138507E-2</v>
      </c>
      <c r="H104" s="502">
        <f t="shared" ref="H104" si="1197">H66</f>
        <v>-8.4912558537162591E-2</v>
      </c>
      <c r="I104" s="503">
        <f>I93</f>
        <v>0.38682238050909812</v>
      </c>
    </row>
    <row r="105" spans="1:35" ht="15.75" customHeight="1">
      <c r="A105" s="392" t="s">
        <v>530</v>
      </c>
      <c r="B105" s="438">
        <f t="shared" ref="B105:G105" si="1198">L93</f>
        <v>65.963527071635013</v>
      </c>
      <c r="C105" s="438">
        <f t="shared" si="1198"/>
        <v>12.855753028563671</v>
      </c>
      <c r="D105" s="438">
        <f t="shared" si="1198"/>
        <v>5.5495549027008257</v>
      </c>
      <c r="E105" s="438">
        <f t="shared" si="1198"/>
        <v>9.2146134295077768</v>
      </c>
      <c r="F105" s="438">
        <f t="shared" si="1198"/>
        <v>1.6626341556952835</v>
      </c>
      <c r="G105" s="438">
        <f t="shared" si="1198"/>
        <v>4.7539174118974321</v>
      </c>
      <c r="H105" s="438">
        <f t="shared" ref="H105" si="1199">R66</f>
        <v>100</v>
      </c>
      <c r="I105" s="438">
        <f>S93</f>
        <v>0</v>
      </c>
    </row>
    <row r="106" spans="1:35" ht="15.75" customHeight="1">
      <c r="A106" s="434" t="s">
        <v>694</v>
      </c>
      <c r="B106" s="504" t="str">
        <f>'10_2大阪'!I93</f>
        <v xml:space="preserve"> ---</v>
      </c>
      <c r="C106" s="505" t="str">
        <f>'10関西地域_兵庫'!S93</f>
        <v xml:space="preserve">改善 </v>
      </c>
      <c r="D106" s="505" t="str">
        <f>'10_3京都'!I93</f>
        <v xml:space="preserve"> ---</v>
      </c>
      <c r="E106" s="505" t="str">
        <f>'10_4滋賀'!I93</f>
        <v xml:space="preserve"> ---</v>
      </c>
      <c r="F106" s="506" t="str">
        <f>'10_5奈良'!I93</f>
        <v xml:space="preserve"> ---</v>
      </c>
      <c r="G106" s="505" t="str">
        <f>'10_6和歌山'!I93</f>
        <v xml:space="preserve"> ---</v>
      </c>
      <c r="H106" s="439"/>
      <c r="I106" s="592" t="str">
        <f>'10関西地域_兵庫'!S93</f>
        <v xml:space="preserve">改善 </v>
      </c>
    </row>
  </sheetData>
  <mergeCells count="1">
    <mergeCell ref="A102:E102"/>
  </mergeCells>
  <phoneticPr fontId="2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B26ED-2FDE-4FB0-849B-2FA65EB29CFD}">
  <dimension ref="A1:BN193"/>
  <sheetViews>
    <sheetView workbookViewId="0">
      <pane xSplit="4" ySplit="3" topLeftCell="AH4" activePane="bottomRight" state="frozen"/>
      <selection pane="topRight" activeCell="E1" sqref="E1"/>
      <selection pane="bottomLeft" activeCell="A4" sqref="A4"/>
      <selection pane="bottomRight" sqref="A1:XFD1048576"/>
    </sheetView>
  </sheetViews>
  <sheetFormatPr defaultColWidth="9" defaultRowHeight="13"/>
  <cols>
    <col min="1" max="1" width="2.08984375" style="327" customWidth="1"/>
    <col min="2" max="2" width="5.08984375" style="327" customWidth="1"/>
    <col min="3" max="3" width="17.08984375" style="327" customWidth="1"/>
    <col min="4" max="4" width="10.08984375" style="327" customWidth="1"/>
    <col min="5" max="5" width="7.08984375" style="1294" customWidth="1"/>
    <col min="6" max="34" width="7.08984375" style="327" customWidth="1"/>
    <col min="35" max="40" width="7.08984375" style="1344" customWidth="1"/>
    <col min="41" max="41" width="26.6328125" style="327" customWidth="1"/>
    <col min="42" max="42" width="14.6328125" style="327" customWidth="1"/>
    <col min="43" max="45" width="9" style="327"/>
    <col min="46" max="46" width="11" style="327" bestFit="1" customWidth="1"/>
    <col min="47" max="47" width="4.453125" style="327" customWidth="1"/>
    <col min="48" max="49" width="9.6328125" style="327" customWidth="1"/>
    <col min="50" max="50" width="9.1796875" style="327" bestFit="1" customWidth="1"/>
    <col min="51" max="16384" width="9" style="327"/>
  </cols>
  <sheetData>
    <row r="1" spans="1:62" ht="13.5" thickBot="1">
      <c r="A1" s="1209"/>
      <c r="B1" s="2527" t="s">
        <v>1454</v>
      </c>
      <c r="C1" s="2268"/>
      <c r="D1" s="2268"/>
      <c r="E1" s="2269"/>
      <c r="F1" s="2268"/>
      <c r="G1" s="2268"/>
      <c r="H1" s="2268"/>
      <c r="I1" s="2268"/>
      <c r="J1" s="820"/>
      <c r="K1" s="2268"/>
      <c r="L1" s="2270" t="s">
        <v>97</v>
      </c>
      <c r="M1" s="2271" t="s">
        <v>97</v>
      </c>
      <c r="N1" s="2268"/>
      <c r="O1" s="2268"/>
      <c r="P1" s="2268"/>
      <c r="Q1" s="2268"/>
      <c r="R1" s="2268" t="s">
        <v>271</v>
      </c>
      <c r="S1" s="2268"/>
      <c r="T1" s="820"/>
      <c r="U1" s="820"/>
      <c r="V1" s="820"/>
      <c r="W1" s="820"/>
      <c r="X1" s="820"/>
      <c r="Y1" s="820"/>
      <c r="Z1" s="820"/>
      <c r="AA1" s="820"/>
      <c r="AB1" s="820" t="s">
        <v>271</v>
      </c>
      <c r="AC1" s="820"/>
      <c r="AD1" s="820"/>
      <c r="AE1" s="820"/>
      <c r="AF1" s="820" t="s">
        <v>521</v>
      </c>
      <c r="AG1" s="820" t="s">
        <v>271</v>
      </c>
      <c r="AH1" s="2843">
        <v>45838</v>
      </c>
      <c r="AI1" s="2843"/>
      <c r="AJ1" s="897"/>
      <c r="AK1" s="897" t="s">
        <v>271</v>
      </c>
      <c r="AL1" s="897"/>
      <c r="AM1" s="897"/>
      <c r="AN1" s="897"/>
      <c r="AO1" s="1211" t="s">
        <v>959</v>
      </c>
      <c r="AP1" s="1209"/>
      <c r="AV1" s="327" t="s">
        <v>1251</v>
      </c>
      <c r="AX1" s="327" t="s">
        <v>1251</v>
      </c>
    </row>
    <row r="2" spans="1:62">
      <c r="A2" s="1209"/>
      <c r="B2" s="2272"/>
      <c r="C2" s="2273"/>
      <c r="D2" s="2274" t="s">
        <v>960</v>
      </c>
      <c r="E2" s="2275" t="s">
        <v>961</v>
      </c>
      <c r="F2" s="2844" t="s">
        <v>962</v>
      </c>
      <c r="G2" s="2844"/>
      <c r="H2" s="2844"/>
      <c r="I2" s="2844"/>
      <c r="J2" s="2844"/>
      <c r="K2" s="2844"/>
      <c r="L2" s="2844"/>
      <c r="M2" s="2844"/>
      <c r="N2" s="2844"/>
      <c r="O2" s="2844"/>
      <c r="P2" s="2844"/>
      <c r="Q2" s="2844"/>
      <c r="R2" s="2844"/>
      <c r="S2" s="2844"/>
      <c r="T2" s="2844"/>
      <c r="U2" s="2844"/>
      <c r="V2" s="2844"/>
      <c r="W2" s="2844"/>
      <c r="X2" s="2844"/>
      <c r="Y2" s="2844"/>
      <c r="Z2" s="2844"/>
      <c r="AA2" s="2844"/>
      <c r="AB2" s="2844"/>
      <c r="AC2" s="2844"/>
      <c r="AD2" s="2844"/>
      <c r="AE2" s="2276"/>
      <c r="AF2" s="2276"/>
      <c r="AG2" s="2276"/>
      <c r="AH2" s="2276"/>
      <c r="AI2" s="2277"/>
      <c r="AJ2" s="1509"/>
      <c r="AK2" s="1509"/>
      <c r="AL2" s="1509"/>
      <c r="AM2" s="1509"/>
      <c r="AN2" s="1509"/>
      <c r="AO2" s="1216" t="s">
        <v>963</v>
      </c>
      <c r="AU2" s="916"/>
      <c r="AV2" s="916" t="s">
        <v>1252</v>
      </c>
      <c r="AW2" s="916" t="s">
        <v>362</v>
      </c>
      <c r="AX2" s="916" t="s">
        <v>1252</v>
      </c>
      <c r="AY2" s="916" t="s">
        <v>362</v>
      </c>
    </row>
    <row r="3" spans="1:62" ht="13.5" thickBot="1">
      <c r="A3" s="1209"/>
      <c r="B3" s="2845" t="s">
        <v>564</v>
      </c>
      <c r="C3" s="2846"/>
      <c r="D3" s="2278" t="s">
        <v>964</v>
      </c>
      <c r="E3" s="2279">
        <v>89</v>
      </c>
      <c r="F3" s="2280">
        <v>90</v>
      </c>
      <c r="G3" s="2281">
        <v>91</v>
      </c>
      <c r="H3" s="2281">
        <v>92</v>
      </c>
      <c r="I3" s="2281">
        <v>93</v>
      </c>
      <c r="J3" s="2281">
        <v>94</v>
      </c>
      <c r="K3" s="2281">
        <v>95</v>
      </c>
      <c r="L3" s="2280">
        <v>96</v>
      </c>
      <c r="M3" s="2281">
        <v>97</v>
      </c>
      <c r="N3" s="2281">
        <v>98</v>
      </c>
      <c r="O3" s="2281">
        <v>99</v>
      </c>
      <c r="P3" s="2281" t="s">
        <v>965</v>
      </c>
      <c r="Q3" s="2281" t="s">
        <v>966</v>
      </c>
      <c r="R3" s="2281" t="s">
        <v>967</v>
      </c>
      <c r="S3" s="2281" t="s">
        <v>968</v>
      </c>
      <c r="T3" s="2281" t="s">
        <v>969</v>
      </c>
      <c r="U3" s="2281" t="s">
        <v>970</v>
      </c>
      <c r="V3" s="2281" t="s">
        <v>971</v>
      </c>
      <c r="W3" s="2281" t="s">
        <v>972</v>
      </c>
      <c r="X3" s="2281" t="s">
        <v>973</v>
      </c>
      <c r="Y3" s="2281" t="s">
        <v>974</v>
      </c>
      <c r="Z3" s="2281" t="s">
        <v>975</v>
      </c>
      <c r="AA3" s="2281" t="s">
        <v>976</v>
      </c>
      <c r="AB3" s="2281" t="s">
        <v>977</v>
      </c>
      <c r="AC3" s="2281" t="s">
        <v>978</v>
      </c>
      <c r="AD3" s="2282" t="s">
        <v>979</v>
      </c>
      <c r="AE3" s="2281">
        <v>15</v>
      </c>
      <c r="AF3" s="2281">
        <v>16</v>
      </c>
      <c r="AG3" s="2282">
        <v>17</v>
      </c>
      <c r="AH3" s="2281">
        <v>18</v>
      </c>
      <c r="AI3" s="1300">
        <v>19</v>
      </c>
      <c r="AJ3" s="1221">
        <v>20</v>
      </c>
      <c r="AK3" s="1221">
        <v>21</v>
      </c>
      <c r="AL3" s="1301">
        <v>22</v>
      </c>
      <c r="AM3" s="1301">
        <v>23</v>
      </c>
      <c r="AN3" s="2283">
        <v>24</v>
      </c>
      <c r="AO3" s="1222" t="s">
        <v>521</v>
      </c>
      <c r="AU3" s="882" t="s">
        <v>1253</v>
      </c>
      <c r="AV3" s="882">
        <v>2023</v>
      </c>
      <c r="AW3" s="882">
        <v>2023</v>
      </c>
      <c r="AX3" s="882">
        <v>2024</v>
      </c>
      <c r="AY3" s="882">
        <v>2024</v>
      </c>
    </row>
    <row r="4" spans="1:62" ht="13.5" customHeight="1">
      <c r="A4" s="1209"/>
      <c r="B4" s="2847" t="s">
        <v>980</v>
      </c>
      <c r="C4" s="2284" t="s">
        <v>981</v>
      </c>
      <c r="D4" s="2285" t="s">
        <v>982</v>
      </c>
      <c r="E4" s="2286">
        <f t="shared" ref="E4:U4" si="0">E110/1000000</f>
        <v>16.895447536256317</v>
      </c>
      <c r="F4" s="1308">
        <f t="shared" si="0"/>
        <v>18.680360764224304</v>
      </c>
      <c r="G4" s="1308">
        <f t="shared" si="0"/>
        <v>20.006459594044699</v>
      </c>
      <c r="H4" s="1308">
        <f t="shared" si="0"/>
        <v>20.45980134562031</v>
      </c>
      <c r="I4" s="1308">
        <f t="shared" si="0"/>
        <v>20.982474315561848</v>
      </c>
      <c r="J4" s="1308">
        <f t="shared" si="0"/>
        <v>20.867889609232144</v>
      </c>
      <c r="K4" s="1308">
        <f t="shared" si="0"/>
        <v>21.69728999448148</v>
      </c>
      <c r="L4" s="1308">
        <f t="shared" si="0"/>
        <v>22.602007318417069</v>
      </c>
      <c r="M4" s="1308">
        <f t="shared" si="0"/>
        <v>22.499454314972493</v>
      </c>
      <c r="N4" s="1308">
        <f t="shared" si="0"/>
        <v>21.763367545596232</v>
      </c>
      <c r="O4" s="1308">
        <f t="shared" si="0"/>
        <v>21.08650744864331</v>
      </c>
      <c r="P4" s="1308">
        <f t="shared" si="0"/>
        <v>20.977926985864809</v>
      </c>
      <c r="Q4" s="1308">
        <f t="shared" si="0"/>
        <v>20.262517081697993</v>
      </c>
      <c r="R4" s="1308">
        <f t="shared" si="0"/>
        <v>20.103660106027171</v>
      </c>
      <c r="S4" s="1308">
        <f t="shared" si="0"/>
        <v>19.799796962055424</v>
      </c>
      <c r="T4" s="1308">
        <f t="shared" si="0"/>
        <v>19.975603350549541</v>
      </c>
      <c r="U4" s="1308">
        <f t="shared" si="0"/>
        <v>20.009858764908049</v>
      </c>
      <c r="V4" s="1308">
        <f t="shared" ref="V4:AN4" si="1">V109/1000000</f>
        <v>20.527985999999999</v>
      </c>
      <c r="W4" s="1308">
        <f t="shared" si="1"/>
        <v>20.527971999999998</v>
      </c>
      <c r="X4" s="1308">
        <f t="shared" si="1"/>
        <v>21.242937999999999</v>
      </c>
      <c r="Y4" s="1308">
        <f t="shared" si="1"/>
        <v>21.228135000000002</v>
      </c>
      <c r="Z4" s="1308">
        <f t="shared" si="1"/>
        <v>19.652360000000002</v>
      </c>
      <c r="AA4" s="1308">
        <f t="shared" si="1"/>
        <v>20.388439000000002</v>
      </c>
      <c r="AB4" s="1308">
        <f t="shared" si="1"/>
        <v>20.055406000000001</v>
      </c>
      <c r="AC4" s="1308">
        <f t="shared" si="1"/>
        <v>19.959402999999998</v>
      </c>
      <c r="AD4" s="1308">
        <f t="shared" si="1"/>
        <v>20.415769999999998</v>
      </c>
      <c r="AE4" s="1308">
        <f t="shared" si="1"/>
        <v>20.601302</v>
      </c>
      <c r="AF4" s="1308">
        <f t="shared" si="1"/>
        <v>21.519421999999999</v>
      </c>
      <c r="AG4" s="1308">
        <f t="shared" si="1"/>
        <v>21.921347999999998</v>
      </c>
      <c r="AH4" s="1308">
        <f t="shared" si="1"/>
        <v>22.159966000000001</v>
      </c>
      <c r="AI4" s="1308">
        <f t="shared" si="1"/>
        <v>22.217815000000002</v>
      </c>
      <c r="AJ4" s="1308">
        <f t="shared" si="1"/>
        <v>22.391065999999999</v>
      </c>
      <c r="AK4" s="1308">
        <f t="shared" si="1"/>
        <v>21.957758999999999</v>
      </c>
      <c r="AL4" s="1308">
        <f t="shared" si="1"/>
        <v>22.569626</v>
      </c>
      <c r="AM4" s="1308">
        <f t="shared" si="1"/>
        <v>23.147915999999999</v>
      </c>
      <c r="AN4" s="1308">
        <f t="shared" si="1"/>
        <v>24.213895999999998</v>
      </c>
      <c r="AO4" s="1224" t="s">
        <v>983</v>
      </c>
      <c r="AP4" s="1510" t="s">
        <v>271</v>
      </c>
      <c r="AQ4" s="327" t="s">
        <v>271</v>
      </c>
      <c r="AU4" s="883">
        <v>1</v>
      </c>
      <c r="AV4" s="883">
        <v>296519</v>
      </c>
      <c r="AW4" s="883">
        <v>9909</v>
      </c>
      <c r="AX4" s="883">
        <v>255110</v>
      </c>
      <c r="AY4" s="883">
        <v>9638</v>
      </c>
    </row>
    <row r="5" spans="1:62">
      <c r="A5" s="1209"/>
      <c r="B5" s="2847"/>
      <c r="C5" s="2284" t="s">
        <v>521</v>
      </c>
      <c r="D5" s="2287" t="s">
        <v>984</v>
      </c>
      <c r="E5" s="2288" t="s">
        <v>579</v>
      </c>
      <c r="F5" s="1226">
        <f t="shared" ref="F5:AN5" si="2">ROUND((F4-E4)/E4*100,1)</f>
        <v>10.6</v>
      </c>
      <c r="G5" s="1226">
        <f t="shared" si="2"/>
        <v>7.1</v>
      </c>
      <c r="H5" s="1226">
        <f t="shared" si="2"/>
        <v>2.2999999999999998</v>
      </c>
      <c r="I5" s="1226">
        <f t="shared" si="2"/>
        <v>2.6</v>
      </c>
      <c r="J5" s="1226">
        <f t="shared" si="2"/>
        <v>-0.5</v>
      </c>
      <c r="K5" s="1226">
        <f t="shared" si="2"/>
        <v>4</v>
      </c>
      <c r="L5" s="1226">
        <f t="shared" si="2"/>
        <v>4.2</v>
      </c>
      <c r="M5" s="1226">
        <f t="shared" si="2"/>
        <v>-0.5</v>
      </c>
      <c r="N5" s="1226">
        <f t="shared" si="2"/>
        <v>-3.3</v>
      </c>
      <c r="O5" s="1226">
        <f t="shared" si="2"/>
        <v>-3.1</v>
      </c>
      <c r="P5" s="1226">
        <f t="shared" si="2"/>
        <v>-0.5</v>
      </c>
      <c r="Q5" s="1226">
        <f t="shared" si="2"/>
        <v>-3.4</v>
      </c>
      <c r="R5" s="1226">
        <f t="shared" si="2"/>
        <v>-0.8</v>
      </c>
      <c r="S5" s="1226">
        <f t="shared" si="2"/>
        <v>-1.5</v>
      </c>
      <c r="T5" s="1226">
        <f t="shared" si="2"/>
        <v>0.9</v>
      </c>
      <c r="U5" s="1226">
        <f t="shared" si="2"/>
        <v>0.2</v>
      </c>
      <c r="V5" s="1226">
        <f t="shared" si="2"/>
        <v>2.6</v>
      </c>
      <c r="W5" s="1226">
        <f t="shared" si="2"/>
        <v>0</v>
      </c>
      <c r="X5" s="1226">
        <f t="shared" si="2"/>
        <v>3.5</v>
      </c>
      <c r="Y5" s="1226">
        <f t="shared" si="2"/>
        <v>-0.1</v>
      </c>
      <c r="Z5" s="1226">
        <f t="shared" si="2"/>
        <v>-7.4</v>
      </c>
      <c r="AA5" s="1226">
        <f t="shared" si="2"/>
        <v>3.7</v>
      </c>
      <c r="AB5" s="1226">
        <f t="shared" si="2"/>
        <v>-1.6</v>
      </c>
      <c r="AC5" s="1226">
        <f t="shared" si="2"/>
        <v>-0.5</v>
      </c>
      <c r="AD5" s="1226">
        <f t="shared" si="2"/>
        <v>2.2999999999999998</v>
      </c>
      <c r="AE5" s="1226">
        <f t="shared" si="2"/>
        <v>0.9</v>
      </c>
      <c r="AF5" s="1226">
        <f t="shared" si="2"/>
        <v>4.5</v>
      </c>
      <c r="AG5" s="1226">
        <f t="shared" si="2"/>
        <v>1.9</v>
      </c>
      <c r="AH5" s="1226">
        <f t="shared" si="2"/>
        <v>1.1000000000000001</v>
      </c>
      <c r="AI5" s="1226">
        <f t="shared" si="2"/>
        <v>0.3</v>
      </c>
      <c r="AJ5" s="1226">
        <f t="shared" si="2"/>
        <v>0.8</v>
      </c>
      <c r="AK5" s="1511">
        <f t="shared" si="2"/>
        <v>-1.9</v>
      </c>
      <c r="AL5" s="1511">
        <f t="shared" si="2"/>
        <v>2.8</v>
      </c>
      <c r="AM5" s="1511">
        <f t="shared" si="2"/>
        <v>2.6</v>
      </c>
      <c r="AN5" s="1511">
        <f t="shared" si="2"/>
        <v>4.5999999999999996</v>
      </c>
      <c r="AO5" s="1224" t="s">
        <v>985</v>
      </c>
      <c r="AP5" s="1510" t="s">
        <v>271</v>
      </c>
      <c r="AQ5" s="327" t="s">
        <v>271</v>
      </c>
      <c r="AU5" s="883">
        <v>2</v>
      </c>
      <c r="AV5" s="883">
        <v>243456</v>
      </c>
      <c r="AW5" s="883">
        <v>11280</v>
      </c>
      <c r="AX5" s="883">
        <v>305740</v>
      </c>
      <c r="AY5" s="883">
        <v>9894</v>
      </c>
    </row>
    <row r="6" spans="1:62">
      <c r="A6" s="1209"/>
      <c r="B6" s="2847"/>
      <c r="C6" s="2289" t="s">
        <v>981</v>
      </c>
      <c r="D6" s="2290" t="s">
        <v>986</v>
      </c>
      <c r="E6" s="2291">
        <f t="shared" ref="E6:U6" si="3">E113/1000000</f>
        <v>16.871700614679298</v>
      </c>
      <c r="F6" s="2292">
        <f t="shared" si="3"/>
        <v>18.279542755440794</v>
      </c>
      <c r="G6" s="2292">
        <f t="shared" si="3"/>
        <v>18.98704138474179</v>
      </c>
      <c r="H6" s="2292">
        <f t="shared" si="3"/>
        <v>18.99546756125746</v>
      </c>
      <c r="I6" s="2292">
        <f t="shared" si="3"/>
        <v>19.244895800435312</v>
      </c>
      <c r="J6" s="2292">
        <f t="shared" si="3"/>
        <v>19.06708111876463</v>
      </c>
      <c r="K6" s="2292">
        <f t="shared" si="3"/>
        <v>19.890348870758753</v>
      </c>
      <c r="L6" s="2292">
        <f t="shared" si="3"/>
        <v>20.579216623195709</v>
      </c>
      <c r="M6" s="2292">
        <f t="shared" si="3"/>
        <v>20.309856452264086</v>
      </c>
      <c r="N6" s="2292">
        <f t="shared" si="3"/>
        <v>19.568045631728598</v>
      </c>
      <c r="O6" s="2292">
        <f t="shared" si="3"/>
        <v>19.091934861700739</v>
      </c>
      <c r="P6" s="2292">
        <f t="shared" si="3"/>
        <v>19.23065228306929</v>
      </c>
      <c r="Q6" s="2292">
        <f t="shared" si="3"/>
        <v>18.95219671039991</v>
      </c>
      <c r="R6" s="2292">
        <f t="shared" si="3"/>
        <v>18.628023397103508</v>
      </c>
      <c r="S6" s="2292">
        <f t="shared" si="3"/>
        <v>18.514817560954857</v>
      </c>
      <c r="T6" s="2292">
        <f t="shared" si="3"/>
        <v>18.922023413031791</v>
      </c>
      <c r="U6" s="2292">
        <f t="shared" si="3"/>
        <v>19.129467372280349</v>
      </c>
      <c r="V6" s="2292">
        <f t="shared" ref="V6:AN6" si="4">V112/1000000</f>
        <v>20.175027</v>
      </c>
      <c r="W6" s="2292">
        <f t="shared" si="4"/>
        <v>20.175013</v>
      </c>
      <c r="X6" s="2292">
        <f t="shared" si="4"/>
        <v>21.034896</v>
      </c>
      <c r="Y6" s="2292">
        <f t="shared" si="4"/>
        <v>21.207367000000001</v>
      </c>
      <c r="Z6" s="2292">
        <f t="shared" si="4"/>
        <v>19.589155000000002</v>
      </c>
      <c r="AA6" s="2292">
        <f t="shared" si="4"/>
        <v>20.677879999999998</v>
      </c>
      <c r="AB6" s="2292">
        <f t="shared" si="4"/>
        <v>20.661382</v>
      </c>
      <c r="AC6" s="2292">
        <f t="shared" si="4"/>
        <v>20.654316999999999</v>
      </c>
      <c r="AD6" s="2292">
        <f t="shared" si="4"/>
        <v>21.166841999999999</v>
      </c>
      <c r="AE6" s="2292">
        <f t="shared" si="4"/>
        <v>21.098595</v>
      </c>
      <c r="AF6" s="2292">
        <f t="shared" si="4"/>
        <v>21.591958999999999</v>
      </c>
      <c r="AG6" s="2292">
        <f t="shared" si="4"/>
        <v>21.880583999999999</v>
      </c>
      <c r="AH6" s="2292">
        <f t="shared" si="4"/>
        <v>22.159037999999999</v>
      </c>
      <c r="AI6" s="2292">
        <f t="shared" si="4"/>
        <v>22.222840999999999</v>
      </c>
      <c r="AJ6" s="2292">
        <f t="shared" si="4"/>
        <v>22.319609</v>
      </c>
      <c r="AK6" s="2293">
        <f t="shared" si="4"/>
        <v>21.65212</v>
      </c>
      <c r="AL6" s="2293">
        <f t="shared" si="4"/>
        <v>22.297066000000001</v>
      </c>
      <c r="AM6" s="2293">
        <f t="shared" si="4"/>
        <v>22.821994</v>
      </c>
      <c r="AN6" s="2293">
        <f t="shared" si="4"/>
        <v>23.188544</v>
      </c>
      <c r="AO6" s="1512" t="s">
        <v>987</v>
      </c>
      <c r="AP6" s="1510" t="s">
        <v>271</v>
      </c>
      <c r="AU6" s="883">
        <v>3</v>
      </c>
      <c r="AV6" s="883">
        <v>261202</v>
      </c>
      <c r="AW6" s="883">
        <v>15497</v>
      </c>
      <c r="AX6" s="883">
        <v>286941</v>
      </c>
      <c r="AY6" s="883">
        <v>13075</v>
      </c>
    </row>
    <row r="7" spans="1:62">
      <c r="A7" s="1209"/>
      <c r="B7" s="2848"/>
      <c r="C7" s="2294" t="s">
        <v>988</v>
      </c>
      <c r="D7" s="2295" t="s">
        <v>984</v>
      </c>
      <c r="E7" s="2288" t="s">
        <v>579</v>
      </c>
      <c r="F7" s="1226">
        <f t="shared" ref="F7:AN7" si="5">ROUND((F6-E6)/E6*100,1)</f>
        <v>8.3000000000000007</v>
      </c>
      <c r="G7" s="1226">
        <f t="shared" si="5"/>
        <v>3.9</v>
      </c>
      <c r="H7" s="1226">
        <f t="shared" si="5"/>
        <v>0</v>
      </c>
      <c r="I7" s="1226">
        <f t="shared" si="5"/>
        <v>1.3</v>
      </c>
      <c r="J7" s="1226">
        <f t="shared" si="5"/>
        <v>-0.9</v>
      </c>
      <c r="K7" s="1226">
        <f t="shared" si="5"/>
        <v>4.3</v>
      </c>
      <c r="L7" s="1226">
        <f t="shared" si="5"/>
        <v>3.5</v>
      </c>
      <c r="M7" s="1226">
        <f t="shared" si="5"/>
        <v>-1.3</v>
      </c>
      <c r="N7" s="1226">
        <f t="shared" si="5"/>
        <v>-3.7</v>
      </c>
      <c r="O7" s="1226">
        <f t="shared" si="5"/>
        <v>-2.4</v>
      </c>
      <c r="P7" s="1226">
        <f t="shared" si="5"/>
        <v>0.7</v>
      </c>
      <c r="Q7" s="1226">
        <f t="shared" si="5"/>
        <v>-1.4</v>
      </c>
      <c r="R7" s="1226">
        <f t="shared" si="5"/>
        <v>-1.7</v>
      </c>
      <c r="S7" s="1226">
        <f t="shared" si="5"/>
        <v>-0.6</v>
      </c>
      <c r="T7" s="1226">
        <f t="shared" si="5"/>
        <v>2.2000000000000002</v>
      </c>
      <c r="U7" s="1226">
        <f t="shared" si="5"/>
        <v>1.1000000000000001</v>
      </c>
      <c r="V7" s="1226">
        <f t="shared" si="5"/>
        <v>5.5</v>
      </c>
      <c r="W7" s="1226">
        <f t="shared" si="5"/>
        <v>0</v>
      </c>
      <c r="X7" s="1226">
        <f t="shared" si="5"/>
        <v>4.3</v>
      </c>
      <c r="Y7" s="1226">
        <f t="shared" si="5"/>
        <v>0.8</v>
      </c>
      <c r="Z7" s="1226">
        <f t="shared" si="5"/>
        <v>-7.6</v>
      </c>
      <c r="AA7" s="1226">
        <f t="shared" si="5"/>
        <v>5.6</v>
      </c>
      <c r="AB7" s="1226">
        <f t="shared" si="5"/>
        <v>-0.1</v>
      </c>
      <c r="AC7" s="1226">
        <f t="shared" si="5"/>
        <v>0</v>
      </c>
      <c r="AD7" s="1226">
        <f t="shared" si="5"/>
        <v>2.5</v>
      </c>
      <c r="AE7" s="1226">
        <f t="shared" si="5"/>
        <v>-0.3</v>
      </c>
      <c r="AF7" s="1226">
        <f t="shared" si="5"/>
        <v>2.2999999999999998</v>
      </c>
      <c r="AG7" s="1226">
        <f t="shared" si="5"/>
        <v>1.3</v>
      </c>
      <c r="AH7" s="1226">
        <f t="shared" si="5"/>
        <v>1.3</v>
      </c>
      <c r="AI7" s="1226">
        <f t="shared" si="5"/>
        <v>0.3</v>
      </c>
      <c r="AJ7" s="1226">
        <f t="shared" si="5"/>
        <v>0.4</v>
      </c>
      <c r="AK7" s="1226">
        <f t="shared" si="5"/>
        <v>-3</v>
      </c>
      <c r="AL7" s="1226">
        <f t="shared" si="5"/>
        <v>3</v>
      </c>
      <c r="AM7" s="1226">
        <f t="shared" si="5"/>
        <v>2.4</v>
      </c>
      <c r="AN7" s="1226">
        <f t="shared" si="5"/>
        <v>1.6</v>
      </c>
      <c r="AO7" s="1513"/>
      <c r="AP7" s="1510"/>
      <c r="AU7" s="883">
        <v>4</v>
      </c>
      <c r="AV7" s="883">
        <v>289013</v>
      </c>
      <c r="AW7" s="883">
        <v>9350</v>
      </c>
      <c r="AX7" s="883">
        <v>258462</v>
      </c>
      <c r="AY7" s="883">
        <v>8511</v>
      </c>
    </row>
    <row r="8" spans="1:62">
      <c r="A8" s="1209"/>
      <c r="B8" s="2296" t="s">
        <v>332</v>
      </c>
      <c r="C8" s="2297" t="s">
        <v>666</v>
      </c>
      <c r="D8" s="2298" t="s">
        <v>997</v>
      </c>
      <c r="E8" s="2299">
        <v>121.9</v>
      </c>
      <c r="F8" s="1458">
        <v>123.9</v>
      </c>
      <c r="G8" s="1458">
        <v>124.6</v>
      </c>
      <c r="H8" s="1458">
        <v>115.1</v>
      </c>
      <c r="I8" s="1458">
        <v>108.7</v>
      </c>
      <c r="J8" s="1458">
        <v>110.2</v>
      </c>
      <c r="K8" s="1458">
        <v>107.9</v>
      </c>
      <c r="L8" s="2300">
        <v>114.3</v>
      </c>
      <c r="M8" s="2300">
        <v>123.3</v>
      </c>
      <c r="N8" s="2300">
        <v>116.4</v>
      </c>
      <c r="O8" s="2300">
        <v>114.2</v>
      </c>
      <c r="P8" s="2301">
        <v>117.7</v>
      </c>
      <c r="Q8" s="2301">
        <v>108.4</v>
      </c>
      <c r="R8" s="2301">
        <v>109.3</v>
      </c>
      <c r="S8" s="2005">
        <v>117.9</v>
      </c>
      <c r="T8" s="2005">
        <v>122.3</v>
      </c>
      <c r="U8" s="2005">
        <v>124.5</v>
      </c>
      <c r="V8" s="2005">
        <v>136.19999999999999</v>
      </c>
      <c r="W8" s="2005">
        <v>135</v>
      </c>
      <c r="X8" s="2005">
        <v>125.4</v>
      </c>
      <c r="Y8" s="2005">
        <v>102.3</v>
      </c>
      <c r="Z8" s="2005">
        <v>114.2</v>
      </c>
      <c r="AA8" s="2005">
        <v>120</v>
      </c>
      <c r="AB8" s="2007">
        <v>114.6</v>
      </c>
      <c r="AC8" s="2007">
        <v>112.4</v>
      </c>
      <c r="AD8" s="2005">
        <v>113.5</v>
      </c>
      <c r="AE8" s="2005">
        <v>112.1</v>
      </c>
      <c r="AF8" s="2005">
        <v>111.4</v>
      </c>
      <c r="AG8" s="2005">
        <v>114.2</v>
      </c>
      <c r="AH8" s="2005">
        <v>117.5</v>
      </c>
      <c r="AI8" s="2006">
        <v>110.2</v>
      </c>
      <c r="AJ8" s="1517">
        <v>100</v>
      </c>
      <c r="AK8" s="1517">
        <v>102</v>
      </c>
      <c r="AL8" s="1517">
        <v>102.1</v>
      </c>
      <c r="AM8" s="1517">
        <v>97.9</v>
      </c>
      <c r="AN8" s="1517">
        <v>96.6</v>
      </c>
      <c r="AO8" s="1518" t="s">
        <v>989</v>
      </c>
      <c r="AP8" s="1233" t="s">
        <v>271</v>
      </c>
      <c r="AQ8" s="327" t="s">
        <v>271</v>
      </c>
      <c r="AU8" s="883">
        <v>5</v>
      </c>
      <c r="AV8" s="883">
        <v>295524</v>
      </c>
      <c r="AW8" s="883">
        <v>9047</v>
      </c>
      <c r="AX8" s="883">
        <v>292829</v>
      </c>
      <c r="AY8" s="883">
        <v>8149</v>
      </c>
    </row>
    <row r="9" spans="1:62">
      <c r="A9" s="1209"/>
      <c r="B9" s="2296" t="s">
        <v>990</v>
      </c>
      <c r="C9" s="2302"/>
      <c r="D9" s="2303" t="s">
        <v>577</v>
      </c>
      <c r="E9" s="2288" t="s">
        <v>579</v>
      </c>
      <c r="F9" s="1226">
        <f t="shared" ref="F9:AN9" si="6">ROUND((F8-E8)/E8*100,1)</f>
        <v>1.6</v>
      </c>
      <c r="G9" s="1226">
        <f t="shared" si="6"/>
        <v>0.6</v>
      </c>
      <c r="H9" s="1226">
        <f t="shared" si="6"/>
        <v>-7.6</v>
      </c>
      <c r="I9" s="1226">
        <f t="shared" si="6"/>
        <v>-5.6</v>
      </c>
      <c r="J9" s="1226">
        <f t="shared" si="6"/>
        <v>1.4</v>
      </c>
      <c r="K9" s="1226">
        <f t="shared" si="6"/>
        <v>-2.1</v>
      </c>
      <c r="L9" s="1226">
        <f t="shared" si="6"/>
        <v>5.9</v>
      </c>
      <c r="M9" s="1226">
        <f t="shared" si="6"/>
        <v>7.9</v>
      </c>
      <c r="N9" s="1226">
        <f t="shared" si="6"/>
        <v>-5.6</v>
      </c>
      <c r="O9" s="1226">
        <f t="shared" si="6"/>
        <v>-1.9</v>
      </c>
      <c r="P9" s="1226">
        <f t="shared" si="6"/>
        <v>3.1</v>
      </c>
      <c r="Q9" s="1226">
        <f t="shared" si="6"/>
        <v>-7.9</v>
      </c>
      <c r="R9" s="1226">
        <f t="shared" si="6"/>
        <v>0.8</v>
      </c>
      <c r="S9" s="1226">
        <f t="shared" si="6"/>
        <v>7.9</v>
      </c>
      <c r="T9" s="1226">
        <f t="shared" si="6"/>
        <v>3.7</v>
      </c>
      <c r="U9" s="1226">
        <f t="shared" si="6"/>
        <v>1.8</v>
      </c>
      <c r="V9" s="1226">
        <f t="shared" si="6"/>
        <v>9.4</v>
      </c>
      <c r="W9" s="1226">
        <f t="shared" si="6"/>
        <v>-0.9</v>
      </c>
      <c r="X9" s="1226">
        <f t="shared" si="6"/>
        <v>-7.1</v>
      </c>
      <c r="Y9" s="1226">
        <f t="shared" si="6"/>
        <v>-18.399999999999999</v>
      </c>
      <c r="Z9" s="1226">
        <f t="shared" si="6"/>
        <v>11.6</v>
      </c>
      <c r="AA9" s="1226">
        <f t="shared" si="6"/>
        <v>5.0999999999999996</v>
      </c>
      <c r="AB9" s="1226">
        <f t="shared" si="6"/>
        <v>-4.5</v>
      </c>
      <c r="AC9" s="1226">
        <f t="shared" si="6"/>
        <v>-1.9</v>
      </c>
      <c r="AD9" s="1226">
        <f t="shared" si="6"/>
        <v>1</v>
      </c>
      <c r="AE9" s="1226">
        <f t="shared" si="6"/>
        <v>-1.2</v>
      </c>
      <c r="AF9" s="1226">
        <f t="shared" si="6"/>
        <v>-0.6</v>
      </c>
      <c r="AG9" s="1226">
        <f t="shared" si="6"/>
        <v>2.5</v>
      </c>
      <c r="AH9" s="1226">
        <f t="shared" si="6"/>
        <v>2.9</v>
      </c>
      <c r="AI9" s="1226">
        <f t="shared" si="6"/>
        <v>-6.2</v>
      </c>
      <c r="AJ9" s="1825">
        <f t="shared" si="6"/>
        <v>-9.3000000000000007</v>
      </c>
      <c r="AK9" s="1825">
        <f t="shared" si="6"/>
        <v>2</v>
      </c>
      <c r="AL9" s="1825">
        <f t="shared" si="6"/>
        <v>0.1</v>
      </c>
      <c r="AM9" s="1825">
        <f t="shared" si="6"/>
        <v>-4.0999999999999996</v>
      </c>
      <c r="AN9" s="2633">
        <f t="shared" si="6"/>
        <v>-1.3</v>
      </c>
      <c r="AO9" s="1512" t="s">
        <v>991</v>
      </c>
      <c r="AP9" s="1209"/>
      <c r="AU9" s="883">
        <v>6</v>
      </c>
      <c r="AV9" s="883">
        <v>274414</v>
      </c>
      <c r="AW9" s="883">
        <v>10869</v>
      </c>
      <c r="AX9" s="883">
        <v>263571</v>
      </c>
      <c r="AY9" s="883">
        <v>9990</v>
      </c>
    </row>
    <row r="10" spans="1:62">
      <c r="A10" s="1209"/>
      <c r="B10" s="2296"/>
      <c r="C10" s="2297" t="s">
        <v>992</v>
      </c>
      <c r="D10" s="2298" t="s">
        <v>997</v>
      </c>
      <c r="E10" s="2299">
        <v>89.2</v>
      </c>
      <c r="F10" s="1458">
        <v>89.8</v>
      </c>
      <c r="G10" s="1458">
        <v>97.3</v>
      </c>
      <c r="H10" s="1458">
        <v>99.6</v>
      </c>
      <c r="I10" s="1458">
        <v>100.1</v>
      </c>
      <c r="J10" s="1458">
        <v>96.7</v>
      </c>
      <c r="K10" s="1458">
        <v>93.6</v>
      </c>
      <c r="L10" s="2300">
        <v>83.5</v>
      </c>
      <c r="M10" s="2300">
        <v>83.6</v>
      </c>
      <c r="N10" s="2300">
        <v>91.1</v>
      </c>
      <c r="O10" s="2300">
        <v>85.4</v>
      </c>
      <c r="P10" s="2300">
        <v>82.9</v>
      </c>
      <c r="Q10" s="2300">
        <v>85.9</v>
      </c>
      <c r="R10" s="2301">
        <v>78.900000000000006</v>
      </c>
      <c r="S10" s="2005">
        <v>78</v>
      </c>
      <c r="T10" s="2005">
        <v>75.7</v>
      </c>
      <c r="U10" s="2005">
        <v>79.400000000000006</v>
      </c>
      <c r="V10" s="2005">
        <v>80.5</v>
      </c>
      <c r="W10" s="2005">
        <v>83.8</v>
      </c>
      <c r="X10" s="2005">
        <v>85.2</v>
      </c>
      <c r="Y10" s="2005">
        <v>78.099999999999994</v>
      </c>
      <c r="Z10" s="2005">
        <v>74.599999999999994</v>
      </c>
      <c r="AA10" s="2005">
        <v>82.1</v>
      </c>
      <c r="AB10" s="2005">
        <v>87.6</v>
      </c>
      <c r="AC10" s="2005">
        <v>88.3</v>
      </c>
      <c r="AD10" s="2005">
        <v>90.7</v>
      </c>
      <c r="AE10" s="2007">
        <v>91.8</v>
      </c>
      <c r="AF10" s="2007">
        <v>96.2</v>
      </c>
      <c r="AG10" s="2007">
        <v>96.2</v>
      </c>
      <c r="AH10" s="2005">
        <v>99.9</v>
      </c>
      <c r="AI10" s="897">
        <v>101.3</v>
      </c>
      <c r="AJ10" s="1314">
        <v>100</v>
      </c>
      <c r="AK10" s="1314">
        <v>98</v>
      </c>
      <c r="AL10" s="1314">
        <v>97.8</v>
      </c>
      <c r="AM10" s="1314">
        <v>100.7</v>
      </c>
      <c r="AN10" s="1517">
        <v>101.7</v>
      </c>
      <c r="AO10" s="1512" t="s">
        <v>97</v>
      </c>
      <c r="AP10" s="1233" t="s">
        <v>271</v>
      </c>
      <c r="AU10" s="883">
        <v>7</v>
      </c>
      <c r="AV10" s="883">
        <v>324398</v>
      </c>
      <c r="AW10" s="883">
        <v>10375</v>
      </c>
      <c r="AX10" s="883">
        <v>257786</v>
      </c>
      <c r="AY10" s="883">
        <v>11050</v>
      </c>
    </row>
    <row r="11" spans="1:62">
      <c r="A11" s="1209"/>
      <c r="B11" s="2296"/>
      <c r="C11" s="2302"/>
      <c r="D11" s="2303" t="s">
        <v>577</v>
      </c>
      <c r="E11" s="2288" t="s">
        <v>579</v>
      </c>
      <c r="F11" s="1252">
        <v>8.5</v>
      </c>
      <c r="G11" s="1252">
        <v>8.5</v>
      </c>
      <c r="H11" s="1252">
        <v>2.2999999999999998</v>
      </c>
      <c r="I11" s="1252">
        <v>0.4</v>
      </c>
      <c r="J11" s="1252">
        <v>-3.4</v>
      </c>
      <c r="K11" s="1252">
        <v>-3.2</v>
      </c>
      <c r="L11" s="1252">
        <v>-10.9</v>
      </c>
      <c r="M11" s="1252">
        <v>0.1</v>
      </c>
      <c r="N11" s="1252">
        <v>9</v>
      </c>
      <c r="O11" s="1252">
        <v>-6.2</v>
      </c>
      <c r="P11" s="1252">
        <v>-2.8</v>
      </c>
      <c r="Q11" s="1252">
        <v>3.4</v>
      </c>
      <c r="R11" s="1252">
        <v>-8</v>
      </c>
      <c r="S11" s="1252">
        <v>-1.2</v>
      </c>
      <c r="T11" s="1252">
        <v>-3</v>
      </c>
      <c r="U11" s="1252">
        <v>5.0999999999999996</v>
      </c>
      <c r="V11" s="1252">
        <v>1.4</v>
      </c>
      <c r="W11" s="1252">
        <v>3.8</v>
      </c>
      <c r="X11" s="1252">
        <v>0.9</v>
      </c>
      <c r="Y11" s="1226">
        <f t="shared" ref="Y11:AN11" si="7">ROUND((Y10-X10)/X10*100,1)</f>
        <v>-8.3000000000000007</v>
      </c>
      <c r="Z11" s="1226">
        <f t="shared" si="7"/>
        <v>-4.5</v>
      </c>
      <c r="AA11" s="1226">
        <f t="shared" si="7"/>
        <v>10.1</v>
      </c>
      <c r="AB11" s="1226">
        <f t="shared" si="7"/>
        <v>6.7</v>
      </c>
      <c r="AC11" s="1226">
        <f t="shared" si="7"/>
        <v>0.8</v>
      </c>
      <c r="AD11" s="1226">
        <f t="shared" si="7"/>
        <v>2.7</v>
      </c>
      <c r="AE11" s="1226">
        <f t="shared" si="7"/>
        <v>1.2</v>
      </c>
      <c r="AF11" s="1226">
        <f t="shared" si="7"/>
        <v>4.8</v>
      </c>
      <c r="AG11" s="1226">
        <f t="shared" si="7"/>
        <v>0</v>
      </c>
      <c r="AH11" s="1226">
        <f t="shared" si="7"/>
        <v>3.8</v>
      </c>
      <c r="AI11" s="1226">
        <f t="shared" si="7"/>
        <v>1.4</v>
      </c>
      <c r="AJ11" s="1235">
        <f t="shared" si="7"/>
        <v>-1.3</v>
      </c>
      <c r="AK11" s="1235">
        <f t="shared" si="7"/>
        <v>-2</v>
      </c>
      <c r="AL11" s="1235">
        <f t="shared" si="7"/>
        <v>-0.2</v>
      </c>
      <c r="AM11" s="1235">
        <f t="shared" si="7"/>
        <v>3</v>
      </c>
      <c r="AN11" s="1235">
        <f t="shared" si="7"/>
        <v>1</v>
      </c>
      <c r="AO11" s="1520"/>
      <c r="AP11" s="1209" t="s">
        <v>271</v>
      </c>
      <c r="AR11" s="327" t="s">
        <v>271</v>
      </c>
      <c r="AU11" s="883">
        <v>8</v>
      </c>
      <c r="AV11" s="883">
        <v>291709</v>
      </c>
      <c r="AW11" s="883">
        <v>8872</v>
      </c>
      <c r="AX11" s="883">
        <v>261618</v>
      </c>
      <c r="AY11" s="883">
        <v>9289</v>
      </c>
    </row>
    <row r="12" spans="1:62" ht="19">
      <c r="A12" s="1209"/>
      <c r="B12" s="2296" t="s">
        <v>993</v>
      </c>
      <c r="C12" s="2297" t="s">
        <v>994</v>
      </c>
      <c r="D12" s="2298" t="s">
        <v>576</v>
      </c>
      <c r="E12" s="2304">
        <v>14.306666999999999</v>
      </c>
      <c r="F12" s="1458">
        <v>15.424234869999999</v>
      </c>
      <c r="G12" s="1458">
        <v>16.292895730000001</v>
      </c>
      <c r="H12" s="1458">
        <v>15.770829460000002</v>
      </c>
      <c r="I12" s="1458">
        <v>14.89768115</v>
      </c>
      <c r="J12" s="1458">
        <v>12.7881464</v>
      </c>
      <c r="K12" s="1458">
        <v>14.403391300000001</v>
      </c>
      <c r="L12" s="2300">
        <v>14.580280400000001</v>
      </c>
      <c r="M12" s="2300">
        <v>15.19490991</v>
      </c>
      <c r="N12" s="2300">
        <v>14.39439383</v>
      </c>
      <c r="O12" s="2300">
        <v>13.57866493</v>
      </c>
      <c r="P12" s="2300">
        <v>14.06998963</v>
      </c>
      <c r="Q12" s="2301">
        <v>13.121288460000001</v>
      </c>
      <c r="R12" s="2301">
        <v>12.45880403</v>
      </c>
      <c r="S12" s="2005">
        <v>12.34536486</v>
      </c>
      <c r="T12" s="2005">
        <v>12.945203470000001</v>
      </c>
      <c r="U12" s="2005">
        <v>13.477827189999999</v>
      </c>
      <c r="V12" s="2005">
        <v>14.45498136</v>
      </c>
      <c r="W12" s="2005">
        <v>15.78463943</v>
      </c>
      <c r="X12" s="2005">
        <v>16.51279173</v>
      </c>
      <c r="Y12" s="2005">
        <v>13.423027800000002</v>
      </c>
      <c r="Z12" s="2005">
        <v>14.183783480000001</v>
      </c>
      <c r="AA12" s="2005">
        <v>14.357443179999999</v>
      </c>
      <c r="AB12" s="2005">
        <v>14.347022390000001</v>
      </c>
      <c r="AC12" s="2005">
        <v>14.02686606</v>
      </c>
      <c r="AD12" s="2005">
        <v>14.88835591</v>
      </c>
      <c r="AE12" s="2005">
        <v>15.44567243</v>
      </c>
      <c r="AF12" s="2005">
        <v>15.10535</v>
      </c>
      <c r="AG12" s="2007">
        <v>15.665881000000001</v>
      </c>
      <c r="AH12" s="2007">
        <v>16.506736</v>
      </c>
      <c r="AI12" s="1521">
        <v>16.228975999999999</v>
      </c>
      <c r="AJ12" s="1522">
        <v>16.263313</v>
      </c>
      <c r="AK12" s="1522">
        <v>16.502306999999998</v>
      </c>
      <c r="AL12" s="1522">
        <v>18.340264000000001</v>
      </c>
      <c r="AM12" s="1522" t="s">
        <v>568</v>
      </c>
      <c r="AN12" s="1522" t="s">
        <v>568</v>
      </c>
      <c r="AO12" s="1267" t="s">
        <v>1248</v>
      </c>
      <c r="AP12" s="1209" t="s">
        <v>64</v>
      </c>
      <c r="AQ12" s="327" t="s">
        <v>271</v>
      </c>
      <c r="AU12" s="883">
        <v>9</v>
      </c>
      <c r="AV12" s="883">
        <v>258273</v>
      </c>
      <c r="AW12" s="883">
        <v>11536</v>
      </c>
      <c r="AX12" s="883">
        <v>256581</v>
      </c>
      <c r="AY12" s="883">
        <v>11929</v>
      </c>
    </row>
    <row r="13" spans="1:62">
      <c r="A13" s="1209"/>
      <c r="B13" s="2305"/>
      <c r="C13" s="2302"/>
      <c r="D13" s="2306" t="s">
        <v>577</v>
      </c>
      <c r="E13" s="2288" t="s">
        <v>579</v>
      </c>
      <c r="F13" s="2307">
        <v>7.8</v>
      </c>
      <c r="G13" s="1458">
        <v>5.6</v>
      </c>
      <c r="H13" s="1458">
        <v>-3.2</v>
      </c>
      <c r="I13" s="1458">
        <v>-5.5</v>
      </c>
      <c r="J13" s="1458">
        <v>-2</v>
      </c>
      <c r="K13" s="1458">
        <v>-1.4</v>
      </c>
      <c r="L13" s="1458">
        <v>1.2</v>
      </c>
      <c r="M13" s="1458">
        <v>4.2</v>
      </c>
      <c r="N13" s="1458">
        <v>-5.3</v>
      </c>
      <c r="O13" s="1458">
        <v>-5.7</v>
      </c>
      <c r="P13" s="1458">
        <v>3.6</v>
      </c>
      <c r="Q13" s="1458">
        <v>-6.7</v>
      </c>
      <c r="R13" s="1458">
        <v>-5</v>
      </c>
      <c r="S13" s="1458">
        <v>-0.9</v>
      </c>
      <c r="T13" s="1458">
        <v>4.9000000000000004</v>
      </c>
      <c r="U13" s="1458">
        <v>4.0999999999999996</v>
      </c>
      <c r="V13" s="1458">
        <v>7.3</v>
      </c>
      <c r="W13" s="1458">
        <v>9.1999999999999993</v>
      </c>
      <c r="X13" s="1458">
        <v>4.5999999999999996</v>
      </c>
      <c r="Y13" s="1458">
        <v>-18.7</v>
      </c>
      <c r="Z13" s="1458">
        <v>5.7</v>
      </c>
      <c r="AA13" s="1458">
        <v>1.2</v>
      </c>
      <c r="AB13" s="1458">
        <v>-0.1</v>
      </c>
      <c r="AC13" s="1458">
        <v>-2.9</v>
      </c>
      <c r="AD13" s="1226">
        <f t="shared" ref="AD13:AL13" si="8">ROUND((AD12-AC12)/AC12*100,1)</f>
        <v>6.1</v>
      </c>
      <c r="AE13" s="1226">
        <f t="shared" si="8"/>
        <v>3.7</v>
      </c>
      <c r="AF13" s="1226">
        <f t="shared" si="8"/>
        <v>-2.2000000000000002</v>
      </c>
      <c r="AG13" s="1226">
        <f t="shared" si="8"/>
        <v>3.7</v>
      </c>
      <c r="AH13" s="1226">
        <f t="shared" si="8"/>
        <v>5.4</v>
      </c>
      <c r="AI13" s="1226">
        <f t="shared" si="8"/>
        <v>-1.7</v>
      </c>
      <c r="AJ13" s="1226">
        <f t="shared" si="8"/>
        <v>0.2</v>
      </c>
      <c r="AK13" s="1511">
        <f t="shared" si="8"/>
        <v>1.5</v>
      </c>
      <c r="AL13" s="1511">
        <f t="shared" si="8"/>
        <v>11.1</v>
      </c>
      <c r="AM13" s="1522" t="s">
        <v>568</v>
      </c>
      <c r="AN13" s="2634" t="s">
        <v>568</v>
      </c>
      <c r="AO13" s="1264" t="s">
        <v>1249</v>
      </c>
      <c r="AP13" s="1209" t="s">
        <v>64</v>
      </c>
      <c r="AU13" s="883">
        <v>10</v>
      </c>
      <c r="AV13" s="883">
        <v>288644</v>
      </c>
      <c r="AW13" s="883">
        <v>10166</v>
      </c>
      <c r="AX13" s="883">
        <v>298455</v>
      </c>
      <c r="AY13" s="883">
        <v>11006</v>
      </c>
    </row>
    <row r="14" spans="1:62">
      <c r="A14" s="1209"/>
      <c r="B14" s="2296" t="s">
        <v>995</v>
      </c>
      <c r="C14" s="2308" t="s">
        <v>996</v>
      </c>
      <c r="D14" s="2298" t="s">
        <v>997</v>
      </c>
      <c r="E14" s="2309" t="s">
        <v>998</v>
      </c>
      <c r="F14" s="2310" t="s">
        <v>999</v>
      </c>
      <c r="G14" s="2310" t="s">
        <v>1000</v>
      </c>
      <c r="H14" s="2310" t="s">
        <v>1001</v>
      </c>
      <c r="I14" s="2310" t="s">
        <v>1002</v>
      </c>
      <c r="J14" s="2310" t="s">
        <v>909</v>
      </c>
      <c r="K14" s="2310" t="s">
        <v>911</v>
      </c>
      <c r="L14" s="2311" t="s">
        <v>845</v>
      </c>
      <c r="M14" s="2311" t="s">
        <v>847</v>
      </c>
      <c r="N14" s="2311" t="s">
        <v>1003</v>
      </c>
      <c r="O14" s="2311" t="s">
        <v>1004</v>
      </c>
      <c r="P14" s="2311" t="s">
        <v>845</v>
      </c>
      <c r="Q14" s="2311" t="s">
        <v>910</v>
      </c>
      <c r="R14" s="2312" t="s">
        <v>1005</v>
      </c>
      <c r="S14" s="2312" t="s">
        <v>907</v>
      </c>
      <c r="T14" s="2312" t="s">
        <v>908</v>
      </c>
      <c r="U14" s="2312" t="s">
        <v>1006</v>
      </c>
      <c r="V14" s="2312" t="s">
        <v>1006</v>
      </c>
      <c r="W14" s="2312" t="s">
        <v>1007</v>
      </c>
      <c r="X14" s="2312" t="s">
        <v>1008</v>
      </c>
      <c r="Y14" s="2312" t="s">
        <v>907</v>
      </c>
      <c r="Z14" s="2312" t="s">
        <v>1009</v>
      </c>
      <c r="AA14" s="2312" t="s">
        <v>1010</v>
      </c>
      <c r="AB14" s="2312" t="s">
        <v>1011</v>
      </c>
      <c r="AC14" s="2312" t="s">
        <v>1012</v>
      </c>
      <c r="AD14" s="2312" t="s">
        <v>1013</v>
      </c>
      <c r="AE14" s="2312" t="s">
        <v>912</v>
      </c>
      <c r="AF14" s="2312" t="s">
        <v>914</v>
      </c>
      <c r="AG14" s="2312" t="s">
        <v>913</v>
      </c>
      <c r="AH14" s="1320" t="s">
        <v>844</v>
      </c>
      <c r="AI14" s="1320" t="s">
        <v>846</v>
      </c>
      <c r="AJ14" s="1242" t="s">
        <v>848</v>
      </c>
      <c r="AK14" s="1321" t="s">
        <v>846</v>
      </c>
      <c r="AL14" s="1321" t="s">
        <v>1212</v>
      </c>
      <c r="AM14" s="1321" t="s">
        <v>1250</v>
      </c>
      <c r="AN14" s="1242" t="s">
        <v>1465</v>
      </c>
      <c r="AO14" s="1518" t="s">
        <v>1014</v>
      </c>
      <c r="AP14" s="1209"/>
      <c r="AU14" s="883">
        <v>11</v>
      </c>
      <c r="AV14" s="883">
        <v>238263</v>
      </c>
      <c r="AW14" s="883">
        <v>10431</v>
      </c>
      <c r="AX14" s="883">
        <v>280576</v>
      </c>
      <c r="AY14" s="883">
        <v>10976</v>
      </c>
    </row>
    <row r="15" spans="1:62">
      <c r="A15" s="1209"/>
      <c r="B15" s="2296"/>
      <c r="C15" s="2313" t="s">
        <v>1015</v>
      </c>
      <c r="D15" s="2306" t="s">
        <v>577</v>
      </c>
      <c r="E15" s="2288" t="s">
        <v>579</v>
      </c>
      <c r="F15" s="1252">
        <f t="shared" ref="F15:AN15" si="9">ROUND((F14-E14)/E14*100,1)</f>
        <v>3.3</v>
      </c>
      <c r="G15" s="1252">
        <f t="shared" si="9"/>
        <v>3.1</v>
      </c>
      <c r="H15" s="1252">
        <f t="shared" si="9"/>
        <v>1.8</v>
      </c>
      <c r="I15" s="1252">
        <f t="shared" si="9"/>
        <v>1.2</v>
      </c>
      <c r="J15" s="1252">
        <f t="shared" si="9"/>
        <v>0.7</v>
      </c>
      <c r="K15" s="1252">
        <f t="shared" si="9"/>
        <v>-0.3</v>
      </c>
      <c r="L15" s="1252">
        <f t="shared" si="9"/>
        <v>2.2000000000000002</v>
      </c>
      <c r="M15" s="1252">
        <f t="shared" si="9"/>
        <v>1.6</v>
      </c>
      <c r="N15" s="1252">
        <f t="shared" si="9"/>
        <v>0.9</v>
      </c>
      <c r="O15" s="1252">
        <f t="shared" si="9"/>
        <v>-0.8</v>
      </c>
      <c r="P15" s="1252">
        <f t="shared" si="9"/>
        <v>-1.7</v>
      </c>
      <c r="Q15" s="1252">
        <f t="shared" si="9"/>
        <v>-1.6</v>
      </c>
      <c r="R15" s="1252">
        <f t="shared" si="9"/>
        <v>-2.2999999999999998</v>
      </c>
      <c r="S15" s="1252">
        <f t="shared" si="9"/>
        <v>-0.4</v>
      </c>
      <c r="T15" s="1252">
        <f t="shared" si="9"/>
        <v>0.5</v>
      </c>
      <c r="U15" s="1252">
        <f t="shared" si="9"/>
        <v>-0.3</v>
      </c>
      <c r="V15" s="1252">
        <f t="shared" si="9"/>
        <v>0</v>
      </c>
      <c r="W15" s="1252">
        <f t="shared" si="9"/>
        <v>-0.1</v>
      </c>
      <c r="X15" s="1252">
        <f t="shared" si="9"/>
        <v>1.1000000000000001</v>
      </c>
      <c r="Y15" s="1252">
        <f t="shared" si="9"/>
        <v>-1.1000000000000001</v>
      </c>
      <c r="Z15" s="1252">
        <f t="shared" si="9"/>
        <v>-0.3</v>
      </c>
      <c r="AA15" s="1252">
        <f t="shared" si="9"/>
        <v>-0.2</v>
      </c>
      <c r="AB15" s="1252">
        <f t="shared" si="9"/>
        <v>-0.1</v>
      </c>
      <c r="AC15" s="1252">
        <f t="shared" si="9"/>
        <v>0.2</v>
      </c>
      <c r="AD15" s="1252">
        <f t="shared" si="9"/>
        <v>2.4</v>
      </c>
      <c r="AE15" s="1252">
        <f t="shared" si="9"/>
        <v>0.9</v>
      </c>
      <c r="AF15" s="1252">
        <f t="shared" si="9"/>
        <v>0.2</v>
      </c>
      <c r="AG15" s="1252">
        <f t="shared" si="9"/>
        <v>0.2</v>
      </c>
      <c r="AH15" s="1252">
        <f t="shared" si="9"/>
        <v>0.7</v>
      </c>
      <c r="AI15" s="1252">
        <f t="shared" si="9"/>
        <v>0.6</v>
      </c>
      <c r="AJ15" s="1243">
        <f t="shared" si="9"/>
        <v>0.7</v>
      </c>
      <c r="AK15" s="1243">
        <f t="shared" si="9"/>
        <v>-0.7</v>
      </c>
      <c r="AL15" s="1243">
        <f t="shared" si="9"/>
        <v>2</v>
      </c>
      <c r="AM15" s="1243">
        <f t="shared" si="9"/>
        <v>3.4</v>
      </c>
      <c r="AN15" s="1243">
        <f t="shared" si="9"/>
        <v>2.9</v>
      </c>
      <c r="AO15" s="1525" t="s">
        <v>1016</v>
      </c>
      <c r="AP15" s="1209"/>
      <c r="AR15" s="1244"/>
      <c r="AS15" s="1244"/>
      <c r="AT15" s="1244"/>
      <c r="AU15" s="883">
        <v>12</v>
      </c>
      <c r="AV15" s="883">
        <v>297142</v>
      </c>
      <c r="AW15" s="883">
        <v>9837</v>
      </c>
      <c r="AX15" s="883">
        <v>344811</v>
      </c>
      <c r="AY15" s="883">
        <v>8938</v>
      </c>
      <c r="AZ15" s="1244"/>
      <c r="BA15" s="1244"/>
      <c r="BB15" s="1244"/>
      <c r="BC15" s="1244"/>
      <c r="BD15" s="1244"/>
      <c r="BE15" s="1244"/>
      <c r="BF15" s="1244"/>
      <c r="BG15" s="1244"/>
      <c r="BH15" s="1244"/>
      <c r="BI15" s="1244"/>
      <c r="BJ15" s="1244"/>
    </row>
    <row r="16" spans="1:62">
      <c r="A16" s="1209"/>
      <c r="B16" s="2296" t="s">
        <v>1017</v>
      </c>
      <c r="C16" s="2308" t="s">
        <v>578</v>
      </c>
      <c r="D16" s="2298" t="s">
        <v>784</v>
      </c>
      <c r="E16" s="2314">
        <f t="shared" ref="E16:AN17" si="10">E78</f>
        <v>103.041666666667</v>
      </c>
      <c r="F16" s="2310">
        <f t="shared" si="10"/>
        <v>104.583333333333</v>
      </c>
      <c r="G16" s="2310">
        <f t="shared" si="10"/>
        <v>105.666666666667</v>
      </c>
      <c r="H16" s="2310">
        <f t="shared" si="10"/>
        <v>104.741666666667</v>
      </c>
      <c r="I16" s="2310">
        <f t="shared" si="10"/>
        <v>103.091666666667</v>
      </c>
      <c r="J16" s="2310">
        <f t="shared" si="10"/>
        <v>101.4</v>
      </c>
      <c r="K16" s="2310">
        <f t="shared" si="10"/>
        <v>100.541666666667</v>
      </c>
      <c r="L16" s="2310">
        <f t="shared" si="10"/>
        <v>98.85</v>
      </c>
      <c r="M16" s="2310">
        <f t="shared" si="10"/>
        <v>99.525000000000006</v>
      </c>
      <c r="N16" s="2310">
        <f t="shared" si="10"/>
        <v>97.974999999999994</v>
      </c>
      <c r="O16" s="2310">
        <f t="shared" si="10"/>
        <v>96.625</v>
      </c>
      <c r="P16" s="2310">
        <f t="shared" si="10"/>
        <v>96.633333333333297</v>
      </c>
      <c r="Q16" s="2310">
        <f t="shared" si="10"/>
        <v>94.391666666666694</v>
      </c>
      <c r="R16" s="2310">
        <f t="shared" si="10"/>
        <v>92.4583333333333</v>
      </c>
      <c r="S16" s="2310">
        <f t="shared" si="10"/>
        <v>91.641666666666694</v>
      </c>
      <c r="T16" s="2310">
        <f t="shared" si="10"/>
        <v>92.841666666666697</v>
      </c>
      <c r="U16" s="2310">
        <f t="shared" si="10"/>
        <v>94.341666666666697</v>
      </c>
      <c r="V16" s="2310">
        <f t="shared" si="10"/>
        <v>96.433333333333294</v>
      </c>
      <c r="W16" s="2310">
        <f t="shared" si="10"/>
        <v>98.108333333333306</v>
      </c>
      <c r="X16" s="2310">
        <f t="shared" si="10"/>
        <v>102.60833333333299</v>
      </c>
      <c r="Y16" s="2310">
        <f t="shared" si="10"/>
        <v>97.2083333333333</v>
      </c>
      <c r="Z16" s="2310">
        <f t="shared" si="10"/>
        <v>97.108333333333306</v>
      </c>
      <c r="AA16" s="2310">
        <f t="shared" si="10"/>
        <v>98.5</v>
      </c>
      <c r="AB16" s="2310">
        <f t="shared" si="10"/>
        <v>97.65</v>
      </c>
      <c r="AC16" s="2310">
        <f t="shared" si="10"/>
        <v>98.866666666666703</v>
      </c>
      <c r="AD16" s="2310">
        <f t="shared" si="10"/>
        <v>102.05</v>
      </c>
      <c r="AE16" s="2310">
        <f t="shared" si="10"/>
        <v>99.7083333333333</v>
      </c>
      <c r="AF16" s="2310">
        <f t="shared" si="10"/>
        <v>96.2</v>
      </c>
      <c r="AG16" s="2310">
        <f t="shared" si="10"/>
        <v>98.424999999999997</v>
      </c>
      <c r="AH16" s="2310">
        <f t="shared" si="10"/>
        <v>100.97499999999999</v>
      </c>
      <c r="AI16" s="2315">
        <f t="shared" si="10"/>
        <v>101.166666666667</v>
      </c>
      <c r="AJ16" s="1314">
        <f t="shared" si="10"/>
        <v>100</v>
      </c>
      <c r="AK16" s="1517">
        <f t="shared" si="10"/>
        <v>104.60833333333299</v>
      </c>
      <c r="AL16" s="1517">
        <f t="shared" si="10"/>
        <v>114.875</v>
      </c>
      <c r="AM16" s="1517">
        <f t="shared" si="10"/>
        <v>119.85833333333299</v>
      </c>
      <c r="AN16" s="1517">
        <f t="shared" si="10"/>
        <v>122.625</v>
      </c>
      <c r="AO16" s="1518" t="s">
        <v>1018</v>
      </c>
      <c r="AP16" s="1209"/>
      <c r="AU16" s="1867" t="s">
        <v>507</v>
      </c>
      <c r="AV16" s="1868">
        <f>SUM(AV4:AV15)</f>
        <v>3358557</v>
      </c>
      <c r="AW16" s="1868">
        <f>SUM(AW4:AW15)</f>
        <v>127169</v>
      </c>
      <c r="AX16" s="1868">
        <f>SUM(AX4:AX15)</f>
        <v>3362480</v>
      </c>
      <c r="AY16" s="1868">
        <f>SUM(AY4:AY15)</f>
        <v>122445</v>
      </c>
    </row>
    <row r="17" spans="1:66">
      <c r="A17" s="1209"/>
      <c r="B17" s="2305"/>
      <c r="C17" s="2316" t="s">
        <v>1019</v>
      </c>
      <c r="D17" s="2306" t="s">
        <v>577</v>
      </c>
      <c r="E17" s="2317" t="str">
        <f t="shared" si="10"/>
        <v>－</v>
      </c>
      <c r="F17" s="2318">
        <f t="shared" si="10"/>
        <v>1.5</v>
      </c>
      <c r="G17" s="2318">
        <f t="shared" si="10"/>
        <v>1</v>
      </c>
      <c r="H17" s="2318">
        <f t="shared" si="10"/>
        <v>-0.9</v>
      </c>
      <c r="I17" s="2318">
        <f t="shared" si="10"/>
        <v>-1.6</v>
      </c>
      <c r="J17" s="2318">
        <f t="shared" si="10"/>
        <v>-1.6</v>
      </c>
      <c r="K17" s="2318">
        <f t="shared" si="10"/>
        <v>-0.8</v>
      </c>
      <c r="L17" s="2318">
        <f t="shared" si="10"/>
        <v>-1.7</v>
      </c>
      <c r="M17" s="2318">
        <f t="shared" si="10"/>
        <v>0.7</v>
      </c>
      <c r="N17" s="2318">
        <f t="shared" si="10"/>
        <v>-1.6</v>
      </c>
      <c r="O17" s="2318">
        <f t="shared" si="10"/>
        <v>-1.4</v>
      </c>
      <c r="P17" s="2318">
        <f t="shared" si="10"/>
        <v>0</v>
      </c>
      <c r="Q17" s="2318">
        <f t="shared" si="10"/>
        <v>-2.2999999999999998</v>
      </c>
      <c r="R17" s="2318">
        <f t="shared" si="10"/>
        <v>-2</v>
      </c>
      <c r="S17" s="2318">
        <f t="shared" si="10"/>
        <v>-0.9</v>
      </c>
      <c r="T17" s="2318">
        <f t="shared" si="10"/>
        <v>1.3</v>
      </c>
      <c r="U17" s="2318">
        <f t="shared" si="10"/>
        <v>1.6</v>
      </c>
      <c r="V17" s="2318">
        <f t="shared" si="10"/>
        <v>2.2000000000000002</v>
      </c>
      <c r="W17" s="2318">
        <f t="shared" si="10"/>
        <v>1.7</v>
      </c>
      <c r="X17" s="2318">
        <f t="shared" si="10"/>
        <v>4.5999999999999996</v>
      </c>
      <c r="Y17" s="2318">
        <f t="shared" si="10"/>
        <v>-5.3</v>
      </c>
      <c r="Z17" s="2318">
        <f t="shared" si="10"/>
        <v>-0.1</v>
      </c>
      <c r="AA17" s="2318">
        <f t="shared" si="10"/>
        <v>1.4</v>
      </c>
      <c r="AB17" s="2318">
        <f t="shared" si="10"/>
        <v>-0.9</v>
      </c>
      <c r="AC17" s="2318">
        <f t="shared" si="10"/>
        <v>1.2</v>
      </c>
      <c r="AD17" s="2318">
        <f t="shared" si="10"/>
        <v>3.2</v>
      </c>
      <c r="AE17" s="2318">
        <f t="shared" si="10"/>
        <v>-2.2999999999999998</v>
      </c>
      <c r="AF17" s="2318">
        <f t="shared" si="10"/>
        <v>-3.5</v>
      </c>
      <c r="AG17" s="2318">
        <f t="shared" si="10"/>
        <v>2.2999999999999998</v>
      </c>
      <c r="AH17" s="2318">
        <f t="shared" si="10"/>
        <v>2.6</v>
      </c>
      <c r="AI17" s="897">
        <f t="shared" si="10"/>
        <v>0.2</v>
      </c>
      <c r="AJ17" s="1517">
        <f t="shared" si="10"/>
        <v>-1.2</v>
      </c>
      <c r="AK17" s="1517">
        <f t="shared" si="10"/>
        <v>4.5999999999999996</v>
      </c>
      <c r="AL17" s="1517">
        <f t="shared" si="10"/>
        <v>9.8000000000000007</v>
      </c>
      <c r="AM17" s="1517">
        <f t="shared" si="10"/>
        <v>4.3</v>
      </c>
      <c r="AN17" s="1517">
        <f t="shared" si="10"/>
        <v>2.2999999999999998</v>
      </c>
      <c r="AO17" s="1525" t="s">
        <v>1016</v>
      </c>
      <c r="AP17" s="1209"/>
      <c r="AU17" s="883" t="s">
        <v>1254</v>
      </c>
    </row>
    <row r="18" spans="1:66">
      <c r="A18" s="1209"/>
      <c r="B18" s="2319"/>
      <c r="C18" s="2320" t="s">
        <v>1020</v>
      </c>
      <c r="D18" s="2298" t="s">
        <v>997</v>
      </c>
      <c r="E18" s="2321">
        <f t="shared" ref="E18:AN18" si="11">E119</f>
        <v>92.2</v>
      </c>
      <c r="F18" s="2322">
        <f t="shared" si="11"/>
        <v>96.5</v>
      </c>
      <c r="G18" s="2322">
        <f t="shared" si="11"/>
        <v>99.7</v>
      </c>
      <c r="H18" s="2322">
        <f t="shared" si="11"/>
        <v>101.6</v>
      </c>
      <c r="I18" s="2322">
        <f t="shared" si="11"/>
        <v>102.2</v>
      </c>
      <c r="J18" s="2322">
        <f t="shared" si="11"/>
        <v>104</v>
      </c>
      <c r="K18" s="2322">
        <f t="shared" si="11"/>
        <v>105.9</v>
      </c>
      <c r="L18" s="2322">
        <f t="shared" si="11"/>
        <v>107.6</v>
      </c>
      <c r="M18" s="2322">
        <f t="shared" si="11"/>
        <v>109.6</v>
      </c>
      <c r="N18" s="2322">
        <f t="shared" si="11"/>
        <v>108.2</v>
      </c>
      <c r="O18" s="2322">
        <f t="shared" si="11"/>
        <v>106.7</v>
      </c>
      <c r="P18" s="2322">
        <f t="shared" si="11"/>
        <v>106.4</v>
      </c>
      <c r="Q18" s="2322">
        <f t="shared" si="11"/>
        <v>105.4</v>
      </c>
      <c r="R18" s="2322">
        <f t="shared" si="11"/>
        <v>102.4</v>
      </c>
      <c r="S18" s="2322">
        <f t="shared" si="11"/>
        <v>102.3</v>
      </c>
      <c r="T18" s="2322">
        <f t="shared" si="11"/>
        <v>101.8</v>
      </c>
      <c r="U18" s="2322">
        <f t="shared" si="11"/>
        <v>102.9</v>
      </c>
      <c r="V18" s="2322">
        <f t="shared" si="11"/>
        <v>103.9</v>
      </c>
      <c r="W18" s="2322">
        <f t="shared" si="11"/>
        <v>103</v>
      </c>
      <c r="X18" s="2322">
        <f t="shared" si="11"/>
        <v>102.5</v>
      </c>
      <c r="Y18" s="2322">
        <f t="shared" si="11"/>
        <v>97.6</v>
      </c>
      <c r="Z18" s="2322">
        <f t="shared" si="11"/>
        <v>98.6</v>
      </c>
      <c r="AA18" s="2322">
        <f t="shared" si="11"/>
        <v>98.9</v>
      </c>
      <c r="AB18" s="2322">
        <f t="shared" si="11"/>
        <v>97.9</v>
      </c>
      <c r="AC18" s="2322">
        <f t="shared" si="11"/>
        <v>97.9</v>
      </c>
      <c r="AD18" s="2322">
        <f t="shared" si="11"/>
        <v>98.9</v>
      </c>
      <c r="AE18" s="2322">
        <f t="shared" si="11"/>
        <v>99</v>
      </c>
      <c r="AF18" s="2322">
        <f t="shared" si="11"/>
        <v>100.1</v>
      </c>
      <c r="AG18" s="2322">
        <f t="shared" si="11"/>
        <v>99.7</v>
      </c>
      <c r="AH18" s="2322">
        <f t="shared" si="11"/>
        <v>104.3</v>
      </c>
      <c r="AI18" s="2322">
        <f t="shared" si="11"/>
        <v>105.4</v>
      </c>
      <c r="AJ18" s="2322">
        <f t="shared" si="11"/>
        <v>100</v>
      </c>
      <c r="AK18" s="2322">
        <f t="shared" si="11"/>
        <v>102.5</v>
      </c>
      <c r="AL18" s="2322">
        <f t="shared" si="11"/>
        <v>102.1</v>
      </c>
      <c r="AM18" s="2322">
        <f t="shared" si="11"/>
        <v>103.8</v>
      </c>
      <c r="AN18" s="2322">
        <f t="shared" si="11"/>
        <v>102.3</v>
      </c>
      <c r="AO18" s="1523" t="s">
        <v>1021</v>
      </c>
      <c r="AP18" s="1250"/>
      <c r="AU18" s="2323" t="s">
        <v>720</v>
      </c>
      <c r="AV18" s="1867"/>
      <c r="AW18" s="1867"/>
      <c r="AX18" s="1868">
        <f>SUM(AV7:AV15)+SUM(AX4:AX6)</f>
        <v>3405171</v>
      </c>
      <c r="AY18" s="1868">
        <f>SUM(AW7:AW15)+SUM(AY4:AY6)</f>
        <v>123090</v>
      </c>
    </row>
    <row r="19" spans="1:66">
      <c r="A19" s="1209"/>
      <c r="B19" s="2319"/>
      <c r="C19" s="2302" t="s">
        <v>1022</v>
      </c>
      <c r="D19" s="2306" t="s">
        <v>577</v>
      </c>
      <c r="E19" s="2324" t="s">
        <v>579</v>
      </c>
      <c r="F19" s="1458">
        <f t="shared" ref="F19:AN19" si="12">ROUND((F18-E18)/E18*100,1)</f>
        <v>4.7</v>
      </c>
      <c r="G19" s="1458">
        <f t="shared" si="12"/>
        <v>3.3</v>
      </c>
      <c r="H19" s="1458">
        <f t="shared" si="12"/>
        <v>1.9</v>
      </c>
      <c r="I19" s="1458">
        <f t="shared" si="12"/>
        <v>0.6</v>
      </c>
      <c r="J19" s="1458">
        <f t="shared" si="12"/>
        <v>1.8</v>
      </c>
      <c r="K19" s="1458">
        <f t="shared" si="12"/>
        <v>1.8</v>
      </c>
      <c r="L19" s="1458">
        <f t="shared" si="12"/>
        <v>1.6</v>
      </c>
      <c r="M19" s="1458">
        <f t="shared" si="12"/>
        <v>1.9</v>
      </c>
      <c r="N19" s="1458">
        <f t="shared" si="12"/>
        <v>-1.3</v>
      </c>
      <c r="O19" s="1458">
        <f t="shared" si="12"/>
        <v>-1.4</v>
      </c>
      <c r="P19" s="1458">
        <f t="shared" si="12"/>
        <v>-0.3</v>
      </c>
      <c r="Q19" s="1458">
        <f t="shared" si="12"/>
        <v>-0.9</v>
      </c>
      <c r="R19" s="1458">
        <f t="shared" si="12"/>
        <v>-2.8</v>
      </c>
      <c r="S19" s="1458">
        <f t="shared" si="12"/>
        <v>-0.1</v>
      </c>
      <c r="T19" s="1458">
        <f t="shared" si="12"/>
        <v>-0.5</v>
      </c>
      <c r="U19" s="1458">
        <f t="shared" si="12"/>
        <v>1.1000000000000001</v>
      </c>
      <c r="V19" s="1458">
        <f t="shared" si="12"/>
        <v>1</v>
      </c>
      <c r="W19" s="1458">
        <f t="shared" si="12"/>
        <v>-0.9</v>
      </c>
      <c r="X19" s="1458">
        <f t="shared" si="12"/>
        <v>-0.5</v>
      </c>
      <c r="Y19" s="1458">
        <f t="shared" si="12"/>
        <v>-4.8</v>
      </c>
      <c r="Z19" s="1458">
        <f t="shared" si="12"/>
        <v>1</v>
      </c>
      <c r="AA19" s="2325">
        <f t="shared" si="12"/>
        <v>0.3</v>
      </c>
      <c r="AB19" s="2325">
        <f t="shared" si="12"/>
        <v>-1</v>
      </c>
      <c r="AC19" s="2325">
        <f t="shared" si="12"/>
        <v>0</v>
      </c>
      <c r="AD19" s="2325">
        <f t="shared" si="12"/>
        <v>1</v>
      </c>
      <c r="AE19" s="2325">
        <f t="shared" si="12"/>
        <v>0.1</v>
      </c>
      <c r="AF19" s="2325">
        <f t="shared" si="12"/>
        <v>1.1000000000000001</v>
      </c>
      <c r="AG19" s="2325">
        <f t="shared" si="12"/>
        <v>-0.4</v>
      </c>
      <c r="AH19" s="2325">
        <f t="shared" si="12"/>
        <v>4.5999999999999996</v>
      </c>
      <c r="AI19" s="2325">
        <f t="shared" si="12"/>
        <v>1.1000000000000001</v>
      </c>
      <c r="AJ19" s="2325">
        <f t="shared" si="12"/>
        <v>-5.0999999999999996</v>
      </c>
      <c r="AK19" s="2326">
        <f t="shared" si="12"/>
        <v>2.5</v>
      </c>
      <c r="AL19" s="2326">
        <f t="shared" si="12"/>
        <v>-0.4</v>
      </c>
      <c r="AM19" s="2326">
        <f t="shared" si="12"/>
        <v>1.7</v>
      </c>
      <c r="AN19" s="2326">
        <f t="shared" si="12"/>
        <v>-1.4</v>
      </c>
      <c r="AO19" s="1527" t="s">
        <v>97</v>
      </c>
      <c r="AP19" s="1212"/>
    </row>
    <row r="20" spans="1:66">
      <c r="A20" s="1209"/>
      <c r="B20" s="2319" t="s">
        <v>1023</v>
      </c>
      <c r="C20" s="2327" t="s">
        <v>1020</v>
      </c>
      <c r="D20" s="2328" t="s">
        <v>997</v>
      </c>
      <c r="E20" s="2321">
        <f t="shared" ref="E20:AN20" si="13">E124</f>
        <v>106</v>
      </c>
      <c r="F20" s="2322">
        <f t="shared" si="13"/>
        <v>107.6</v>
      </c>
      <c r="G20" s="2322">
        <f t="shared" si="13"/>
        <v>107.6</v>
      </c>
      <c r="H20" s="2322">
        <f t="shared" si="13"/>
        <v>107.9</v>
      </c>
      <c r="I20" s="2322">
        <f t="shared" si="13"/>
        <v>107.2</v>
      </c>
      <c r="J20" s="2322">
        <f t="shared" si="13"/>
        <v>108.7</v>
      </c>
      <c r="K20" s="2322">
        <f t="shared" si="13"/>
        <v>110.9</v>
      </c>
      <c r="L20" s="2322">
        <f t="shared" si="13"/>
        <v>112.8</v>
      </c>
      <c r="M20" s="2322">
        <f t="shared" si="13"/>
        <v>113</v>
      </c>
      <c r="N20" s="2322">
        <f t="shared" si="13"/>
        <v>110.9</v>
      </c>
      <c r="O20" s="2322">
        <f t="shared" si="13"/>
        <v>109.7</v>
      </c>
      <c r="P20" s="2322">
        <f t="shared" si="13"/>
        <v>110.4</v>
      </c>
      <c r="Q20" s="2322">
        <f t="shared" si="13"/>
        <v>110.4</v>
      </c>
      <c r="R20" s="2322">
        <f t="shared" si="13"/>
        <v>108.4</v>
      </c>
      <c r="S20" s="2322">
        <f t="shared" si="13"/>
        <v>108.6</v>
      </c>
      <c r="T20" s="2322">
        <f t="shared" si="13"/>
        <v>108.1</v>
      </c>
      <c r="U20" s="2322">
        <f t="shared" si="13"/>
        <v>109.7</v>
      </c>
      <c r="V20" s="2322">
        <f t="shared" si="13"/>
        <v>110.4</v>
      </c>
      <c r="W20" s="2322">
        <f t="shared" si="13"/>
        <v>109.3</v>
      </c>
      <c r="X20" s="2322">
        <f t="shared" si="13"/>
        <v>107.1</v>
      </c>
      <c r="Y20" s="2322">
        <f t="shared" si="13"/>
        <v>103.5</v>
      </c>
      <c r="Z20" s="2322">
        <f t="shared" si="13"/>
        <v>105.5</v>
      </c>
      <c r="AA20" s="2322">
        <f t="shared" si="13"/>
        <v>106</v>
      </c>
      <c r="AB20" s="2322">
        <f t="shared" si="13"/>
        <v>104.9</v>
      </c>
      <c r="AC20" s="2322">
        <f t="shared" si="13"/>
        <v>104.5</v>
      </c>
      <c r="AD20" s="2322">
        <f t="shared" si="13"/>
        <v>102.2</v>
      </c>
      <c r="AE20" s="2322">
        <f t="shared" si="13"/>
        <v>101.2</v>
      </c>
      <c r="AF20" s="2322">
        <f t="shared" si="13"/>
        <v>102.5</v>
      </c>
      <c r="AG20" s="2322">
        <f t="shared" si="13"/>
        <v>102.2</v>
      </c>
      <c r="AH20" s="2322">
        <f t="shared" si="13"/>
        <v>105.8</v>
      </c>
      <c r="AI20" s="2322">
        <f t="shared" si="13"/>
        <v>106.3</v>
      </c>
      <c r="AJ20" s="2322">
        <f t="shared" si="13"/>
        <v>100</v>
      </c>
      <c r="AK20" s="2329">
        <f t="shared" si="13"/>
        <v>103.2</v>
      </c>
      <c r="AL20" s="2329">
        <f t="shared" si="13"/>
        <v>100.4</v>
      </c>
      <c r="AM20" s="2329">
        <f t="shared" si="13"/>
        <v>98.1</v>
      </c>
      <c r="AN20" s="2329">
        <f t="shared" si="13"/>
        <v>93.6</v>
      </c>
      <c r="AO20" s="1869" t="s">
        <v>1024</v>
      </c>
      <c r="AP20" s="1250"/>
    </row>
    <row r="21" spans="1:66">
      <c r="A21" s="1209"/>
      <c r="B21" s="2319"/>
      <c r="C21" s="2302" t="s">
        <v>566</v>
      </c>
      <c r="D21" s="2306" t="s">
        <v>577</v>
      </c>
      <c r="E21" s="2324" t="s">
        <v>579</v>
      </c>
      <c r="F21" s="1458">
        <f t="shared" ref="F21:AN21" si="14">ROUND((F20-E20)/E20*100,1)</f>
        <v>1.5</v>
      </c>
      <c r="G21" s="1458">
        <f t="shared" si="14"/>
        <v>0</v>
      </c>
      <c r="H21" s="1458">
        <f t="shared" si="14"/>
        <v>0.3</v>
      </c>
      <c r="I21" s="1458">
        <f t="shared" si="14"/>
        <v>-0.6</v>
      </c>
      <c r="J21" s="1458">
        <f t="shared" si="14"/>
        <v>1.4</v>
      </c>
      <c r="K21" s="1458">
        <f t="shared" si="14"/>
        <v>2</v>
      </c>
      <c r="L21" s="1458">
        <f t="shared" si="14"/>
        <v>1.7</v>
      </c>
      <c r="M21" s="1458">
        <f t="shared" si="14"/>
        <v>0.2</v>
      </c>
      <c r="N21" s="1458">
        <f t="shared" si="14"/>
        <v>-1.9</v>
      </c>
      <c r="O21" s="1458">
        <f t="shared" si="14"/>
        <v>-1.1000000000000001</v>
      </c>
      <c r="P21" s="1458">
        <f t="shared" si="14"/>
        <v>0.6</v>
      </c>
      <c r="Q21" s="1458">
        <f t="shared" si="14"/>
        <v>0</v>
      </c>
      <c r="R21" s="1458">
        <f t="shared" si="14"/>
        <v>-1.8</v>
      </c>
      <c r="S21" s="1458">
        <f t="shared" si="14"/>
        <v>0.2</v>
      </c>
      <c r="T21" s="1458">
        <f t="shared" si="14"/>
        <v>-0.5</v>
      </c>
      <c r="U21" s="1458">
        <f t="shared" si="14"/>
        <v>1.5</v>
      </c>
      <c r="V21" s="1458">
        <f t="shared" si="14"/>
        <v>0.6</v>
      </c>
      <c r="W21" s="1458">
        <f t="shared" si="14"/>
        <v>-1</v>
      </c>
      <c r="X21" s="1458">
        <f t="shared" si="14"/>
        <v>-2</v>
      </c>
      <c r="Y21" s="1458">
        <f t="shared" si="14"/>
        <v>-3.4</v>
      </c>
      <c r="Z21" s="1458">
        <f t="shared" si="14"/>
        <v>1.9</v>
      </c>
      <c r="AA21" s="2325">
        <f t="shared" si="14"/>
        <v>0.5</v>
      </c>
      <c r="AB21" s="2325">
        <f t="shared" si="14"/>
        <v>-1</v>
      </c>
      <c r="AC21" s="2325">
        <f t="shared" si="14"/>
        <v>-0.4</v>
      </c>
      <c r="AD21" s="2325">
        <f t="shared" si="14"/>
        <v>-2.2000000000000002</v>
      </c>
      <c r="AE21" s="2325">
        <f t="shared" si="14"/>
        <v>-1</v>
      </c>
      <c r="AF21" s="2325">
        <f t="shared" si="14"/>
        <v>1.3</v>
      </c>
      <c r="AG21" s="2325">
        <f t="shared" si="14"/>
        <v>-0.3</v>
      </c>
      <c r="AH21" s="2325">
        <f t="shared" si="14"/>
        <v>3.5</v>
      </c>
      <c r="AI21" s="2325">
        <f t="shared" si="14"/>
        <v>0.5</v>
      </c>
      <c r="AJ21" s="2325">
        <f t="shared" si="14"/>
        <v>-5.9</v>
      </c>
      <c r="AK21" s="2325">
        <f t="shared" si="14"/>
        <v>3.2</v>
      </c>
      <c r="AL21" s="2325">
        <f t="shared" si="14"/>
        <v>-2.7</v>
      </c>
      <c r="AM21" s="2325">
        <f t="shared" si="14"/>
        <v>-2.2999999999999998</v>
      </c>
      <c r="AN21" s="2325">
        <f t="shared" si="14"/>
        <v>-4.5999999999999996</v>
      </c>
      <c r="AO21" s="1512" t="s">
        <v>1025</v>
      </c>
      <c r="AP21" s="1212"/>
    </row>
    <row r="22" spans="1:66">
      <c r="A22" s="1209"/>
      <c r="B22" s="2319" t="s">
        <v>1026</v>
      </c>
      <c r="C22" s="2330" t="s">
        <v>569</v>
      </c>
      <c r="D22" s="2298" t="s">
        <v>997</v>
      </c>
      <c r="E22" s="2331">
        <f t="shared" ref="E22:AN22" si="15">E130</f>
        <v>147.6</v>
      </c>
      <c r="F22" s="2332">
        <f t="shared" si="15"/>
        <v>147.4</v>
      </c>
      <c r="G22" s="2332">
        <f t="shared" si="15"/>
        <v>138</v>
      </c>
      <c r="H22" s="2332">
        <f t="shared" si="15"/>
        <v>117.8</v>
      </c>
      <c r="I22" s="2332">
        <f t="shared" si="15"/>
        <v>104.6</v>
      </c>
      <c r="J22" s="2332">
        <f t="shared" si="15"/>
        <v>102.4</v>
      </c>
      <c r="K22" s="2332">
        <f t="shared" si="15"/>
        <v>106.2</v>
      </c>
      <c r="L22" s="2332">
        <f t="shared" si="15"/>
        <v>113.8</v>
      </c>
      <c r="M22" s="2332">
        <f t="shared" si="15"/>
        <v>117.2</v>
      </c>
      <c r="N22" s="2332">
        <f t="shared" si="15"/>
        <v>106.9</v>
      </c>
      <c r="O22" s="2332">
        <f t="shared" si="15"/>
        <v>105.4</v>
      </c>
      <c r="P22" s="2332">
        <f t="shared" si="15"/>
        <v>111.4</v>
      </c>
      <c r="Q22" s="2332">
        <f t="shared" si="15"/>
        <v>107.3</v>
      </c>
      <c r="R22" s="2332">
        <f t="shared" si="15"/>
        <v>108.1</v>
      </c>
      <c r="S22" s="2332">
        <f t="shared" si="15"/>
        <v>114.5</v>
      </c>
      <c r="T22" s="2332">
        <f t="shared" si="15"/>
        <v>118.7</v>
      </c>
      <c r="U22" s="2332">
        <f t="shared" si="15"/>
        <v>119</v>
      </c>
      <c r="V22" s="2332">
        <f t="shared" si="15"/>
        <v>122.9</v>
      </c>
      <c r="W22" s="2332">
        <f t="shared" si="15"/>
        <v>124.9</v>
      </c>
      <c r="X22" s="2332">
        <f t="shared" si="15"/>
        <v>121.1</v>
      </c>
      <c r="Y22" s="2332">
        <f t="shared" si="15"/>
        <v>101.4</v>
      </c>
      <c r="Z22" s="2332">
        <f t="shared" si="15"/>
        <v>112.7</v>
      </c>
      <c r="AA22" s="2332">
        <f t="shared" si="15"/>
        <v>112.4</v>
      </c>
      <c r="AB22" s="2332">
        <f t="shared" si="15"/>
        <v>113.6</v>
      </c>
      <c r="AC22" s="2332">
        <f t="shared" si="15"/>
        <v>116.7</v>
      </c>
      <c r="AD22" s="2332">
        <f t="shared" si="15"/>
        <v>121.2</v>
      </c>
      <c r="AE22" s="2332">
        <f t="shared" si="15"/>
        <v>120</v>
      </c>
      <c r="AF22" s="2332">
        <f t="shared" si="15"/>
        <v>118</v>
      </c>
      <c r="AG22" s="2332">
        <f t="shared" si="15"/>
        <v>111.8</v>
      </c>
      <c r="AH22" s="2332">
        <f t="shared" si="15"/>
        <v>124.3</v>
      </c>
      <c r="AI22" s="2332">
        <f t="shared" si="15"/>
        <v>116.4</v>
      </c>
      <c r="AJ22" s="2332">
        <f t="shared" si="15"/>
        <v>100</v>
      </c>
      <c r="AK22" s="2332">
        <f t="shared" si="15"/>
        <v>105.2</v>
      </c>
      <c r="AL22" s="2332">
        <f t="shared" si="15"/>
        <v>105.3</v>
      </c>
      <c r="AM22" s="2332">
        <f t="shared" si="15"/>
        <v>101</v>
      </c>
      <c r="AN22" s="2332">
        <f t="shared" si="15"/>
        <v>101.2</v>
      </c>
      <c r="AO22" s="1254" t="s">
        <v>521</v>
      </c>
      <c r="AP22" s="1250"/>
    </row>
    <row r="23" spans="1:66">
      <c r="A23" s="1209"/>
      <c r="B23" s="2319"/>
      <c r="C23" s="2302" t="s">
        <v>570</v>
      </c>
      <c r="D23" s="2306" t="s">
        <v>577</v>
      </c>
      <c r="E23" s="2324" t="s">
        <v>579</v>
      </c>
      <c r="F23" s="1458">
        <f t="shared" ref="F23:AN23" si="16">ROUND((F22-E22)/E22*100,1)</f>
        <v>-0.1</v>
      </c>
      <c r="G23" s="1458">
        <f t="shared" si="16"/>
        <v>-6.4</v>
      </c>
      <c r="H23" s="1458">
        <f t="shared" si="16"/>
        <v>-14.6</v>
      </c>
      <c r="I23" s="1458">
        <f t="shared" si="16"/>
        <v>-11.2</v>
      </c>
      <c r="J23" s="1458">
        <f t="shared" si="16"/>
        <v>-2.1</v>
      </c>
      <c r="K23" s="1458">
        <f t="shared" si="16"/>
        <v>3.7</v>
      </c>
      <c r="L23" s="1458">
        <f t="shared" si="16"/>
        <v>7.2</v>
      </c>
      <c r="M23" s="1458">
        <f t="shared" si="16"/>
        <v>3</v>
      </c>
      <c r="N23" s="1458">
        <f t="shared" si="16"/>
        <v>-8.8000000000000007</v>
      </c>
      <c r="O23" s="1458">
        <f t="shared" si="16"/>
        <v>-1.4</v>
      </c>
      <c r="P23" s="1458">
        <f t="shared" si="16"/>
        <v>5.7</v>
      </c>
      <c r="Q23" s="1458">
        <f t="shared" si="16"/>
        <v>-3.7</v>
      </c>
      <c r="R23" s="1458">
        <f t="shared" si="16"/>
        <v>0.7</v>
      </c>
      <c r="S23" s="1458">
        <f t="shared" si="16"/>
        <v>5.9</v>
      </c>
      <c r="T23" s="1458">
        <f t="shared" si="16"/>
        <v>3.7</v>
      </c>
      <c r="U23" s="1458">
        <f t="shared" si="16"/>
        <v>0.3</v>
      </c>
      <c r="V23" s="1458">
        <f t="shared" si="16"/>
        <v>3.3</v>
      </c>
      <c r="W23" s="1458">
        <f t="shared" si="16"/>
        <v>1.6</v>
      </c>
      <c r="X23" s="1458">
        <f t="shared" si="16"/>
        <v>-3</v>
      </c>
      <c r="Y23" s="1458">
        <f t="shared" si="16"/>
        <v>-16.3</v>
      </c>
      <c r="Z23" s="1458">
        <f t="shared" si="16"/>
        <v>11.1</v>
      </c>
      <c r="AA23" s="2325">
        <f t="shared" si="16"/>
        <v>-0.3</v>
      </c>
      <c r="AB23" s="2325">
        <f t="shared" si="16"/>
        <v>1.1000000000000001</v>
      </c>
      <c r="AC23" s="2325">
        <f t="shared" si="16"/>
        <v>2.7</v>
      </c>
      <c r="AD23" s="2325">
        <f t="shared" si="16"/>
        <v>3.9</v>
      </c>
      <c r="AE23" s="2325">
        <f t="shared" si="16"/>
        <v>-1</v>
      </c>
      <c r="AF23" s="2325">
        <f t="shared" si="16"/>
        <v>-1.7</v>
      </c>
      <c r="AG23" s="2325">
        <f t="shared" si="16"/>
        <v>-5.3</v>
      </c>
      <c r="AH23" s="2325">
        <f t="shared" si="16"/>
        <v>11.2</v>
      </c>
      <c r="AI23" s="2325">
        <f t="shared" si="16"/>
        <v>-6.4</v>
      </c>
      <c r="AJ23" s="2325">
        <f t="shared" si="16"/>
        <v>-14.1</v>
      </c>
      <c r="AK23" s="2326">
        <f t="shared" si="16"/>
        <v>5.2</v>
      </c>
      <c r="AL23" s="2326">
        <f t="shared" si="16"/>
        <v>0.1</v>
      </c>
      <c r="AM23" s="2326">
        <f t="shared" si="16"/>
        <v>-4.0999999999999996</v>
      </c>
      <c r="AN23" s="2326">
        <f t="shared" si="16"/>
        <v>0.2</v>
      </c>
      <c r="AO23" s="1512"/>
      <c r="AP23" s="1212"/>
    </row>
    <row r="24" spans="1:66">
      <c r="A24" s="1209"/>
      <c r="B24" s="2319" t="s">
        <v>1027</v>
      </c>
      <c r="C24" s="2297" t="s">
        <v>571</v>
      </c>
      <c r="D24" s="2298" t="s">
        <v>997</v>
      </c>
      <c r="E24" s="2331">
        <f t="shared" ref="E24:AN24" si="17">E136</f>
        <v>80</v>
      </c>
      <c r="F24" s="2332">
        <f t="shared" si="17"/>
        <v>82.6</v>
      </c>
      <c r="G24" s="2332">
        <f t="shared" si="17"/>
        <v>85.2</v>
      </c>
      <c r="H24" s="2332">
        <f t="shared" si="17"/>
        <v>87.1</v>
      </c>
      <c r="I24" s="2332">
        <f t="shared" si="17"/>
        <v>88.1</v>
      </c>
      <c r="J24" s="2332">
        <f t="shared" si="17"/>
        <v>88.2</v>
      </c>
      <c r="K24" s="2332">
        <f t="shared" si="17"/>
        <v>87.7</v>
      </c>
      <c r="L24" s="2332">
        <f t="shared" si="17"/>
        <v>87.3</v>
      </c>
      <c r="M24" s="2332">
        <f t="shared" si="17"/>
        <v>87.9</v>
      </c>
      <c r="N24" s="2332">
        <f t="shared" si="17"/>
        <v>88.4</v>
      </c>
      <c r="O24" s="2332">
        <f t="shared" si="17"/>
        <v>87.9</v>
      </c>
      <c r="P24" s="2332">
        <f t="shared" si="17"/>
        <v>87.1</v>
      </c>
      <c r="Q24" s="2332">
        <f t="shared" si="17"/>
        <v>86.3</v>
      </c>
      <c r="R24" s="2332">
        <f t="shared" si="17"/>
        <v>85.2</v>
      </c>
      <c r="S24" s="2332">
        <f t="shared" si="17"/>
        <v>84.4</v>
      </c>
      <c r="T24" s="2332">
        <f t="shared" si="17"/>
        <v>84.8</v>
      </c>
      <c r="U24" s="2332">
        <f t="shared" si="17"/>
        <v>85.5</v>
      </c>
      <c r="V24" s="2332">
        <f t="shared" si="17"/>
        <v>86.4</v>
      </c>
      <c r="W24" s="2332">
        <f t="shared" si="17"/>
        <v>88.8</v>
      </c>
      <c r="X24" s="2332">
        <f t="shared" si="17"/>
        <v>91.6</v>
      </c>
      <c r="Y24" s="2332">
        <f t="shared" si="17"/>
        <v>92.7</v>
      </c>
      <c r="Z24" s="2332">
        <f t="shared" si="17"/>
        <v>93</v>
      </c>
      <c r="AA24" s="2332">
        <f t="shared" si="17"/>
        <v>93.5</v>
      </c>
      <c r="AB24" s="2332">
        <f t="shared" si="17"/>
        <v>93.7</v>
      </c>
      <c r="AC24" s="2332">
        <f t="shared" si="17"/>
        <v>94.1</v>
      </c>
      <c r="AD24" s="2332">
        <f t="shared" si="17"/>
        <v>94.9</v>
      </c>
      <c r="AE24" s="2332">
        <f t="shared" si="17"/>
        <v>95.9</v>
      </c>
      <c r="AF24" s="2332">
        <f t="shared" si="17"/>
        <v>96.7</v>
      </c>
      <c r="AG24" s="2332">
        <f t="shared" si="17"/>
        <v>99.3</v>
      </c>
      <c r="AH24" s="2332">
        <f t="shared" si="17"/>
        <v>99.2</v>
      </c>
      <c r="AI24" s="2332">
        <f t="shared" si="17"/>
        <v>99.5</v>
      </c>
      <c r="AJ24" s="2332">
        <f t="shared" si="17"/>
        <v>100</v>
      </c>
      <c r="AK24" s="2325">
        <f t="shared" si="17"/>
        <v>98.9</v>
      </c>
      <c r="AL24" s="2325">
        <f t="shared" si="17"/>
        <v>99.4</v>
      </c>
      <c r="AM24" s="2325">
        <f t="shared" si="17"/>
        <v>99</v>
      </c>
      <c r="AN24" s="2325">
        <f t="shared" si="17"/>
        <v>98.9</v>
      </c>
      <c r="AO24" s="1254"/>
      <c r="AP24" s="1250"/>
    </row>
    <row r="25" spans="1:66">
      <c r="A25" s="1209"/>
      <c r="B25" s="2319" t="s">
        <v>1028</v>
      </c>
      <c r="C25" s="2302"/>
      <c r="D25" s="2306" t="s">
        <v>577</v>
      </c>
      <c r="E25" s="2288" t="s">
        <v>579</v>
      </c>
      <c r="F25" s="1252">
        <f t="shared" ref="F25:AN25" si="18">ROUND((F24-E24)/E24*100,1)</f>
        <v>3.2</v>
      </c>
      <c r="G25" s="1252">
        <f t="shared" si="18"/>
        <v>3.1</v>
      </c>
      <c r="H25" s="1252">
        <f t="shared" si="18"/>
        <v>2.2000000000000002</v>
      </c>
      <c r="I25" s="1252">
        <f t="shared" si="18"/>
        <v>1.1000000000000001</v>
      </c>
      <c r="J25" s="1252">
        <f t="shared" si="18"/>
        <v>0.1</v>
      </c>
      <c r="K25" s="1252">
        <f t="shared" si="18"/>
        <v>-0.6</v>
      </c>
      <c r="L25" s="1252">
        <f t="shared" si="18"/>
        <v>-0.5</v>
      </c>
      <c r="M25" s="1252">
        <f t="shared" si="18"/>
        <v>0.7</v>
      </c>
      <c r="N25" s="1252">
        <f t="shared" si="18"/>
        <v>0.6</v>
      </c>
      <c r="O25" s="1252">
        <f t="shared" si="18"/>
        <v>-0.6</v>
      </c>
      <c r="P25" s="1252">
        <f t="shared" si="18"/>
        <v>-0.9</v>
      </c>
      <c r="Q25" s="1252">
        <f t="shared" si="18"/>
        <v>-0.9</v>
      </c>
      <c r="R25" s="1252">
        <f t="shared" si="18"/>
        <v>-1.3</v>
      </c>
      <c r="S25" s="1252">
        <f t="shared" si="18"/>
        <v>-0.9</v>
      </c>
      <c r="T25" s="1252">
        <f t="shared" si="18"/>
        <v>0.5</v>
      </c>
      <c r="U25" s="1252">
        <f t="shared" si="18"/>
        <v>0.8</v>
      </c>
      <c r="V25" s="1252">
        <f t="shared" si="18"/>
        <v>1.1000000000000001</v>
      </c>
      <c r="W25" s="1252">
        <f t="shared" si="18"/>
        <v>2.8</v>
      </c>
      <c r="X25" s="1252">
        <f t="shared" si="18"/>
        <v>3.2</v>
      </c>
      <c r="Y25" s="1252">
        <f t="shared" si="18"/>
        <v>1.2</v>
      </c>
      <c r="Z25" s="1252">
        <f t="shared" si="18"/>
        <v>0.3</v>
      </c>
      <c r="AA25" s="1252">
        <f t="shared" si="18"/>
        <v>0.5</v>
      </c>
      <c r="AB25" s="1252">
        <f t="shared" si="18"/>
        <v>0.2</v>
      </c>
      <c r="AC25" s="1252">
        <f t="shared" si="18"/>
        <v>0.4</v>
      </c>
      <c r="AD25" s="1252">
        <f t="shared" si="18"/>
        <v>0.9</v>
      </c>
      <c r="AE25" s="1252">
        <f t="shared" si="18"/>
        <v>1.1000000000000001</v>
      </c>
      <c r="AF25" s="1252">
        <f t="shared" si="18"/>
        <v>0.8</v>
      </c>
      <c r="AG25" s="1252">
        <f t="shared" si="18"/>
        <v>2.7</v>
      </c>
      <c r="AH25" s="1252">
        <f t="shared" si="18"/>
        <v>-0.1</v>
      </c>
      <c r="AI25" s="1252">
        <f t="shared" si="18"/>
        <v>0.3</v>
      </c>
      <c r="AJ25" s="1252">
        <f t="shared" si="18"/>
        <v>0.5</v>
      </c>
      <c r="AK25" s="1458">
        <f t="shared" si="18"/>
        <v>-1.1000000000000001</v>
      </c>
      <c r="AL25" s="1458">
        <f t="shared" si="18"/>
        <v>0.5</v>
      </c>
      <c r="AM25" s="1252">
        <f t="shared" si="18"/>
        <v>-0.4</v>
      </c>
      <c r="AN25" s="1252">
        <f t="shared" si="18"/>
        <v>-0.1</v>
      </c>
      <c r="AO25" s="1525"/>
      <c r="AP25" s="1209"/>
    </row>
    <row r="26" spans="1:66">
      <c r="A26" s="1209"/>
      <c r="B26" s="2319"/>
      <c r="C26" s="2333" t="s">
        <v>572</v>
      </c>
      <c r="D26" s="2334" t="s">
        <v>1029</v>
      </c>
      <c r="E26" s="2335">
        <v>1.58</v>
      </c>
      <c r="F26" s="2336">
        <v>1.82</v>
      </c>
      <c r="G26" s="2336">
        <v>1.74</v>
      </c>
      <c r="H26" s="2336">
        <v>1.25</v>
      </c>
      <c r="I26" s="2336">
        <v>0.91</v>
      </c>
      <c r="J26" s="2336">
        <v>0.8</v>
      </c>
      <c r="K26" s="2336">
        <v>0.92</v>
      </c>
      <c r="L26" s="2337">
        <v>1.0900000000000001</v>
      </c>
      <c r="M26" s="2337">
        <v>1</v>
      </c>
      <c r="N26" s="2337">
        <v>0.69</v>
      </c>
      <c r="O26" s="2337">
        <v>0.65</v>
      </c>
      <c r="P26" s="2337">
        <v>0.78</v>
      </c>
      <c r="Q26" s="2337">
        <v>0.78</v>
      </c>
      <c r="R26" s="2338">
        <v>0.71</v>
      </c>
      <c r="S26" s="2339">
        <v>0.86</v>
      </c>
      <c r="T26" s="2339">
        <v>1.08</v>
      </c>
      <c r="U26" s="2339">
        <v>1.29</v>
      </c>
      <c r="V26" s="2339">
        <v>1.39</v>
      </c>
      <c r="W26" s="2339">
        <v>1.37</v>
      </c>
      <c r="X26" s="897">
        <v>1.1399999999999999</v>
      </c>
      <c r="Y26" s="897">
        <v>0.78</v>
      </c>
      <c r="Z26" s="897">
        <v>0.86</v>
      </c>
      <c r="AA26" s="897">
        <v>0.97</v>
      </c>
      <c r="AB26" s="897">
        <v>1.1200000000000001</v>
      </c>
      <c r="AC26" s="897">
        <v>1.21</v>
      </c>
      <c r="AD26" s="897">
        <v>1.37</v>
      </c>
      <c r="AE26" s="897">
        <v>1.51</v>
      </c>
      <c r="AF26" s="897">
        <v>1.74</v>
      </c>
      <c r="AG26" s="897">
        <v>1.92</v>
      </c>
      <c r="AH26" s="897">
        <v>2.14</v>
      </c>
      <c r="AI26" s="897">
        <v>2.1800000000000002</v>
      </c>
      <c r="AJ26" s="1528">
        <v>1.75</v>
      </c>
      <c r="AK26" s="1529">
        <v>1.73</v>
      </c>
      <c r="AL26" s="1529">
        <v>1.84</v>
      </c>
      <c r="AM26" s="1529">
        <v>1.81</v>
      </c>
      <c r="AN26" s="1835">
        <v>1.8</v>
      </c>
      <c r="AO26" s="1224" t="s">
        <v>1030</v>
      </c>
      <c r="AP26" s="1209" t="s">
        <v>271</v>
      </c>
      <c r="AR26" s="883"/>
      <c r="AS26" s="1257"/>
      <c r="AT26" s="1257"/>
      <c r="AU26" s="1257"/>
      <c r="AV26" s="1257"/>
      <c r="AW26" s="1257"/>
      <c r="AX26" s="1257"/>
      <c r="AY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</row>
    <row r="27" spans="1:66">
      <c r="A27" s="1209"/>
      <c r="B27" s="2319" t="s">
        <v>1031</v>
      </c>
      <c r="C27" s="2333" t="s">
        <v>573</v>
      </c>
      <c r="D27" s="2334" t="s">
        <v>1029</v>
      </c>
      <c r="E27" s="2340">
        <v>0.95</v>
      </c>
      <c r="F27" s="2341">
        <v>1.0900000000000001</v>
      </c>
      <c r="G27" s="2341">
        <v>1.06</v>
      </c>
      <c r="H27" s="2341">
        <v>0.78</v>
      </c>
      <c r="I27" s="2341">
        <v>0.54</v>
      </c>
      <c r="J27" s="2341">
        <v>0.45</v>
      </c>
      <c r="K27" s="2341">
        <v>0.48</v>
      </c>
      <c r="L27" s="2342">
        <v>0.61</v>
      </c>
      <c r="M27" s="2342">
        <v>0.57999999999999996</v>
      </c>
      <c r="N27" s="2342">
        <v>0.39</v>
      </c>
      <c r="O27" s="2342">
        <v>0.35</v>
      </c>
      <c r="P27" s="2342">
        <v>0.44</v>
      </c>
      <c r="Q27" s="2342">
        <v>0.45</v>
      </c>
      <c r="R27" s="2342">
        <v>0.42</v>
      </c>
      <c r="S27" s="2343">
        <v>0.51</v>
      </c>
      <c r="T27" s="2343">
        <v>0.69</v>
      </c>
      <c r="U27" s="2343">
        <v>0.83</v>
      </c>
      <c r="V27" s="2343">
        <v>0.94</v>
      </c>
      <c r="W27" s="2343">
        <v>0.94</v>
      </c>
      <c r="X27" s="2344">
        <v>0.78</v>
      </c>
      <c r="Y27" s="2344">
        <v>0.47</v>
      </c>
      <c r="Z27" s="2344">
        <v>0.49</v>
      </c>
      <c r="AA27" s="2344">
        <v>0.59</v>
      </c>
      <c r="AB27" s="2344">
        <v>0.68</v>
      </c>
      <c r="AC27" s="2344">
        <v>0.75</v>
      </c>
      <c r="AD27" s="2344">
        <v>0.88</v>
      </c>
      <c r="AE27" s="2344">
        <v>0.98</v>
      </c>
      <c r="AF27" s="2344">
        <v>1.1299999999999999</v>
      </c>
      <c r="AG27" s="2344">
        <v>1.28</v>
      </c>
      <c r="AH27" s="2344">
        <v>1.43</v>
      </c>
      <c r="AI27" s="2344">
        <v>1.43</v>
      </c>
      <c r="AJ27" s="1529">
        <v>1.04</v>
      </c>
      <c r="AK27" s="1528">
        <v>0.93</v>
      </c>
      <c r="AL27" s="1528">
        <v>1.01</v>
      </c>
      <c r="AM27" s="1529">
        <v>1.02</v>
      </c>
      <c r="AN27" s="1528">
        <v>1.01</v>
      </c>
      <c r="AO27" s="1530" t="s">
        <v>1032</v>
      </c>
      <c r="AP27" s="1209" t="s">
        <v>271</v>
      </c>
      <c r="AR27" s="883"/>
    </row>
    <row r="28" spans="1:66">
      <c r="A28" s="1209"/>
      <c r="B28" s="2319"/>
      <c r="C28" s="2345" t="s">
        <v>574</v>
      </c>
      <c r="D28" s="2346" t="s">
        <v>575</v>
      </c>
      <c r="E28" s="2347" t="s">
        <v>579</v>
      </c>
      <c r="F28" s="2348" t="s">
        <v>579</v>
      </c>
      <c r="G28" s="2348" t="s">
        <v>579</v>
      </c>
      <c r="H28" s="2348" t="s">
        <v>579</v>
      </c>
      <c r="I28" s="2348" t="s">
        <v>579</v>
      </c>
      <c r="J28" s="2348" t="s">
        <v>579</v>
      </c>
      <c r="K28" s="2348" t="s">
        <v>579</v>
      </c>
      <c r="L28" s="2348" t="s">
        <v>579</v>
      </c>
      <c r="M28" s="820">
        <v>3.7</v>
      </c>
      <c r="N28" s="820">
        <v>4.7</v>
      </c>
      <c r="O28" s="820">
        <v>5.8</v>
      </c>
      <c r="P28" s="820">
        <v>5.9</v>
      </c>
      <c r="Q28" s="820">
        <v>6.3</v>
      </c>
      <c r="R28" s="820">
        <v>6.8</v>
      </c>
      <c r="S28" s="2005">
        <v>6.4</v>
      </c>
      <c r="T28" s="2005">
        <v>5.5</v>
      </c>
      <c r="U28" s="2005">
        <v>5</v>
      </c>
      <c r="V28" s="2005">
        <v>4.5999999999999996</v>
      </c>
      <c r="W28" s="2005">
        <v>4</v>
      </c>
      <c r="X28" s="2349">
        <v>4.2</v>
      </c>
      <c r="Y28" s="2349">
        <v>5.2</v>
      </c>
      <c r="Z28" s="2344">
        <v>5.3</v>
      </c>
      <c r="AA28" s="2344">
        <v>4.5999999999999996</v>
      </c>
      <c r="AB28" s="2344">
        <v>4.7</v>
      </c>
      <c r="AC28" s="2344">
        <v>4.0999999999999996</v>
      </c>
      <c r="AD28" s="2344">
        <v>3.9</v>
      </c>
      <c r="AE28" s="2344">
        <v>3.7</v>
      </c>
      <c r="AF28" s="2344">
        <v>3.4</v>
      </c>
      <c r="AG28" s="2344">
        <v>2.7</v>
      </c>
      <c r="AH28" s="2344">
        <v>2.6</v>
      </c>
      <c r="AI28" s="2344">
        <v>2.2999999999999998</v>
      </c>
      <c r="AJ28" s="1531">
        <v>2.7</v>
      </c>
      <c r="AK28" s="1826">
        <v>2.8</v>
      </c>
      <c r="AL28" s="1826">
        <v>2.6</v>
      </c>
      <c r="AM28" s="1826">
        <v>2.6</v>
      </c>
      <c r="AN28" s="1908">
        <v>2.4</v>
      </c>
      <c r="AO28" s="1533" t="s">
        <v>1033</v>
      </c>
      <c r="AP28" s="1909">
        <v>45720</v>
      </c>
      <c r="AR28" s="883"/>
    </row>
    <row r="29" spans="1:66" ht="19" hidden="1">
      <c r="A29" s="1209"/>
      <c r="B29" s="2319"/>
      <c r="C29" s="2345" t="s">
        <v>1034</v>
      </c>
      <c r="D29" s="2350" t="s">
        <v>1035</v>
      </c>
      <c r="E29" s="2351">
        <v>3.11</v>
      </c>
      <c r="F29" s="2341">
        <v>3.67</v>
      </c>
      <c r="G29" s="2341">
        <v>3.71</v>
      </c>
      <c r="H29" s="2341">
        <v>2.87</v>
      </c>
      <c r="I29" s="2341">
        <v>1.92</v>
      </c>
      <c r="J29" s="2341">
        <v>1.18</v>
      </c>
      <c r="K29" s="2341">
        <v>0.9</v>
      </c>
      <c r="L29" s="2352">
        <v>0.95</v>
      </c>
      <c r="M29" s="2352">
        <v>1.02</v>
      </c>
      <c r="N29" s="2352">
        <v>0.76</v>
      </c>
      <c r="O29" s="2352">
        <v>0.28000000000000003</v>
      </c>
      <c r="P29" s="2352">
        <v>0.12</v>
      </c>
      <c r="Q29" s="2352">
        <v>0.08</v>
      </c>
      <c r="R29" s="2352">
        <v>-2.0299999999999998</v>
      </c>
      <c r="S29" s="2353">
        <v>-1.07</v>
      </c>
      <c r="T29" s="2354" t="s">
        <v>785</v>
      </c>
      <c r="U29" s="2353">
        <v>-0.36</v>
      </c>
      <c r="V29" s="2354" t="s">
        <v>785</v>
      </c>
      <c r="W29" s="2353">
        <v>0.35</v>
      </c>
      <c r="X29" s="2354" t="s">
        <v>785</v>
      </c>
      <c r="Y29" s="2353">
        <v>-0.22</v>
      </c>
      <c r="Z29" s="2353">
        <v>-0.19</v>
      </c>
      <c r="AA29" s="2353">
        <v>-0.23</v>
      </c>
      <c r="AB29" s="2354" t="s">
        <v>785</v>
      </c>
      <c r="AC29" s="2354" t="s">
        <v>785</v>
      </c>
      <c r="AD29" s="2344">
        <v>0.27</v>
      </c>
      <c r="AE29" s="2344">
        <v>0.36</v>
      </c>
      <c r="AF29" s="2344">
        <v>0.17</v>
      </c>
      <c r="AG29" s="2344">
        <v>0.15</v>
      </c>
      <c r="AH29" s="2344">
        <v>0.16</v>
      </c>
      <c r="AI29" s="2344">
        <v>0.09</v>
      </c>
      <c r="AJ29" s="1517"/>
      <c r="AK29" s="1517"/>
      <c r="AL29" s="1517"/>
      <c r="AM29" s="1517"/>
      <c r="AN29" s="1517"/>
      <c r="AO29" s="1534" t="s">
        <v>1036</v>
      </c>
      <c r="AP29" s="1209"/>
      <c r="AR29" s="883"/>
    </row>
    <row r="30" spans="1:66" ht="13.5" hidden="1" customHeight="1">
      <c r="A30" s="1209"/>
      <c r="B30" s="2319"/>
      <c r="C30" s="2302" t="s">
        <v>1037</v>
      </c>
      <c r="D30" s="2355" t="s">
        <v>1035</v>
      </c>
      <c r="E30" s="2335"/>
      <c r="F30" s="2336">
        <v>5.72</v>
      </c>
      <c r="G30" s="2336">
        <v>5.56</v>
      </c>
      <c r="H30" s="2336">
        <v>4.9800000000000004</v>
      </c>
      <c r="I30" s="2336">
        <v>3.86</v>
      </c>
      <c r="J30" s="2336">
        <v>3.01</v>
      </c>
      <c r="K30" s="2336">
        <v>2.4900000000000002</v>
      </c>
      <c r="L30" s="2356">
        <v>2.64</v>
      </c>
      <c r="M30" s="2356">
        <v>2.66</v>
      </c>
      <c r="N30" s="2356">
        <v>2.4</v>
      </c>
      <c r="O30" s="2356">
        <v>1.84</v>
      </c>
      <c r="P30" s="2356">
        <v>1.72</v>
      </c>
      <c r="Q30" s="2356">
        <v>1.66</v>
      </c>
      <c r="R30" s="2356">
        <v>1.42</v>
      </c>
      <c r="S30" s="2083"/>
      <c r="T30" s="2083"/>
      <c r="U30" s="2083"/>
      <c r="V30" s="2083"/>
      <c r="W30" s="2083"/>
      <c r="X30" s="2083"/>
      <c r="Y30" s="2083"/>
      <c r="Z30" s="2083"/>
      <c r="AA30" s="2083"/>
      <c r="AB30" s="2083"/>
      <c r="AC30" s="2083"/>
      <c r="AD30" s="2083"/>
      <c r="AE30" s="2083"/>
      <c r="AF30" s="2083"/>
      <c r="AG30" s="2083"/>
      <c r="AH30" s="2083"/>
      <c r="AI30" s="897"/>
      <c r="AJ30" s="1517"/>
      <c r="AK30" s="1517"/>
      <c r="AL30" s="1517"/>
      <c r="AM30" s="1517"/>
      <c r="AN30" s="1517"/>
      <c r="AO30" s="1534" t="s">
        <v>1038</v>
      </c>
      <c r="AP30" s="1209"/>
      <c r="AR30" s="883"/>
    </row>
    <row r="31" spans="1:66" ht="13.5" hidden="1" customHeight="1">
      <c r="A31" s="1209"/>
      <c r="B31" s="2319"/>
      <c r="C31" s="2297" t="s">
        <v>1039</v>
      </c>
      <c r="D31" s="2346" t="s">
        <v>1035</v>
      </c>
      <c r="E31" s="2357"/>
      <c r="F31" s="2307">
        <v>5</v>
      </c>
      <c r="G31" s="2307">
        <v>9.1999999999999993</v>
      </c>
      <c r="H31" s="2307">
        <v>0</v>
      </c>
      <c r="I31" s="2307">
        <v>-1.9</v>
      </c>
      <c r="J31" s="2307">
        <v>-1.1000000000000001</v>
      </c>
      <c r="K31" s="2307">
        <v>1.7</v>
      </c>
      <c r="L31" s="2358">
        <v>4.8</v>
      </c>
      <c r="M31" s="2358">
        <v>3.8</v>
      </c>
      <c r="N31" s="2358">
        <v>-4.0999999999999996</v>
      </c>
      <c r="O31" s="2358">
        <v>-12.6</v>
      </c>
      <c r="P31" s="2300">
        <v>12.5</v>
      </c>
      <c r="Q31" s="2300">
        <v>-4.8</v>
      </c>
      <c r="R31" s="2358">
        <v>-13.2</v>
      </c>
      <c r="S31" s="897"/>
      <c r="T31" s="897"/>
      <c r="U31" s="897"/>
      <c r="V31" s="897"/>
      <c r="W31" s="897"/>
      <c r="X31" s="897"/>
      <c r="Y31" s="897"/>
      <c r="Z31" s="897"/>
      <c r="AA31" s="897"/>
      <c r="AB31" s="897"/>
      <c r="AC31" s="897"/>
      <c r="AD31" s="897"/>
      <c r="AE31" s="897"/>
      <c r="AF31" s="897"/>
      <c r="AG31" s="897"/>
      <c r="AH31" s="897"/>
      <c r="AI31" s="2315"/>
      <c r="AJ31" s="1517"/>
      <c r="AK31" s="1517"/>
      <c r="AL31" s="1517"/>
      <c r="AM31" s="1517"/>
      <c r="AN31" s="1517"/>
      <c r="AO31" s="1534" t="s">
        <v>1040</v>
      </c>
      <c r="AP31" s="1209"/>
      <c r="AR31" s="883"/>
    </row>
    <row r="32" spans="1:66" ht="13.5" hidden="1" customHeight="1">
      <c r="A32" s="1209"/>
      <c r="B32" s="2319"/>
      <c r="C32" s="2302" t="s">
        <v>1041</v>
      </c>
      <c r="D32" s="2355" t="s">
        <v>1035</v>
      </c>
      <c r="E32" s="2335"/>
      <c r="F32" s="2359">
        <v>5.3</v>
      </c>
      <c r="G32" s="2359">
        <v>4.9000000000000004</v>
      </c>
      <c r="H32" s="2359">
        <v>0.7</v>
      </c>
      <c r="I32" s="2359">
        <v>-1.8</v>
      </c>
      <c r="J32" s="2359">
        <v>-1.6</v>
      </c>
      <c r="K32" s="2359">
        <v>2.2999999999999998</v>
      </c>
      <c r="L32" s="2360">
        <v>3.3</v>
      </c>
      <c r="M32" s="2360">
        <v>2.7</v>
      </c>
      <c r="N32" s="2360">
        <v>-4.3</v>
      </c>
      <c r="O32" s="2360">
        <v>-6.6</v>
      </c>
      <c r="P32" s="2300">
        <v>-2.2999999999999998</v>
      </c>
      <c r="Q32" s="2300">
        <v>-7.7</v>
      </c>
      <c r="R32" s="2360">
        <v>-10.6</v>
      </c>
      <c r="S32" s="897"/>
      <c r="T32" s="897"/>
      <c r="U32" s="897"/>
      <c r="V32" s="897"/>
      <c r="W32" s="897"/>
      <c r="X32" s="897"/>
      <c r="Y32" s="897"/>
      <c r="Z32" s="897"/>
      <c r="AA32" s="897"/>
      <c r="AB32" s="897"/>
      <c r="AC32" s="897"/>
      <c r="AD32" s="897"/>
      <c r="AE32" s="897"/>
      <c r="AF32" s="897"/>
      <c r="AG32" s="897"/>
      <c r="AH32" s="897"/>
      <c r="AI32" s="2083"/>
      <c r="AJ32" s="1517"/>
      <c r="AK32" s="1517"/>
      <c r="AL32" s="1517"/>
      <c r="AM32" s="1517"/>
      <c r="AN32" s="1517"/>
      <c r="AO32" s="1535"/>
      <c r="AP32" s="1209"/>
      <c r="AR32" s="883"/>
    </row>
    <row r="33" spans="1:65">
      <c r="A33" s="1209"/>
      <c r="B33" s="2361" t="s">
        <v>1042</v>
      </c>
      <c r="C33" s="2362" t="s">
        <v>1043</v>
      </c>
      <c r="D33" s="2363" t="s">
        <v>1044</v>
      </c>
      <c r="E33" s="2309">
        <v>216</v>
      </c>
      <c r="F33" s="2364">
        <v>178</v>
      </c>
      <c r="G33" s="2364">
        <v>357</v>
      </c>
      <c r="H33" s="2364">
        <v>511</v>
      </c>
      <c r="I33" s="2364">
        <v>631</v>
      </c>
      <c r="J33" s="2364">
        <v>663</v>
      </c>
      <c r="K33" s="2364">
        <v>478</v>
      </c>
      <c r="L33" s="2090">
        <v>482</v>
      </c>
      <c r="M33" s="2090">
        <v>619</v>
      </c>
      <c r="N33" s="2090">
        <v>785</v>
      </c>
      <c r="O33" s="2090">
        <v>632</v>
      </c>
      <c r="P33" s="2090">
        <v>755</v>
      </c>
      <c r="Q33" s="2090">
        <v>815</v>
      </c>
      <c r="R33" s="2090">
        <v>747</v>
      </c>
      <c r="S33" s="1558">
        <v>678</v>
      </c>
      <c r="T33" s="1558">
        <v>664</v>
      </c>
      <c r="U33" s="1558">
        <v>649</v>
      </c>
      <c r="V33" s="1558">
        <v>604</v>
      </c>
      <c r="W33" s="1558">
        <v>711</v>
      </c>
      <c r="X33" s="1558">
        <v>747</v>
      </c>
      <c r="Y33" s="1558">
        <v>751</v>
      </c>
      <c r="Z33" s="1558">
        <v>730</v>
      </c>
      <c r="AA33" s="1558">
        <v>626</v>
      </c>
      <c r="AB33" s="1558">
        <v>623</v>
      </c>
      <c r="AC33" s="1558">
        <v>536</v>
      </c>
      <c r="AD33" s="1558">
        <v>517</v>
      </c>
      <c r="AE33" s="1558">
        <v>499</v>
      </c>
      <c r="AF33" s="1558">
        <v>434</v>
      </c>
      <c r="AG33" s="1558">
        <v>449</v>
      </c>
      <c r="AH33" s="1558">
        <v>413</v>
      </c>
      <c r="AI33" s="897">
        <v>492</v>
      </c>
      <c r="AJ33" s="1536">
        <v>423</v>
      </c>
      <c r="AK33" s="1536">
        <v>339</v>
      </c>
      <c r="AL33" s="1537">
        <v>318</v>
      </c>
      <c r="AM33" s="1537">
        <v>526</v>
      </c>
      <c r="AN33" s="1537">
        <v>570</v>
      </c>
      <c r="AO33" s="1538" t="s">
        <v>1045</v>
      </c>
      <c r="AP33" s="1209"/>
      <c r="AR33" s="883"/>
    </row>
    <row r="34" spans="1:65">
      <c r="A34" s="1209"/>
      <c r="B34" s="2365" t="s">
        <v>1046</v>
      </c>
      <c r="C34" s="2302"/>
      <c r="D34" s="2355" t="s">
        <v>577</v>
      </c>
      <c r="E34" s="2288" t="s">
        <v>579</v>
      </c>
      <c r="F34" s="1511">
        <f t="shared" ref="F34:AN34" si="19">ROUND((F33-E33)/E33*100,1)</f>
        <v>-17.600000000000001</v>
      </c>
      <c r="G34" s="1511">
        <f t="shared" si="19"/>
        <v>100.6</v>
      </c>
      <c r="H34" s="1511">
        <f t="shared" si="19"/>
        <v>43.1</v>
      </c>
      <c r="I34" s="1511">
        <f t="shared" si="19"/>
        <v>23.5</v>
      </c>
      <c r="J34" s="1511">
        <f t="shared" si="19"/>
        <v>5.0999999999999996</v>
      </c>
      <c r="K34" s="1511">
        <f t="shared" si="19"/>
        <v>-27.9</v>
      </c>
      <c r="L34" s="1511">
        <f t="shared" si="19"/>
        <v>0.8</v>
      </c>
      <c r="M34" s="1511">
        <f t="shared" si="19"/>
        <v>28.4</v>
      </c>
      <c r="N34" s="1511">
        <f t="shared" si="19"/>
        <v>26.8</v>
      </c>
      <c r="O34" s="1511">
        <f t="shared" si="19"/>
        <v>-19.5</v>
      </c>
      <c r="P34" s="1511">
        <f t="shared" si="19"/>
        <v>19.5</v>
      </c>
      <c r="Q34" s="1511">
        <f t="shared" si="19"/>
        <v>7.9</v>
      </c>
      <c r="R34" s="1511">
        <f t="shared" si="19"/>
        <v>-8.3000000000000007</v>
      </c>
      <c r="S34" s="1511">
        <f t="shared" si="19"/>
        <v>-9.1999999999999993</v>
      </c>
      <c r="T34" s="1511">
        <f t="shared" si="19"/>
        <v>-2.1</v>
      </c>
      <c r="U34" s="1511">
        <f t="shared" si="19"/>
        <v>-2.2999999999999998</v>
      </c>
      <c r="V34" s="1511">
        <f t="shared" si="19"/>
        <v>-6.9</v>
      </c>
      <c r="W34" s="1511">
        <f t="shared" si="19"/>
        <v>17.7</v>
      </c>
      <c r="X34" s="1511">
        <f t="shared" si="19"/>
        <v>5.0999999999999996</v>
      </c>
      <c r="Y34" s="1511">
        <f t="shared" si="19"/>
        <v>0.5</v>
      </c>
      <c r="Z34" s="1511">
        <f t="shared" si="19"/>
        <v>-2.8</v>
      </c>
      <c r="AA34" s="1511">
        <f t="shared" si="19"/>
        <v>-14.2</v>
      </c>
      <c r="AB34" s="1511">
        <f t="shared" si="19"/>
        <v>-0.5</v>
      </c>
      <c r="AC34" s="1511">
        <f t="shared" si="19"/>
        <v>-14</v>
      </c>
      <c r="AD34" s="1511">
        <f t="shared" si="19"/>
        <v>-3.5</v>
      </c>
      <c r="AE34" s="1511">
        <f t="shared" si="19"/>
        <v>-3.5</v>
      </c>
      <c r="AF34" s="1511">
        <f t="shared" si="19"/>
        <v>-13</v>
      </c>
      <c r="AG34" s="1511">
        <f t="shared" si="19"/>
        <v>3.5</v>
      </c>
      <c r="AH34" s="1511">
        <f t="shared" si="19"/>
        <v>-8</v>
      </c>
      <c r="AI34" s="1517">
        <f t="shared" si="19"/>
        <v>19.100000000000001</v>
      </c>
      <c r="AJ34" s="1247">
        <f t="shared" si="19"/>
        <v>-14</v>
      </c>
      <c r="AK34" s="1517">
        <f t="shared" si="19"/>
        <v>-19.899999999999999</v>
      </c>
      <c r="AL34" s="1517">
        <f t="shared" si="19"/>
        <v>-6.2</v>
      </c>
      <c r="AM34" s="1247">
        <f t="shared" si="19"/>
        <v>65.400000000000006</v>
      </c>
      <c r="AN34" s="1247">
        <f t="shared" si="19"/>
        <v>8.4</v>
      </c>
      <c r="AO34" s="1540" t="s">
        <v>1047</v>
      </c>
      <c r="AP34" s="1209"/>
    </row>
    <row r="35" spans="1:65">
      <c r="A35" s="1209"/>
      <c r="B35" s="2319"/>
      <c r="C35" s="2330" t="s">
        <v>315</v>
      </c>
      <c r="D35" s="2298" t="s">
        <v>1048</v>
      </c>
      <c r="E35" s="2366">
        <v>3403.7809999999999</v>
      </c>
      <c r="F35" s="2367">
        <v>3315.587</v>
      </c>
      <c r="G35" s="2367">
        <v>3696.1280000000002</v>
      </c>
      <c r="H35" s="2367">
        <v>3577.3020000000001</v>
      </c>
      <c r="I35" s="2367">
        <v>3697.9760000000001</v>
      </c>
      <c r="J35" s="2367">
        <v>3775.1770000000001</v>
      </c>
      <c r="K35" s="2367">
        <v>4090.4090000000001</v>
      </c>
      <c r="L35" s="2367">
        <v>4104.46</v>
      </c>
      <c r="M35" s="2367">
        <v>4163.3789999999999</v>
      </c>
      <c r="N35" s="2367">
        <v>4005.7779999999998</v>
      </c>
      <c r="O35" s="2367">
        <v>3983.3780000000002</v>
      </c>
      <c r="P35" s="1558">
        <v>3875.009</v>
      </c>
      <c r="Q35" s="1558">
        <v>3794.2339999999999</v>
      </c>
      <c r="R35" s="1558">
        <v>3532.2510000000002</v>
      </c>
      <c r="S35" s="1558">
        <v>3537.5630000000001</v>
      </c>
      <c r="T35" s="1558">
        <v>3251.154</v>
      </c>
      <c r="U35" s="1558">
        <v>3100.422</v>
      </c>
      <c r="V35" s="1558">
        <v>3169.4409999999998</v>
      </c>
      <c r="W35" s="1558">
        <v>3055.3420000000001</v>
      </c>
      <c r="X35" s="1558">
        <v>3483.2150000000001</v>
      </c>
      <c r="Y35" s="1558">
        <v>3405.52</v>
      </c>
      <c r="Z35" s="1558">
        <v>3306.3969999999999</v>
      </c>
      <c r="AA35" s="1558">
        <v>3268.3180000000002</v>
      </c>
      <c r="AB35" s="1558">
        <v>3238.5219999999999</v>
      </c>
      <c r="AC35" s="1558">
        <v>3204.578</v>
      </c>
      <c r="AD35" s="1558">
        <v>3124.3719999999998</v>
      </c>
      <c r="AE35" s="1558">
        <v>3167.828</v>
      </c>
      <c r="AF35" s="1558">
        <v>3179.498</v>
      </c>
      <c r="AG35" s="1558">
        <v>2822.85</v>
      </c>
      <c r="AH35" s="1558">
        <v>3371.982</v>
      </c>
      <c r="AI35" s="1558">
        <v>3254.8319999999999</v>
      </c>
      <c r="AJ35" s="1537">
        <v>3274.9389999999999</v>
      </c>
      <c r="AK35" s="1536">
        <v>3444.1970000000001</v>
      </c>
      <c r="AL35" s="1536">
        <v>3581.82</v>
      </c>
      <c r="AM35" s="1537">
        <f>AV16/1000</f>
        <v>3358.5569999999998</v>
      </c>
      <c r="AN35" s="2636">
        <f>AX16/1000</f>
        <v>3362.48</v>
      </c>
      <c r="AO35" s="1512" t="s">
        <v>1049</v>
      </c>
      <c r="AP35" s="1209" t="s">
        <v>271</v>
      </c>
    </row>
    <row r="36" spans="1:65" ht="19">
      <c r="A36" s="1209"/>
      <c r="B36" s="2319" t="s">
        <v>271</v>
      </c>
      <c r="C36" s="2302" t="s">
        <v>565</v>
      </c>
      <c r="D36" s="2306" t="s">
        <v>577</v>
      </c>
      <c r="E36" s="2288" t="s">
        <v>579</v>
      </c>
      <c r="F36" s="1226">
        <f t="shared" ref="F36:AN36" si="20">ROUND((F35-E35)/E35*100,1)</f>
        <v>-2.6</v>
      </c>
      <c r="G36" s="1226">
        <f t="shared" si="20"/>
        <v>11.5</v>
      </c>
      <c r="H36" s="1226">
        <f t="shared" si="20"/>
        <v>-3.2</v>
      </c>
      <c r="I36" s="1226">
        <f t="shared" si="20"/>
        <v>3.4</v>
      </c>
      <c r="J36" s="1226">
        <f t="shared" si="20"/>
        <v>2.1</v>
      </c>
      <c r="K36" s="1226">
        <f t="shared" si="20"/>
        <v>8.4</v>
      </c>
      <c r="L36" s="1226">
        <f t="shared" si="20"/>
        <v>0.3</v>
      </c>
      <c r="M36" s="1226">
        <f t="shared" si="20"/>
        <v>1.4</v>
      </c>
      <c r="N36" s="1226">
        <f t="shared" si="20"/>
        <v>-3.8</v>
      </c>
      <c r="O36" s="1226">
        <f t="shared" si="20"/>
        <v>-0.6</v>
      </c>
      <c r="P36" s="1226">
        <f t="shared" si="20"/>
        <v>-2.7</v>
      </c>
      <c r="Q36" s="1226">
        <f t="shared" si="20"/>
        <v>-2.1</v>
      </c>
      <c r="R36" s="1226">
        <f t="shared" si="20"/>
        <v>-6.9</v>
      </c>
      <c r="S36" s="1226">
        <f t="shared" si="20"/>
        <v>0.2</v>
      </c>
      <c r="T36" s="1226">
        <f t="shared" si="20"/>
        <v>-8.1</v>
      </c>
      <c r="U36" s="1226">
        <f t="shared" si="20"/>
        <v>-4.5999999999999996</v>
      </c>
      <c r="V36" s="1226">
        <f t="shared" si="20"/>
        <v>2.2000000000000002</v>
      </c>
      <c r="W36" s="1226">
        <f t="shared" si="20"/>
        <v>-3.6</v>
      </c>
      <c r="X36" s="1226">
        <f t="shared" si="20"/>
        <v>14</v>
      </c>
      <c r="Y36" s="1226">
        <f t="shared" si="20"/>
        <v>-2.2000000000000002</v>
      </c>
      <c r="Z36" s="1226">
        <f t="shared" si="20"/>
        <v>-2.9</v>
      </c>
      <c r="AA36" s="1226">
        <f t="shared" si="20"/>
        <v>-1.2</v>
      </c>
      <c r="AB36" s="1226">
        <f t="shared" si="20"/>
        <v>-0.9</v>
      </c>
      <c r="AC36" s="1226">
        <f t="shared" si="20"/>
        <v>-1</v>
      </c>
      <c r="AD36" s="1226">
        <f t="shared" si="20"/>
        <v>-2.5</v>
      </c>
      <c r="AE36" s="1226">
        <f t="shared" si="20"/>
        <v>1.4</v>
      </c>
      <c r="AF36" s="1226">
        <f t="shared" si="20"/>
        <v>0.4</v>
      </c>
      <c r="AG36" s="1226">
        <f t="shared" si="20"/>
        <v>-11.2</v>
      </c>
      <c r="AH36" s="1226">
        <f t="shared" si="20"/>
        <v>19.5</v>
      </c>
      <c r="AI36" s="1226">
        <f t="shared" si="20"/>
        <v>-3.5</v>
      </c>
      <c r="AJ36" s="1226">
        <f t="shared" si="20"/>
        <v>0.6</v>
      </c>
      <c r="AK36" s="1226">
        <f t="shared" si="20"/>
        <v>5.2</v>
      </c>
      <c r="AL36" s="1226">
        <f t="shared" si="20"/>
        <v>4</v>
      </c>
      <c r="AM36" s="1226">
        <f t="shared" si="20"/>
        <v>-6.2</v>
      </c>
      <c r="AN36" s="1226">
        <f t="shared" si="20"/>
        <v>0.1</v>
      </c>
      <c r="AO36" s="1264" t="s">
        <v>1050</v>
      </c>
      <c r="AP36" s="1209"/>
    </row>
    <row r="37" spans="1:65">
      <c r="A37" s="1209"/>
      <c r="B37" s="2319"/>
      <c r="C37" s="2362" t="s">
        <v>1051</v>
      </c>
      <c r="D37" s="2298" t="s">
        <v>1052</v>
      </c>
      <c r="E37" s="2368"/>
      <c r="F37" s="1266"/>
      <c r="G37" s="1266"/>
      <c r="H37" s="1266"/>
      <c r="I37" s="1266"/>
      <c r="J37" s="1266"/>
      <c r="K37" s="1266"/>
      <c r="L37" s="1266"/>
      <c r="M37" s="1266"/>
      <c r="N37" s="1266"/>
      <c r="O37" s="1266"/>
      <c r="P37" s="1266"/>
      <c r="Q37" s="1266"/>
      <c r="R37" s="2369">
        <v>99.371908376961187</v>
      </c>
      <c r="S37" s="1320">
        <v>98.432125681934508</v>
      </c>
      <c r="T37" s="1320">
        <v>96.747940235372141</v>
      </c>
      <c r="U37" s="1320">
        <v>97.308053790696476</v>
      </c>
      <c r="V37" s="1320">
        <v>98.188905662140257</v>
      </c>
      <c r="W37" s="1320">
        <v>99.382391321984031</v>
      </c>
      <c r="X37" s="1320">
        <v>98.824898055157561</v>
      </c>
      <c r="Y37" s="1320">
        <v>98.132790086961677</v>
      </c>
      <c r="Z37" s="1320">
        <v>99.992497201765829</v>
      </c>
      <c r="AA37" s="1320">
        <v>99.716813179562337</v>
      </c>
      <c r="AB37" s="1266">
        <v>99.999999996666688</v>
      </c>
      <c r="AC37" s="1266">
        <v>103.09894041333335</v>
      </c>
      <c r="AD37" s="1266">
        <v>104.34190014749998</v>
      </c>
      <c r="AE37" s="1266">
        <v>106.09712804166666</v>
      </c>
      <c r="AF37" s="1266">
        <v>103.96095524666667</v>
      </c>
      <c r="AG37" s="1266">
        <v>105.21041251583334</v>
      </c>
      <c r="AH37" s="1266">
        <v>105.99942991666667</v>
      </c>
      <c r="AI37" s="1266">
        <v>105.09849756833331</v>
      </c>
      <c r="AJ37" s="1266">
        <v>98.561522254166675</v>
      </c>
      <c r="AK37" s="1511">
        <v>96.981210941666646</v>
      </c>
      <c r="AL37" s="1511">
        <v>98.493557623333345</v>
      </c>
      <c r="AM37" s="1511">
        <v>98.786218287777785</v>
      </c>
      <c r="AN37" s="2710"/>
      <c r="AO37" s="1267" t="s">
        <v>1053</v>
      </c>
      <c r="AP37" s="327" t="s">
        <v>1054</v>
      </c>
    </row>
    <row r="38" spans="1:65">
      <c r="A38" s="1209"/>
      <c r="B38" s="2319" t="s">
        <v>1055</v>
      </c>
      <c r="C38" s="2302"/>
      <c r="D38" s="2306" t="s">
        <v>577</v>
      </c>
      <c r="E38" s="2288"/>
      <c r="F38" s="1226"/>
      <c r="G38" s="1226"/>
      <c r="H38" s="1226"/>
      <c r="I38" s="1226"/>
      <c r="J38" s="1226"/>
      <c r="K38" s="1226"/>
      <c r="L38" s="1226"/>
      <c r="M38" s="1226"/>
      <c r="N38" s="1226"/>
      <c r="O38" s="1226"/>
      <c r="P38" s="1226"/>
      <c r="Q38" s="1226"/>
      <c r="R38" s="2370"/>
      <c r="S38" s="1226">
        <f t="shared" ref="S38:AM38" si="21">ROUND((S37-R37)/R37*100,1)</f>
        <v>-0.9</v>
      </c>
      <c r="T38" s="1226">
        <f t="shared" si="21"/>
        <v>-1.7</v>
      </c>
      <c r="U38" s="1226">
        <f t="shared" si="21"/>
        <v>0.6</v>
      </c>
      <c r="V38" s="1226">
        <f t="shared" si="21"/>
        <v>0.9</v>
      </c>
      <c r="W38" s="1226">
        <f t="shared" si="21"/>
        <v>1.2</v>
      </c>
      <c r="X38" s="1226">
        <f t="shared" si="21"/>
        <v>-0.6</v>
      </c>
      <c r="Y38" s="1226">
        <f t="shared" si="21"/>
        <v>-0.7</v>
      </c>
      <c r="Z38" s="1226">
        <f t="shared" si="21"/>
        <v>1.9</v>
      </c>
      <c r="AA38" s="1226">
        <f t="shared" si="21"/>
        <v>-0.3</v>
      </c>
      <c r="AB38" s="1226">
        <f t="shared" si="21"/>
        <v>0.3</v>
      </c>
      <c r="AC38" s="1226">
        <f t="shared" si="21"/>
        <v>3.1</v>
      </c>
      <c r="AD38" s="1226">
        <f t="shared" si="21"/>
        <v>1.2</v>
      </c>
      <c r="AE38" s="1226">
        <f t="shared" si="21"/>
        <v>1.7</v>
      </c>
      <c r="AF38" s="1226">
        <f t="shared" si="21"/>
        <v>-2</v>
      </c>
      <c r="AG38" s="1226">
        <f t="shared" si="21"/>
        <v>1.2</v>
      </c>
      <c r="AH38" s="1226">
        <f t="shared" si="21"/>
        <v>0.7</v>
      </c>
      <c r="AI38" s="1226">
        <f t="shared" si="21"/>
        <v>-0.8</v>
      </c>
      <c r="AJ38" s="1226">
        <f t="shared" si="21"/>
        <v>-6.2</v>
      </c>
      <c r="AK38" s="1511">
        <f t="shared" si="21"/>
        <v>-1.6</v>
      </c>
      <c r="AL38" s="1511">
        <f t="shared" si="21"/>
        <v>1.6</v>
      </c>
      <c r="AM38" s="1226">
        <f t="shared" si="21"/>
        <v>0.3</v>
      </c>
      <c r="AN38" s="2710"/>
      <c r="AO38" s="1267"/>
      <c r="AP38" s="327" t="s">
        <v>1056</v>
      </c>
    </row>
    <row r="39" spans="1:65">
      <c r="A39" s="1209"/>
      <c r="B39" s="2319"/>
      <c r="C39" s="2330" t="s">
        <v>677</v>
      </c>
      <c r="D39" s="2371" t="s">
        <v>1057</v>
      </c>
      <c r="E39" s="2372">
        <v>6.4282000000000004</v>
      </c>
      <c r="F39" s="2307">
        <v>6.4530000000000003</v>
      </c>
      <c r="G39" s="2307">
        <v>5.1810999999999998</v>
      </c>
      <c r="H39" s="2307">
        <v>5.2220000000000004</v>
      </c>
      <c r="I39" s="2307">
        <v>5.9165000000000001</v>
      </c>
      <c r="J39" s="2307">
        <v>6.9513999999999996</v>
      </c>
      <c r="K39" s="2307">
        <v>9.9295000000000009</v>
      </c>
      <c r="L39" s="2307">
        <v>13.1465</v>
      </c>
      <c r="M39" s="2307">
        <v>8.7843</v>
      </c>
      <c r="N39" s="2307">
        <v>5.7572000000000001</v>
      </c>
      <c r="O39" s="2307">
        <v>5.3665000000000003</v>
      </c>
      <c r="P39" s="2307">
        <v>5.1635</v>
      </c>
      <c r="Q39" s="2307">
        <v>4.7987000000000002</v>
      </c>
      <c r="R39" s="2307">
        <v>4.3525</v>
      </c>
      <c r="S39" s="2307">
        <v>4.226</v>
      </c>
      <c r="T39" s="2307">
        <v>4.5787000000000004</v>
      </c>
      <c r="U39" s="2307">
        <v>4.4428000000000001</v>
      </c>
      <c r="V39" s="2307">
        <v>5.2645999999999997</v>
      </c>
      <c r="W39" s="2307">
        <v>4.0486000000000004</v>
      </c>
      <c r="X39" s="2307">
        <v>4.1449999999999996</v>
      </c>
      <c r="Y39" s="2307">
        <v>3.129</v>
      </c>
      <c r="Z39" s="2307">
        <v>3.4756</v>
      </c>
      <c r="AA39" s="2307">
        <v>3.2484999999999999</v>
      </c>
      <c r="AB39" s="2301">
        <v>3.3694999999999999</v>
      </c>
      <c r="AC39" s="2301">
        <v>3.6076000000000001</v>
      </c>
      <c r="AD39" s="2005">
        <v>3.4321999999999999</v>
      </c>
      <c r="AE39" s="2005">
        <v>3.2696000000000001</v>
      </c>
      <c r="AF39" s="2005">
        <v>3.4224000000000001</v>
      </c>
      <c r="AG39" s="2005">
        <v>3.4903</v>
      </c>
      <c r="AH39" s="2005">
        <v>3.1244999999999998</v>
      </c>
      <c r="AI39" s="2005">
        <v>3.2109999999999999</v>
      </c>
      <c r="AJ39" s="1272">
        <v>3.0884</v>
      </c>
      <c r="AK39" s="1275">
        <v>3.0889000000000002</v>
      </c>
      <c r="AL39" s="1275">
        <v>3.1063999999999998</v>
      </c>
      <c r="AM39" s="1272">
        <v>3.0133999999999999</v>
      </c>
      <c r="AN39" s="1827">
        <v>2.7158000000000002</v>
      </c>
      <c r="AO39" s="1541" t="s">
        <v>1058</v>
      </c>
      <c r="AP39" s="1209"/>
    </row>
    <row r="40" spans="1:65">
      <c r="A40" s="1209"/>
      <c r="B40" s="2319" t="s">
        <v>1059</v>
      </c>
      <c r="C40" s="2302"/>
      <c r="D40" s="2306" t="s">
        <v>577</v>
      </c>
      <c r="E40" s="2288" t="s">
        <v>579</v>
      </c>
      <c r="F40" s="1226">
        <f t="shared" ref="F40:AN40" si="22">ROUND((F39-E39)/E39*100,1)</f>
        <v>0.4</v>
      </c>
      <c r="G40" s="1226">
        <f t="shared" si="22"/>
        <v>-19.7</v>
      </c>
      <c r="H40" s="1226">
        <f t="shared" si="22"/>
        <v>0.8</v>
      </c>
      <c r="I40" s="1226">
        <f t="shared" si="22"/>
        <v>13.3</v>
      </c>
      <c r="J40" s="1226">
        <f t="shared" si="22"/>
        <v>17.5</v>
      </c>
      <c r="K40" s="1226">
        <f t="shared" si="22"/>
        <v>42.8</v>
      </c>
      <c r="L40" s="1226">
        <f t="shared" si="22"/>
        <v>32.4</v>
      </c>
      <c r="M40" s="1226">
        <f t="shared" si="22"/>
        <v>-33.200000000000003</v>
      </c>
      <c r="N40" s="1226">
        <f t="shared" si="22"/>
        <v>-34.5</v>
      </c>
      <c r="O40" s="1226">
        <f t="shared" si="22"/>
        <v>-6.8</v>
      </c>
      <c r="P40" s="1226">
        <f t="shared" si="22"/>
        <v>-3.8</v>
      </c>
      <c r="Q40" s="1226">
        <f t="shared" si="22"/>
        <v>-7.1</v>
      </c>
      <c r="R40" s="1226">
        <f t="shared" si="22"/>
        <v>-9.3000000000000007</v>
      </c>
      <c r="S40" s="1226">
        <f t="shared" si="22"/>
        <v>-2.9</v>
      </c>
      <c r="T40" s="1226">
        <f t="shared" si="22"/>
        <v>8.3000000000000007</v>
      </c>
      <c r="U40" s="1226">
        <f t="shared" si="22"/>
        <v>-3</v>
      </c>
      <c r="V40" s="1226">
        <f t="shared" si="22"/>
        <v>18.5</v>
      </c>
      <c r="W40" s="1226">
        <f t="shared" si="22"/>
        <v>-23.1</v>
      </c>
      <c r="X40" s="1226">
        <f t="shared" si="22"/>
        <v>2.4</v>
      </c>
      <c r="Y40" s="1226">
        <f t="shared" si="22"/>
        <v>-24.5</v>
      </c>
      <c r="Z40" s="1226">
        <f t="shared" si="22"/>
        <v>11.1</v>
      </c>
      <c r="AA40" s="1226">
        <f t="shared" si="22"/>
        <v>-6.5</v>
      </c>
      <c r="AB40" s="1226">
        <f t="shared" si="22"/>
        <v>3.7</v>
      </c>
      <c r="AC40" s="1226">
        <f t="shared" si="22"/>
        <v>7.1</v>
      </c>
      <c r="AD40" s="1226">
        <f t="shared" si="22"/>
        <v>-4.9000000000000004</v>
      </c>
      <c r="AE40" s="1226">
        <f t="shared" si="22"/>
        <v>-4.7</v>
      </c>
      <c r="AF40" s="1226">
        <f t="shared" si="22"/>
        <v>4.7</v>
      </c>
      <c r="AG40" s="1226">
        <f t="shared" si="22"/>
        <v>2</v>
      </c>
      <c r="AH40" s="1226">
        <f t="shared" si="22"/>
        <v>-10.5</v>
      </c>
      <c r="AI40" s="1226">
        <f t="shared" si="22"/>
        <v>2.8</v>
      </c>
      <c r="AJ40" s="1226">
        <f t="shared" si="22"/>
        <v>-3.8</v>
      </c>
      <c r="AK40" s="1226">
        <f t="shared" si="22"/>
        <v>0</v>
      </c>
      <c r="AL40" s="1226">
        <f t="shared" si="22"/>
        <v>0.6</v>
      </c>
      <c r="AM40" s="1226">
        <f t="shared" si="22"/>
        <v>-3</v>
      </c>
      <c r="AN40" s="1226">
        <f t="shared" si="22"/>
        <v>-9.9</v>
      </c>
      <c r="AO40" s="1254" t="s">
        <v>97</v>
      </c>
      <c r="AP40" s="1209"/>
    </row>
    <row r="41" spans="1:65">
      <c r="A41" s="1209"/>
      <c r="B41" s="2319"/>
      <c r="C41" s="2297" t="s">
        <v>672</v>
      </c>
      <c r="D41" s="2373" t="s">
        <v>1060</v>
      </c>
      <c r="E41" s="2374">
        <v>11.389637</v>
      </c>
      <c r="F41" s="2375">
        <v>12.031969999999999</v>
      </c>
      <c r="G41" s="2375">
        <v>10.398592000000001</v>
      </c>
      <c r="H41" s="2375">
        <v>10.406827</v>
      </c>
      <c r="I41" s="2375">
        <v>9.5843389999999999</v>
      </c>
      <c r="J41" s="2375">
        <v>9.8717860000000002</v>
      </c>
      <c r="K41" s="2375">
        <v>12.824833</v>
      </c>
      <c r="L41" s="2376">
        <v>16.310371</v>
      </c>
      <c r="M41" s="2376">
        <v>13.118252</v>
      </c>
      <c r="N41" s="2376">
        <v>8.8773540000000004</v>
      </c>
      <c r="O41" s="2376">
        <v>8.2570499999999996</v>
      </c>
      <c r="P41" s="2376">
        <v>8.3334670000000006</v>
      </c>
      <c r="Q41" s="2376">
        <v>7.6411930000000003</v>
      </c>
      <c r="R41" s="2376">
        <v>6.9596220000000004</v>
      </c>
      <c r="S41" s="1547">
        <v>6.9598380000000004</v>
      </c>
      <c r="T41" s="1547">
        <v>7.8764380000000003</v>
      </c>
      <c r="U41" s="1547">
        <v>7.6292989999999996</v>
      </c>
      <c r="V41" s="1547">
        <v>8.1490810000000007</v>
      </c>
      <c r="W41" s="1547">
        <v>7.3452859999999998</v>
      </c>
      <c r="X41" s="1547">
        <v>6.7069749999999999</v>
      </c>
      <c r="Y41" s="1547">
        <v>4.5594520000000003</v>
      </c>
      <c r="Z41" s="1547">
        <v>4.8345630000000002</v>
      </c>
      <c r="AA41" s="1547">
        <v>4.9504039999999998</v>
      </c>
      <c r="AB41" s="1547">
        <v>5.2535959999999999</v>
      </c>
      <c r="AC41" s="1547">
        <v>5.2824159999999996</v>
      </c>
      <c r="AD41" s="1547">
        <v>5.3833010000000003</v>
      </c>
      <c r="AE41" s="1547">
        <v>4.8722570000000003</v>
      </c>
      <c r="AF41" s="1547">
        <v>5.2036660000000001</v>
      </c>
      <c r="AG41" s="1547">
        <v>4.968261</v>
      </c>
      <c r="AH41" s="1547">
        <v>5.1285080000000001</v>
      </c>
      <c r="AI41" s="1547">
        <v>4.6529239999999996</v>
      </c>
      <c r="AJ41" s="1274">
        <v>4.6330210000000003</v>
      </c>
      <c r="AK41" s="1542">
        <v>4.4531340000000004</v>
      </c>
      <c r="AL41" s="1542">
        <v>4.4671810000000001</v>
      </c>
      <c r="AM41" s="1274">
        <v>5.0050210000000002</v>
      </c>
      <c r="AN41" s="2637">
        <v>3.9953970000000001</v>
      </c>
      <c r="AO41" s="1543" t="s">
        <v>97</v>
      </c>
      <c r="AP41" s="1209"/>
    </row>
    <row r="42" spans="1:65">
      <c r="A42" s="1209"/>
      <c r="B42" s="2319" t="s">
        <v>1061</v>
      </c>
      <c r="C42" s="2302"/>
      <c r="D42" s="2306" t="s">
        <v>577</v>
      </c>
      <c r="E42" s="2377" t="s">
        <v>579</v>
      </c>
      <c r="F42" s="1226">
        <f t="shared" ref="F42:AN42" si="23">ROUND((F41-E41)/E41*100,1)</f>
        <v>5.6</v>
      </c>
      <c r="G42" s="1226">
        <f t="shared" si="23"/>
        <v>-13.6</v>
      </c>
      <c r="H42" s="1226">
        <f t="shared" si="23"/>
        <v>0.1</v>
      </c>
      <c r="I42" s="1226">
        <f t="shared" si="23"/>
        <v>-7.9</v>
      </c>
      <c r="J42" s="1226">
        <f t="shared" si="23"/>
        <v>3</v>
      </c>
      <c r="K42" s="1226">
        <f t="shared" si="23"/>
        <v>29.9</v>
      </c>
      <c r="L42" s="1226">
        <f t="shared" si="23"/>
        <v>27.2</v>
      </c>
      <c r="M42" s="1226">
        <f t="shared" si="23"/>
        <v>-19.600000000000001</v>
      </c>
      <c r="N42" s="1226">
        <f t="shared" si="23"/>
        <v>-32.299999999999997</v>
      </c>
      <c r="O42" s="1226">
        <f t="shared" si="23"/>
        <v>-7</v>
      </c>
      <c r="P42" s="1226">
        <f t="shared" si="23"/>
        <v>0.9</v>
      </c>
      <c r="Q42" s="1226">
        <f t="shared" si="23"/>
        <v>-8.3000000000000007</v>
      </c>
      <c r="R42" s="1226">
        <f t="shared" si="23"/>
        <v>-8.9</v>
      </c>
      <c r="S42" s="1226">
        <f t="shared" si="23"/>
        <v>0</v>
      </c>
      <c r="T42" s="1226">
        <f t="shared" si="23"/>
        <v>13.2</v>
      </c>
      <c r="U42" s="1226">
        <f t="shared" si="23"/>
        <v>-3.1</v>
      </c>
      <c r="V42" s="1226">
        <f t="shared" si="23"/>
        <v>6.8</v>
      </c>
      <c r="W42" s="1226">
        <f t="shared" si="23"/>
        <v>-9.9</v>
      </c>
      <c r="X42" s="1226">
        <f t="shared" si="23"/>
        <v>-8.6999999999999993</v>
      </c>
      <c r="Y42" s="1226">
        <f t="shared" si="23"/>
        <v>-32</v>
      </c>
      <c r="Z42" s="1226">
        <f t="shared" si="23"/>
        <v>6</v>
      </c>
      <c r="AA42" s="1226">
        <f t="shared" si="23"/>
        <v>2.4</v>
      </c>
      <c r="AB42" s="1226">
        <f t="shared" si="23"/>
        <v>6.1</v>
      </c>
      <c r="AC42" s="1226">
        <f t="shared" si="23"/>
        <v>0.5</v>
      </c>
      <c r="AD42" s="1226">
        <f t="shared" si="23"/>
        <v>1.9</v>
      </c>
      <c r="AE42" s="1226">
        <f t="shared" si="23"/>
        <v>-9.5</v>
      </c>
      <c r="AF42" s="1226">
        <f t="shared" si="23"/>
        <v>6.8</v>
      </c>
      <c r="AG42" s="1226">
        <f t="shared" si="23"/>
        <v>-4.5</v>
      </c>
      <c r="AH42" s="1226">
        <f t="shared" si="23"/>
        <v>3.2</v>
      </c>
      <c r="AI42" s="1226">
        <f t="shared" si="23"/>
        <v>-9.3000000000000007</v>
      </c>
      <c r="AJ42" s="1226">
        <f t="shared" si="23"/>
        <v>-0.4</v>
      </c>
      <c r="AK42" s="1226">
        <f t="shared" si="23"/>
        <v>-3.9</v>
      </c>
      <c r="AL42" s="1226">
        <f t="shared" si="23"/>
        <v>0.3</v>
      </c>
      <c r="AM42" s="1226">
        <f t="shared" si="23"/>
        <v>12</v>
      </c>
      <c r="AN42" s="1226">
        <f t="shared" si="23"/>
        <v>-20.2</v>
      </c>
      <c r="AO42" s="1535"/>
      <c r="AP42" s="1209"/>
    </row>
    <row r="43" spans="1:65">
      <c r="A43" s="1209"/>
      <c r="B43" s="2319"/>
      <c r="C43" s="2330" t="s">
        <v>1062</v>
      </c>
      <c r="D43" s="2298" t="s">
        <v>1063</v>
      </c>
      <c r="E43" s="2299">
        <v>20.9254</v>
      </c>
      <c r="F43" s="1458">
        <v>22.7607</v>
      </c>
      <c r="G43" s="1458">
        <v>21.7272</v>
      </c>
      <c r="H43" s="1458">
        <v>20.185600000000001</v>
      </c>
      <c r="I43" s="1458">
        <v>18.7866</v>
      </c>
      <c r="J43" s="1458">
        <v>19.1418</v>
      </c>
      <c r="K43" s="1458">
        <v>19.844899999999999</v>
      </c>
      <c r="L43" s="2300">
        <v>21.497800000000002</v>
      </c>
      <c r="M43" s="2300">
        <v>20.016300000000001</v>
      </c>
      <c r="N43" s="2300">
        <v>16.942799999999998</v>
      </c>
      <c r="O43" s="2300">
        <v>15.441599999999999</v>
      </c>
      <c r="P43" s="2300">
        <v>15.7514</v>
      </c>
      <c r="Q43" s="2300">
        <v>15.833299999999999</v>
      </c>
      <c r="R43" s="2300">
        <v>15.335900000000001</v>
      </c>
      <c r="S43" s="2005">
        <v>15.3788</v>
      </c>
      <c r="T43" s="2005">
        <v>16.222300000000001</v>
      </c>
      <c r="U43" s="2005">
        <v>16.1462</v>
      </c>
      <c r="V43" s="2005">
        <v>15.3391</v>
      </c>
      <c r="W43" s="2005">
        <v>13.7842</v>
      </c>
      <c r="X43" s="2005">
        <v>12.857200000000001</v>
      </c>
      <c r="Y43" s="2005">
        <v>12.070399999999999</v>
      </c>
      <c r="Z43" s="2005">
        <v>13.1431</v>
      </c>
      <c r="AA43" s="2005">
        <v>10.777100000000001</v>
      </c>
      <c r="AB43" s="2005">
        <v>13.3581</v>
      </c>
      <c r="AC43" s="2005">
        <v>13.038500000000001</v>
      </c>
      <c r="AD43" s="2005">
        <v>12.9916</v>
      </c>
      <c r="AE43" s="2005">
        <v>12.5749</v>
      </c>
      <c r="AF43" s="2005">
        <v>13.0388</v>
      </c>
      <c r="AG43" s="2005">
        <v>13.464</v>
      </c>
      <c r="AH43" s="2005">
        <v>13.4169</v>
      </c>
      <c r="AI43" s="2005">
        <v>13.294600000000001</v>
      </c>
      <c r="AJ43" s="1275">
        <v>11.513500000000001</v>
      </c>
      <c r="AK43" s="1272">
        <v>11.589600000000001</v>
      </c>
      <c r="AL43" s="1272">
        <v>10.5947</v>
      </c>
      <c r="AM43" s="1272">
        <f>AW16/10000</f>
        <v>12.716900000000001</v>
      </c>
      <c r="AN43" s="1272">
        <f>AY16/10000</f>
        <v>12.2445</v>
      </c>
      <c r="AO43" s="1276" t="s">
        <v>1064</v>
      </c>
      <c r="AP43" s="1233" t="s">
        <v>271</v>
      </c>
    </row>
    <row r="44" spans="1:65">
      <c r="A44" s="1209"/>
      <c r="B44" s="2319" t="s">
        <v>1065</v>
      </c>
      <c r="C44" s="2378" t="s">
        <v>38</v>
      </c>
      <c r="D44" s="2306" t="s">
        <v>577</v>
      </c>
      <c r="E44" s="2288" t="s">
        <v>579</v>
      </c>
      <c r="F44" s="1226">
        <f t="shared" ref="F44:AN44" si="24">ROUND((F43-E43)/E43*100,1)</f>
        <v>8.8000000000000007</v>
      </c>
      <c r="G44" s="1226">
        <f t="shared" si="24"/>
        <v>-4.5</v>
      </c>
      <c r="H44" s="1226">
        <f t="shared" si="24"/>
        <v>-7.1</v>
      </c>
      <c r="I44" s="1226">
        <f t="shared" si="24"/>
        <v>-6.9</v>
      </c>
      <c r="J44" s="1226">
        <f t="shared" si="24"/>
        <v>1.9</v>
      </c>
      <c r="K44" s="1226">
        <f t="shared" si="24"/>
        <v>3.7</v>
      </c>
      <c r="L44" s="1226">
        <f t="shared" si="24"/>
        <v>8.3000000000000007</v>
      </c>
      <c r="M44" s="1226">
        <f t="shared" si="24"/>
        <v>-6.9</v>
      </c>
      <c r="N44" s="1226">
        <f t="shared" si="24"/>
        <v>-15.4</v>
      </c>
      <c r="O44" s="1226">
        <f t="shared" si="24"/>
        <v>-8.9</v>
      </c>
      <c r="P44" s="1226">
        <f t="shared" si="24"/>
        <v>2</v>
      </c>
      <c r="Q44" s="1226">
        <f t="shared" si="24"/>
        <v>0.5</v>
      </c>
      <c r="R44" s="1226">
        <f t="shared" si="24"/>
        <v>-3.1</v>
      </c>
      <c r="S44" s="1226">
        <f t="shared" si="24"/>
        <v>0.3</v>
      </c>
      <c r="T44" s="1226">
        <f t="shared" si="24"/>
        <v>5.5</v>
      </c>
      <c r="U44" s="1226">
        <f t="shared" si="24"/>
        <v>-0.5</v>
      </c>
      <c r="V44" s="1226">
        <f t="shared" si="24"/>
        <v>-5</v>
      </c>
      <c r="W44" s="1226">
        <f t="shared" si="24"/>
        <v>-10.1</v>
      </c>
      <c r="X44" s="1226">
        <f t="shared" si="24"/>
        <v>-6.7</v>
      </c>
      <c r="Y44" s="1226">
        <f t="shared" si="24"/>
        <v>-6.1</v>
      </c>
      <c r="Z44" s="1226">
        <f t="shared" si="24"/>
        <v>8.9</v>
      </c>
      <c r="AA44" s="1226">
        <f t="shared" si="24"/>
        <v>-18</v>
      </c>
      <c r="AB44" s="1226">
        <f t="shared" si="24"/>
        <v>23.9</v>
      </c>
      <c r="AC44" s="1226">
        <f t="shared" si="24"/>
        <v>-2.4</v>
      </c>
      <c r="AD44" s="1226">
        <f t="shared" si="24"/>
        <v>-0.4</v>
      </c>
      <c r="AE44" s="1226">
        <f t="shared" si="24"/>
        <v>-3.2</v>
      </c>
      <c r="AF44" s="1226">
        <f t="shared" si="24"/>
        <v>3.7</v>
      </c>
      <c r="AG44" s="1226">
        <f t="shared" si="24"/>
        <v>3.3</v>
      </c>
      <c r="AH44" s="1226">
        <f t="shared" si="24"/>
        <v>-0.3</v>
      </c>
      <c r="AI44" s="1226">
        <f t="shared" si="24"/>
        <v>-0.9</v>
      </c>
      <c r="AJ44" s="1226">
        <f t="shared" si="24"/>
        <v>-13.4</v>
      </c>
      <c r="AK44" s="1226">
        <f t="shared" si="24"/>
        <v>0.7</v>
      </c>
      <c r="AL44" s="1226">
        <f t="shared" si="24"/>
        <v>-8.6</v>
      </c>
      <c r="AM44" s="1226">
        <f t="shared" si="24"/>
        <v>20</v>
      </c>
      <c r="AN44" s="1226">
        <f t="shared" si="24"/>
        <v>-3.7</v>
      </c>
      <c r="AO44" s="1544" t="s">
        <v>1066</v>
      </c>
      <c r="AP44" s="1209"/>
    </row>
    <row r="45" spans="1:65">
      <c r="A45" s="1209"/>
      <c r="B45" s="2319"/>
      <c r="C45" s="2297" t="s">
        <v>1216</v>
      </c>
      <c r="D45" s="2298" t="s">
        <v>567</v>
      </c>
      <c r="E45" s="2366"/>
      <c r="F45" s="2379"/>
      <c r="G45" s="2379"/>
      <c r="H45" s="2379"/>
      <c r="I45" s="2379"/>
      <c r="J45" s="2379">
        <f t="shared" ref="J45:AM45" si="25">J166/100</f>
        <v>11736.2</v>
      </c>
      <c r="K45" s="2379">
        <f t="shared" si="25"/>
        <v>10763.09</v>
      </c>
      <c r="L45" s="2379">
        <f t="shared" si="25"/>
        <v>11591.7</v>
      </c>
      <c r="M45" s="2379">
        <f t="shared" si="25"/>
        <v>12242.89</v>
      </c>
      <c r="N45" s="2379">
        <f t="shared" si="25"/>
        <v>12251.03</v>
      </c>
      <c r="O45" s="2379">
        <f t="shared" si="25"/>
        <v>11739.82</v>
      </c>
      <c r="P45" s="2379">
        <f t="shared" si="25"/>
        <v>11241.83</v>
      </c>
      <c r="Q45" s="2379">
        <f t="shared" si="25"/>
        <v>10762.6</v>
      </c>
      <c r="R45" s="2379">
        <f t="shared" si="25"/>
        <v>10246.98</v>
      </c>
      <c r="S45" s="2379">
        <f t="shared" si="25"/>
        <v>9843.01</v>
      </c>
      <c r="T45" s="2379">
        <f t="shared" si="25"/>
        <v>9588.25</v>
      </c>
      <c r="U45" s="2379">
        <f t="shared" si="25"/>
        <v>9349.81</v>
      </c>
      <c r="V45" s="2379">
        <f t="shared" si="25"/>
        <v>9255.7000000000007</v>
      </c>
      <c r="W45" s="2379">
        <f t="shared" si="25"/>
        <v>9419.4699999999993</v>
      </c>
      <c r="X45" s="2379">
        <f t="shared" si="25"/>
        <v>9365.34</v>
      </c>
      <c r="Y45" s="2379">
        <f t="shared" si="25"/>
        <v>8983.89</v>
      </c>
      <c r="Z45" s="2379">
        <f t="shared" si="25"/>
        <v>9018.7099999999991</v>
      </c>
      <c r="AA45" s="2379">
        <f t="shared" si="25"/>
        <v>9077.5300000000007</v>
      </c>
      <c r="AB45" s="2379">
        <f t="shared" si="25"/>
        <v>8927.18</v>
      </c>
      <c r="AC45" s="2379">
        <f t="shared" si="25"/>
        <v>8858.9699999999993</v>
      </c>
      <c r="AD45" s="2379">
        <f t="shared" si="25"/>
        <v>8907.6</v>
      </c>
      <c r="AE45" s="2379">
        <f t="shared" si="25"/>
        <v>8835.0400000000009</v>
      </c>
      <c r="AF45" s="2379">
        <f t="shared" si="25"/>
        <v>8615.56</v>
      </c>
      <c r="AG45" s="2379">
        <f t="shared" si="25"/>
        <v>8445.9599999999991</v>
      </c>
      <c r="AH45" s="2379">
        <f t="shared" si="25"/>
        <v>8190.37</v>
      </c>
      <c r="AI45" s="2379">
        <f t="shared" si="25"/>
        <v>8045.2</v>
      </c>
      <c r="AJ45" s="2379">
        <f t="shared" si="25"/>
        <v>8041.89</v>
      </c>
      <c r="AK45" s="2379">
        <f t="shared" si="25"/>
        <v>8222.2800000000007</v>
      </c>
      <c r="AL45" s="2379">
        <f t="shared" si="25"/>
        <v>8271.9</v>
      </c>
      <c r="AM45" s="2379">
        <f t="shared" si="25"/>
        <v>9143.2000000000007</v>
      </c>
      <c r="AN45" s="2709">
        <v>9345.9</v>
      </c>
      <c r="AO45" s="1545" t="s">
        <v>1067</v>
      </c>
      <c r="AP45" s="1209" t="s">
        <v>271</v>
      </c>
    </row>
    <row r="46" spans="1:65">
      <c r="A46" s="1209"/>
      <c r="B46" s="2365"/>
      <c r="C46" s="2302"/>
      <c r="D46" s="2306" t="s">
        <v>577</v>
      </c>
      <c r="E46" s="2288"/>
      <c r="F46" s="1226"/>
      <c r="G46" s="1226"/>
      <c r="H46" s="1226"/>
      <c r="I46" s="1226"/>
      <c r="J46" s="1226"/>
      <c r="K46" s="1226">
        <f t="shared" ref="K46:AN46" si="26">ROUND((K45-J45)/J45*100,1)</f>
        <v>-8.3000000000000007</v>
      </c>
      <c r="L46" s="1226">
        <f t="shared" si="26"/>
        <v>7.7</v>
      </c>
      <c r="M46" s="1226">
        <f t="shared" si="26"/>
        <v>5.6</v>
      </c>
      <c r="N46" s="1226">
        <f t="shared" si="26"/>
        <v>0.1</v>
      </c>
      <c r="O46" s="1226">
        <f t="shared" si="26"/>
        <v>-4.2</v>
      </c>
      <c r="P46" s="1226">
        <f t="shared" si="26"/>
        <v>-4.2</v>
      </c>
      <c r="Q46" s="1226">
        <f t="shared" si="26"/>
        <v>-4.3</v>
      </c>
      <c r="R46" s="1226">
        <f t="shared" si="26"/>
        <v>-4.8</v>
      </c>
      <c r="S46" s="1226">
        <f t="shared" si="26"/>
        <v>-3.9</v>
      </c>
      <c r="T46" s="1226">
        <f t="shared" si="26"/>
        <v>-2.6</v>
      </c>
      <c r="U46" s="1226">
        <f t="shared" si="26"/>
        <v>-2.5</v>
      </c>
      <c r="V46" s="1226">
        <f t="shared" si="26"/>
        <v>-1</v>
      </c>
      <c r="W46" s="1226">
        <f t="shared" si="26"/>
        <v>1.8</v>
      </c>
      <c r="X46" s="1226">
        <f t="shared" si="26"/>
        <v>-0.6</v>
      </c>
      <c r="Y46" s="1226">
        <f t="shared" si="26"/>
        <v>-4.0999999999999996</v>
      </c>
      <c r="Z46" s="1226">
        <f t="shared" si="26"/>
        <v>0.4</v>
      </c>
      <c r="AA46" s="1226">
        <f t="shared" si="26"/>
        <v>0.7</v>
      </c>
      <c r="AB46" s="1226">
        <f t="shared" si="26"/>
        <v>-1.7</v>
      </c>
      <c r="AC46" s="1226">
        <f t="shared" si="26"/>
        <v>-0.8</v>
      </c>
      <c r="AD46" s="1226">
        <f t="shared" si="26"/>
        <v>0.5</v>
      </c>
      <c r="AE46" s="1226">
        <f t="shared" si="26"/>
        <v>-0.8</v>
      </c>
      <c r="AF46" s="1226">
        <f t="shared" si="26"/>
        <v>-2.5</v>
      </c>
      <c r="AG46" s="1226">
        <f t="shared" si="26"/>
        <v>-2</v>
      </c>
      <c r="AH46" s="1226">
        <f t="shared" si="26"/>
        <v>-3</v>
      </c>
      <c r="AI46" s="1226">
        <f t="shared" si="26"/>
        <v>-1.8</v>
      </c>
      <c r="AJ46" s="1226">
        <f t="shared" si="26"/>
        <v>0</v>
      </c>
      <c r="AK46" s="1226">
        <f t="shared" si="26"/>
        <v>2.2000000000000002</v>
      </c>
      <c r="AL46" s="1226">
        <f t="shared" si="26"/>
        <v>0.6</v>
      </c>
      <c r="AM46" s="1226">
        <f t="shared" si="26"/>
        <v>10.5</v>
      </c>
      <c r="AN46" s="1226">
        <f t="shared" si="26"/>
        <v>2.2000000000000002</v>
      </c>
      <c r="AO46" s="1535" t="s">
        <v>97</v>
      </c>
      <c r="AP46" s="1209"/>
    </row>
    <row r="47" spans="1:65">
      <c r="A47" s="1209"/>
      <c r="B47" s="2319" t="s">
        <v>1068</v>
      </c>
      <c r="C47" s="2345" t="s">
        <v>1069</v>
      </c>
      <c r="D47" s="2328" t="s">
        <v>567</v>
      </c>
      <c r="E47" s="2380">
        <v>51305.978479999998</v>
      </c>
      <c r="F47" s="2364">
        <v>57067.131139999998</v>
      </c>
      <c r="G47" s="2364">
        <v>57899.718399999998</v>
      </c>
      <c r="H47" s="2364">
        <v>59120.502009999997</v>
      </c>
      <c r="I47" s="2364">
        <v>52009.217859999997</v>
      </c>
      <c r="J47" s="2364">
        <v>50441.609179999999</v>
      </c>
      <c r="K47" s="2364">
        <v>33113.761270000003</v>
      </c>
      <c r="L47" s="2090">
        <v>45338.332029999998</v>
      </c>
      <c r="M47" s="2090">
        <v>51729.740619999997</v>
      </c>
      <c r="N47" s="2090">
        <v>49845.406329999998</v>
      </c>
      <c r="O47" s="2090">
        <v>44064.011299999998</v>
      </c>
      <c r="P47" s="2090">
        <v>44874.864419999998</v>
      </c>
      <c r="Q47" s="2090">
        <v>43506.613369999999</v>
      </c>
      <c r="R47" s="2090">
        <v>46571.285860000004</v>
      </c>
      <c r="S47" s="1558">
        <v>47313.851730000002</v>
      </c>
      <c r="T47" s="1558">
        <v>54021.188909999997</v>
      </c>
      <c r="U47" s="1558">
        <v>57828.342550000001</v>
      </c>
      <c r="V47" s="1558">
        <v>64091.131569999998</v>
      </c>
      <c r="W47" s="1558">
        <v>69887.070240000001</v>
      </c>
      <c r="X47" s="1558">
        <v>69189.371069999994</v>
      </c>
      <c r="Y47" s="1558">
        <v>48320.868139999999</v>
      </c>
      <c r="Z47" s="1558">
        <v>58433.034529999997</v>
      </c>
      <c r="AA47" s="1558">
        <v>61324.196400000001</v>
      </c>
      <c r="AB47" s="1558">
        <v>57283.505089999999</v>
      </c>
      <c r="AC47" s="1558">
        <v>59242.263379999997</v>
      </c>
      <c r="AD47" s="1558">
        <v>61713.096299999997</v>
      </c>
      <c r="AE47" s="1558">
        <v>62203.708019999998</v>
      </c>
      <c r="AF47" s="1558">
        <v>56557.478660000001</v>
      </c>
      <c r="AG47" s="1288">
        <v>62396.897199999999</v>
      </c>
      <c r="AH47" s="1288">
        <v>64831.349240000003</v>
      </c>
      <c r="AI47" s="1288">
        <v>61338.951000000001</v>
      </c>
      <c r="AJ47" s="1537">
        <v>54229.21</v>
      </c>
      <c r="AK47" s="1537">
        <v>65730.89</v>
      </c>
      <c r="AL47" s="1537">
        <v>7982.7290000000003</v>
      </c>
      <c r="AM47" s="1537">
        <v>8257.9140000000007</v>
      </c>
      <c r="AN47" s="1537">
        <v>8135.1549999999997</v>
      </c>
      <c r="AO47" s="1283" t="s">
        <v>1070</v>
      </c>
      <c r="AP47" s="1212"/>
    </row>
    <row r="48" spans="1:65">
      <c r="A48" s="1209"/>
      <c r="B48" s="2319"/>
      <c r="C48" s="2378"/>
      <c r="D48" s="2306" t="s">
        <v>577</v>
      </c>
      <c r="E48" s="2288" t="s">
        <v>579</v>
      </c>
      <c r="F48" s="2359">
        <v>11.2</v>
      </c>
      <c r="G48" s="1226">
        <f t="shared" ref="G48:AN48" si="27">ROUND((G47-F47)/F47*100,1)</f>
        <v>1.5</v>
      </c>
      <c r="H48" s="1226">
        <f t="shared" si="27"/>
        <v>2.1</v>
      </c>
      <c r="I48" s="1226">
        <f t="shared" si="27"/>
        <v>-12</v>
      </c>
      <c r="J48" s="1226">
        <f t="shared" si="27"/>
        <v>-3</v>
      </c>
      <c r="K48" s="1226">
        <f t="shared" si="27"/>
        <v>-34.4</v>
      </c>
      <c r="L48" s="1226">
        <f t="shared" si="27"/>
        <v>36.9</v>
      </c>
      <c r="M48" s="1226">
        <f t="shared" si="27"/>
        <v>14.1</v>
      </c>
      <c r="N48" s="1226">
        <f t="shared" si="27"/>
        <v>-3.6</v>
      </c>
      <c r="O48" s="1226">
        <f t="shared" si="27"/>
        <v>-11.6</v>
      </c>
      <c r="P48" s="1226">
        <f t="shared" si="27"/>
        <v>1.8</v>
      </c>
      <c r="Q48" s="1226">
        <f t="shared" si="27"/>
        <v>-3</v>
      </c>
      <c r="R48" s="1226">
        <f t="shared" si="27"/>
        <v>7</v>
      </c>
      <c r="S48" s="1226">
        <f t="shared" si="27"/>
        <v>1.6</v>
      </c>
      <c r="T48" s="1226">
        <f t="shared" si="27"/>
        <v>14.2</v>
      </c>
      <c r="U48" s="1226">
        <f t="shared" si="27"/>
        <v>7</v>
      </c>
      <c r="V48" s="1226">
        <f t="shared" si="27"/>
        <v>10.8</v>
      </c>
      <c r="W48" s="1226">
        <f t="shared" si="27"/>
        <v>9</v>
      </c>
      <c r="X48" s="1226">
        <f t="shared" si="27"/>
        <v>-1</v>
      </c>
      <c r="Y48" s="1226">
        <f t="shared" si="27"/>
        <v>-30.2</v>
      </c>
      <c r="Z48" s="1226">
        <f t="shared" si="27"/>
        <v>20.9</v>
      </c>
      <c r="AA48" s="1226">
        <f t="shared" si="27"/>
        <v>4.9000000000000004</v>
      </c>
      <c r="AB48" s="1226">
        <f t="shared" si="27"/>
        <v>-6.6</v>
      </c>
      <c r="AC48" s="1226">
        <f t="shared" si="27"/>
        <v>3.4</v>
      </c>
      <c r="AD48" s="1226">
        <f t="shared" si="27"/>
        <v>4.2</v>
      </c>
      <c r="AE48" s="1226">
        <f t="shared" si="27"/>
        <v>0.8</v>
      </c>
      <c r="AF48" s="1226">
        <f t="shared" si="27"/>
        <v>-9.1</v>
      </c>
      <c r="AG48" s="1226">
        <f t="shared" si="27"/>
        <v>10.3</v>
      </c>
      <c r="AH48" s="1226">
        <f t="shared" si="27"/>
        <v>3.9</v>
      </c>
      <c r="AI48" s="1226">
        <f t="shared" si="27"/>
        <v>-5.4</v>
      </c>
      <c r="AJ48" s="1226">
        <f t="shared" si="27"/>
        <v>-11.6</v>
      </c>
      <c r="AK48" s="1511">
        <f t="shared" si="27"/>
        <v>21.2</v>
      </c>
      <c r="AL48" s="1511">
        <f t="shared" si="27"/>
        <v>-87.9</v>
      </c>
      <c r="AM48" s="1226">
        <f t="shared" si="27"/>
        <v>3.4</v>
      </c>
      <c r="AN48" s="1226">
        <f t="shared" si="27"/>
        <v>-1.5</v>
      </c>
      <c r="AO48" s="1254" t="s">
        <v>97</v>
      </c>
      <c r="AP48" s="1212"/>
      <c r="AQ48" s="327" t="s">
        <v>521</v>
      </c>
      <c r="BB48" s="327" t="s">
        <v>521</v>
      </c>
      <c r="BC48" s="327" t="s">
        <v>521</v>
      </c>
      <c r="BD48" s="327" t="s">
        <v>521</v>
      </c>
      <c r="BE48" s="327" t="s">
        <v>521</v>
      </c>
      <c r="BF48" s="327" t="s">
        <v>521</v>
      </c>
      <c r="BG48" s="327" t="s">
        <v>521</v>
      </c>
      <c r="BH48" s="327" t="s">
        <v>521</v>
      </c>
      <c r="BI48" s="327" t="s">
        <v>521</v>
      </c>
      <c r="BJ48" s="327" t="s">
        <v>521</v>
      </c>
      <c r="BK48" s="327" t="s">
        <v>521</v>
      </c>
      <c r="BL48" s="327" t="s">
        <v>521</v>
      </c>
      <c r="BM48" s="327" t="s">
        <v>521</v>
      </c>
    </row>
    <row r="49" spans="1:42">
      <c r="A49" s="1209"/>
      <c r="B49" s="2319" t="s">
        <v>1071</v>
      </c>
      <c r="C49" s="2330" t="s">
        <v>1072</v>
      </c>
      <c r="D49" s="2298" t="s">
        <v>567</v>
      </c>
      <c r="E49" s="2366">
        <v>29365.26179</v>
      </c>
      <c r="F49" s="2379">
        <v>31861.486440000001</v>
      </c>
      <c r="G49" s="2379">
        <v>31100.659</v>
      </c>
      <c r="H49" s="2379">
        <v>29232.537660000002</v>
      </c>
      <c r="I49" s="2379">
        <v>26445.870940000001</v>
      </c>
      <c r="J49" s="2379">
        <v>28033.057209999999</v>
      </c>
      <c r="K49" s="2379">
        <v>18065.047999999999</v>
      </c>
      <c r="L49" s="2381">
        <v>28063.200819999998</v>
      </c>
      <c r="M49" s="2381">
        <v>29839.509480000001</v>
      </c>
      <c r="N49" s="2381">
        <v>26776.77707</v>
      </c>
      <c r="O49" s="2381">
        <v>23384.84952</v>
      </c>
      <c r="P49" s="2381">
        <v>24027.724730000002</v>
      </c>
      <c r="Q49" s="2381">
        <v>24263.218499999999</v>
      </c>
      <c r="R49" s="2381">
        <v>24292.469870000001</v>
      </c>
      <c r="S49" s="1288">
        <v>23976.962100000001</v>
      </c>
      <c r="T49" s="1288">
        <v>26020.363290000001</v>
      </c>
      <c r="U49" s="1288">
        <v>29082.261719999999</v>
      </c>
      <c r="V49" s="1288">
        <v>32517.229050000002</v>
      </c>
      <c r="W49" s="1288">
        <v>36206.480000000003</v>
      </c>
      <c r="X49" s="1288">
        <v>39585.168619999997</v>
      </c>
      <c r="Y49" s="1288">
        <v>27694.946540000001</v>
      </c>
      <c r="Z49" s="1288">
        <v>30504.188480000001</v>
      </c>
      <c r="AA49" s="1288">
        <v>35238.928260000001</v>
      </c>
      <c r="AB49" s="1288">
        <v>34656.544580000002</v>
      </c>
      <c r="AC49" s="1288">
        <v>39093.863859999998</v>
      </c>
      <c r="AD49" s="1288">
        <v>42232.522279999997</v>
      </c>
      <c r="AE49" s="1558">
        <v>41374.90264</v>
      </c>
      <c r="AF49" s="1558">
        <v>35470.237809999999</v>
      </c>
      <c r="AG49" s="1288">
        <v>40067.268839999997</v>
      </c>
      <c r="AH49" s="1288">
        <v>42502.624049999999</v>
      </c>
      <c r="AI49" s="1288">
        <v>40805.380140000001</v>
      </c>
      <c r="AJ49" s="1536">
        <v>36235.589999999997</v>
      </c>
      <c r="AK49" s="1536">
        <v>44260.36</v>
      </c>
      <c r="AL49" s="1536">
        <v>6239.3329999999996</v>
      </c>
      <c r="AM49" s="1537">
        <v>5729.5690000000004</v>
      </c>
      <c r="AN49" s="2636">
        <v>5733.7950000000001</v>
      </c>
      <c r="AO49" s="1254"/>
      <c r="AP49" s="1212"/>
    </row>
    <row r="50" spans="1:42">
      <c r="A50" s="1209"/>
      <c r="B50" s="2319"/>
      <c r="C50" s="2382"/>
      <c r="D50" s="2346" t="s">
        <v>577</v>
      </c>
      <c r="E50" s="2288" t="s">
        <v>579</v>
      </c>
      <c r="F50" s="2307">
        <v>8.5</v>
      </c>
      <c r="G50" s="1226">
        <f t="shared" ref="G50:AN50" si="28">ROUND((G49-F49)/F49*100,1)</f>
        <v>-2.4</v>
      </c>
      <c r="H50" s="1226">
        <f t="shared" si="28"/>
        <v>-6</v>
      </c>
      <c r="I50" s="1226">
        <f t="shared" si="28"/>
        <v>-9.5</v>
      </c>
      <c r="J50" s="1226">
        <f t="shared" si="28"/>
        <v>6</v>
      </c>
      <c r="K50" s="1226">
        <f t="shared" si="28"/>
        <v>-35.6</v>
      </c>
      <c r="L50" s="1226">
        <f t="shared" si="28"/>
        <v>55.3</v>
      </c>
      <c r="M50" s="1226">
        <f t="shared" si="28"/>
        <v>6.3</v>
      </c>
      <c r="N50" s="1226">
        <f t="shared" si="28"/>
        <v>-10.3</v>
      </c>
      <c r="O50" s="1226">
        <f t="shared" si="28"/>
        <v>-12.7</v>
      </c>
      <c r="P50" s="1226">
        <f t="shared" si="28"/>
        <v>2.7</v>
      </c>
      <c r="Q50" s="1226">
        <f t="shared" si="28"/>
        <v>1</v>
      </c>
      <c r="R50" s="1226">
        <f t="shared" si="28"/>
        <v>0.1</v>
      </c>
      <c r="S50" s="1226">
        <f t="shared" si="28"/>
        <v>-1.3</v>
      </c>
      <c r="T50" s="1226">
        <f t="shared" si="28"/>
        <v>8.5</v>
      </c>
      <c r="U50" s="1226">
        <f t="shared" si="28"/>
        <v>11.8</v>
      </c>
      <c r="V50" s="1226">
        <f t="shared" si="28"/>
        <v>11.8</v>
      </c>
      <c r="W50" s="1226">
        <f t="shared" si="28"/>
        <v>11.3</v>
      </c>
      <c r="X50" s="1226">
        <f t="shared" si="28"/>
        <v>9.3000000000000007</v>
      </c>
      <c r="Y50" s="1226">
        <f t="shared" si="28"/>
        <v>-30</v>
      </c>
      <c r="Z50" s="1226">
        <f t="shared" si="28"/>
        <v>10.1</v>
      </c>
      <c r="AA50" s="1226">
        <f t="shared" si="28"/>
        <v>15.5</v>
      </c>
      <c r="AB50" s="1226">
        <f t="shared" si="28"/>
        <v>-1.7</v>
      </c>
      <c r="AC50" s="1226">
        <f t="shared" si="28"/>
        <v>12.8</v>
      </c>
      <c r="AD50" s="1226">
        <f t="shared" si="28"/>
        <v>8</v>
      </c>
      <c r="AE50" s="1226">
        <f t="shared" si="28"/>
        <v>-2</v>
      </c>
      <c r="AF50" s="1226">
        <f t="shared" si="28"/>
        <v>-14.3</v>
      </c>
      <c r="AG50" s="1226">
        <f t="shared" si="28"/>
        <v>13</v>
      </c>
      <c r="AH50" s="1226">
        <f t="shared" si="28"/>
        <v>6.1</v>
      </c>
      <c r="AI50" s="1226">
        <f t="shared" si="28"/>
        <v>-4</v>
      </c>
      <c r="AJ50" s="1226">
        <f t="shared" si="28"/>
        <v>-11.2</v>
      </c>
      <c r="AK50" s="1226">
        <f t="shared" si="28"/>
        <v>22.1</v>
      </c>
      <c r="AL50" s="1226">
        <f t="shared" si="28"/>
        <v>-85.9</v>
      </c>
      <c r="AM50" s="1226">
        <f t="shared" si="28"/>
        <v>-8.1999999999999993</v>
      </c>
      <c r="AN50" s="1226">
        <f t="shared" si="28"/>
        <v>0.1</v>
      </c>
      <c r="AO50" s="1546"/>
      <c r="AP50" s="1209"/>
    </row>
    <row r="51" spans="1:42" ht="19.5" thickBot="1">
      <c r="A51" s="1209"/>
      <c r="B51" s="2383" t="s">
        <v>1073</v>
      </c>
      <c r="C51" s="2384" t="s">
        <v>1074</v>
      </c>
      <c r="D51" s="2385" t="s">
        <v>1215</v>
      </c>
      <c r="E51" s="2386">
        <v>137.96</v>
      </c>
      <c r="F51" s="2387">
        <v>144.81</v>
      </c>
      <c r="G51" s="2387">
        <v>134.54</v>
      </c>
      <c r="H51" s="2387">
        <v>126.65</v>
      </c>
      <c r="I51" s="2387">
        <v>111.1833333</v>
      </c>
      <c r="J51" s="2387">
        <v>102.2308333</v>
      </c>
      <c r="K51" s="2387">
        <v>94.063333330000006</v>
      </c>
      <c r="L51" s="2387">
        <v>108.79166669999999</v>
      </c>
      <c r="M51" s="2387">
        <v>120.9975</v>
      </c>
      <c r="N51" s="2387">
        <v>130.89916669999999</v>
      </c>
      <c r="O51" s="2387">
        <v>113.9066667</v>
      </c>
      <c r="P51" s="1547">
        <v>107.7675</v>
      </c>
      <c r="Q51" s="1547">
        <v>121.5325</v>
      </c>
      <c r="R51" s="1547">
        <v>125.3108333</v>
      </c>
      <c r="S51" s="1547">
        <v>115.9325</v>
      </c>
      <c r="T51" s="1547">
        <v>108.175</v>
      </c>
      <c r="U51" s="1547">
        <v>110.1566667</v>
      </c>
      <c r="V51" s="1547">
        <v>116.3058333</v>
      </c>
      <c r="W51" s="1547">
        <v>117.7583333</v>
      </c>
      <c r="X51" s="1547">
        <v>103.3666667</v>
      </c>
      <c r="Y51" s="1547">
        <v>93.53833333</v>
      </c>
      <c r="Z51" s="1547">
        <v>87.777500000000003</v>
      </c>
      <c r="AA51" s="1547">
        <v>79.810833329999994</v>
      </c>
      <c r="AB51" s="1547">
        <v>79.807500000000005</v>
      </c>
      <c r="AC51" s="1547">
        <v>97.626666670000006</v>
      </c>
      <c r="AD51" s="1547">
        <v>105.8491667</v>
      </c>
      <c r="AE51" s="1287">
        <v>121.03</v>
      </c>
      <c r="AF51" s="1287">
        <v>108.83499999999999</v>
      </c>
      <c r="AG51" s="1287">
        <v>112.155</v>
      </c>
      <c r="AH51" s="1287">
        <v>110.3883333</v>
      </c>
      <c r="AI51" s="1287">
        <v>109.0108333</v>
      </c>
      <c r="AJ51" s="1287">
        <v>106.73</v>
      </c>
      <c r="AK51" s="1547">
        <v>109.89</v>
      </c>
      <c r="AL51" s="1828">
        <v>131.57</v>
      </c>
      <c r="AM51" s="1829">
        <v>140.59</v>
      </c>
      <c r="AN51" s="2638">
        <v>151.44999999999999</v>
      </c>
      <c r="AO51" s="1548" t="s">
        <v>1082</v>
      </c>
      <c r="AP51" s="1209"/>
    </row>
    <row r="52" spans="1:42" ht="14.25" hidden="1" customHeight="1">
      <c r="A52" s="1209"/>
      <c r="B52" s="2388" t="s">
        <v>1075</v>
      </c>
      <c r="C52" s="2389" t="s">
        <v>1076</v>
      </c>
      <c r="D52" s="2390" t="s">
        <v>1035</v>
      </c>
      <c r="E52" s="2391"/>
      <c r="F52" s="1547">
        <v>4.25</v>
      </c>
      <c r="G52" s="1547" t="s">
        <v>1077</v>
      </c>
      <c r="H52" s="1547" t="s">
        <v>1078</v>
      </c>
      <c r="I52" s="1547" t="s">
        <v>1079</v>
      </c>
      <c r="J52" s="1547">
        <v>1.75</v>
      </c>
      <c r="K52" s="1547" t="s">
        <v>1080</v>
      </c>
      <c r="L52" s="1547">
        <v>0.5</v>
      </c>
      <c r="M52" s="1547">
        <v>0.5</v>
      </c>
      <c r="N52" s="1547">
        <v>0.5</v>
      </c>
      <c r="O52" s="1547">
        <v>0.5</v>
      </c>
      <c r="P52" s="1547">
        <v>0.5</v>
      </c>
      <c r="Q52" s="1547" t="s">
        <v>1081</v>
      </c>
      <c r="R52" s="1547">
        <v>0.1</v>
      </c>
      <c r="S52" s="897"/>
      <c r="T52" s="897"/>
      <c r="U52" s="897"/>
      <c r="V52" s="897"/>
      <c r="W52" s="897"/>
      <c r="X52" s="897"/>
      <c r="Y52" s="897"/>
      <c r="Z52" s="897"/>
      <c r="AA52" s="897"/>
      <c r="AB52" s="897"/>
      <c r="AC52" s="897"/>
      <c r="AD52" s="897"/>
      <c r="AE52" s="897"/>
      <c r="AF52" s="897"/>
      <c r="AG52" s="897"/>
      <c r="AH52" s="897"/>
      <c r="AI52" s="897"/>
      <c r="AJ52" s="897"/>
      <c r="AK52" s="897"/>
      <c r="AL52" s="897"/>
      <c r="AM52" s="897"/>
      <c r="AN52" s="897"/>
      <c r="AO52" s="1549" t="s">
        <v>1082</v>
      </c>
      <c r="AP52" s="1209"/>
    </row>
    <row r="53" spans="1:42" ht="14.25" hidden="1" customHeight="1">
      <c r="A53" s="1209"/>
      <c r="B53" s="2388" t="s">
        <v>1083</v>
      </c>
      <c r="C53" s="820"/>
      <c r="D53" s="2392" t="s">
        <v>1084</v>
      </c>
      <c r="E53" s="2391"/>
      <c r="F53" s="1547" t="s">
        <v>1085</v>
      </c>
      <c r="G53" s="1547" t="s">
        <v>1086</v>
      </c>
      <c r="H53" s="1547" t="s">
        <v>1087</v>
      </c>
      <c r="I53" s="1547" t="s">
        <v>1088</v>
      </c>
      <c r="J53" s="1547"/>
      <c r="K53" s="1547" t="s">
        <v>1089</v>
      </c>
      <c r="L53" s="1547"/>
      <c r="M53" s="1547"/>
      <c r="N53" s="1547"/>
      <c r="O53" s="1547"/>
      <c r="P53" s="1547"/>
      <c r="Q53" s="1547" t="s">
        <v>1090</v>
      </c>
      <c r="R53" s="1547"/>
      <c r="S53" s="897"/>
      <c r="T53" s="897"/>
      <c r="U53" s="897"/>
      <c r="V53" s="897"/>
      <c r="W53" s="897"/>
      <c r="X53" s="897"/>
      <c r="Y53" s="897"/>
      <c r="Z53" s="897"/>
      <c r="AA53" s="897"/>
      <c r="AB53" s="897"/>
      <c r="AC53" s="897"/>
      <c r="AD53" s="897"/>
      <c r="AE53" s="897"/>
      <c r="AF53" s="897"/>
      <c r="AG53" s="897"/>
      <c r="AH53" s="897"/>
      <c r="AI53" s="897"/>
      <c r="AJ53" s="897"/>
      <c r="AK53" s="897"/>
      <c r="AL53" s="897"/>
      <c r="AM53" s="897"/>
      <c r="AN53" s="897"/>
      <c r="AO53" s="1309" t="s">
        <v>1091</v>
      </c>
      <c r="AP53" s="1209"/>
    </row>
    <row r="54" spans="1:42" ht="14.25" hidden="1" customHeight="1">
      <c r="A54" s="1209"/>
      <c r="B54" s="2388" t="s">
        <v>1092</v>
      </c>
      <c r="C54" s="820"/>
      <c r="D54" s="2393"/>
      <c r="E54" s="2391"/>
      <c r="F54" s="1547" t="s">
        <v>1093</v>
      </c>
      <c r="G54" s="1547" t="s">
        <v>1094</v>
      </c>
      <c r="H54" s="1547"/>
      <c r="I54" s="1547"/>
      <c r="J54" s="1547"/>
      <c r="K54" s="1547"/>
      <c r="L54" s="1547"/>
      <c r="M54" s="1547"/>
      <c r="N54" s="1547"/>
      <c r="O54" s="1547"/>
      <c r="P54" s="1547"/>
      <c r="Q54" s="1547" t="s">
        <v>1095</v>
      </c>
      <c r="R54" s="1547"/>
      <c r="S54" s="897"/>
      <c r="T54" s="897"/>
      <c r="U54" s="897"/>
      <c r="V54" s="897"/>
      <c r="W54" s="897"/>
      <c r="X54" s="897"/>
      <c r="Y54" s="897"/>
      <c r="Z54" s="897"/>
      <c r="AA54" s="897"/>
      <c r="AB54" s="897"/>
      <c r="AC54" s="897"/>
      <c r="AD54" s="897"/>
      <c r="AE54" s="897"/>
      <c r="AF54" s="897"/>
      <c r="AG54" s="897"/>
      <c r="AH54" s="897"/>
      <c r="AI54" s="897"/>
      <c r="AJ54" s="897"/>
      <c r="AK54" s="897"/>
      <c r="AL54" s="897"/>
      <c r="AM54" s="897"/>
      <c r="AN54" s="897"/>
      <c r="AO54" s="1550"/>
      <c r="AP54" s="1209"/>
    </row>
    <row r="55" spans="1:42">
      <c r="A55" s="1209"/>
      <c r="B55" s="2394" t="s">
        <v>1096</v>
      </c>
      <c r="C55" s="2395" t="s">
        <v>1097</v>
      </c>
      <c r="D55" s="2396" t="s">
        <v>1098</v>
      </c>
      <c r="E55" s="2397">
        <v>5380.5680000000002</v>
      </c>
      <c r="F55" s="2398">
        <v>5405.04</v>
      </c>
      <c r="G55" s="2398">
        <v>5436.1049999999996</v>
      </c>
      <c r="H55" s="2398">
        <v>5466.0590000000002</v>
      </c>
      <c r="I55" s="2398">
        <v>5492.9790000000003</v>
      </c>
      <c r="J55" s="2398">
        <v>5520.3969999999999</v>
      </c>
      <c r="K55" s="2398">
        <v>5401.8770000000004</v>
      </c>
      <c r="L55" s="2398">
        <v>5416.7470000000003</v>
      </c>
      <c r="M55" s="2398">
        <v>5442.1310000000003</v>
      </c>
      <c r="N55" s="2398">
        <v>5470.1689999999999</v>
      </c>
      <c r="O55" s="2398">
        <v>5549.3450000000003</v>
      </c>
      <c r="P55" s="2398">
        <v>5550.5739999999996</v>
      </c>
      <c r="Q55" s="2398">
        <v>5568.3050000000003</v>
      </c>
      <c r="R55" s="2398">
        <v>5580.8580000000002</v>
      </c>
      <c r="S55" s="2398">
        <v>5588.268</v>
      </c>
      <c r="T55" s="2398">
        <v>5591.8810000000003</v>
      </c>
      <c r="U55" s="2398">
        <v>5590.6009999999997</v>
      </c>
      <c r="V55" s="2398">
        <v>5592.9390000000003</v>
      </c>
      <c r="W55" s="2398">
        <v>5594.2489999999998</v>
      </c>
      <c r="X55" s="2398">
        <v>5596.4489999999996</v>
      </c>
      <c r="Y55" s="2398">
        <v>5599.3590000000004</v>
      </c>
      <c r="Z55" s="2398">
        <v>5588.1329999999998</v>
      </c>
      <c r="AA55" s="2398">
        <v>5584.2849999999999</v>
      </c>
      <c r="AB55" s="2398">
        <v>5575.598</v>
      </c>
      <c r="AC55" s="2398">
        <v>5563.5479999999998</v>
      </c>
      <c r="AD55" s="2398">
        <v>5550.223</v>
      </c>
      <c r="AE55" s="1552">
        <v>5534.8</v>
      </c>
      <c r="AF55" s="1552">
        <v>5525.8069999999998</v>
      </c>
      <c r="AG55" s="1552">
        <v>5513.4719999999998</v>
      </c>
      <c r="AH55" s="1552">
        <v>5499.1210000000001</v>
      </c>
      <c r="AI55" s="1552">
        <v>5484.4849999999997</v>
      </c>
      <c r="AJ55" s="1552">
        <v>5465.0020000000004</v>
      </c>
      <c r="AK55" s="1552">
        <v>5432.5770000000002</v>
      </c>
      <c r="AL55" s="1552">
        <v>5403.8190000000004</v>
      </c>
      <c r="AM55" s="1552">
        <v>5369.8339999999998</v>
      </c>
      <c r="AN55" s="1552">
        <v>5336.665</v>
      </c>
      <c r="AO55" s="1553" t="s">
        <v>1099</v>
      </c>
      <c r="AP55" s="1209"/>
    </row>
    <row r="56" spans="1:42">
      <c r="A56" s="1209"/>
      <c r="B56" s="2399" t="s">
        <v>1100</v>
      </c>
      <c r="C56" s="2400"/>
      <c r="D56" s="2371" t="s">
        <v>984</v>
      </c>
      <c r="E56" s="2288" t="s">
        <v>579</v>
      </c>
      <c r="F56" s="2401">
        <f t="shared" ref="F56:AN56" si="29">ROUND((F55-E55)/E55*100,2)</f>
        <v>0.45</v>
      </c>
      <c r="G56" s="2401">
        <f t="shared" si="29"/>
        <v>0.56999999999999995</v>
      </c>
      <c r="H56" s="2401">
        <f t="shared" si="29"/>
        <v>0.55000000000000004</v>
      </c>
      <c r="I56" s="2401">
        <f t="shared" si="29"/>
        <v>0.49</v>
      </c>
      <c r="J56" s="2401">
        <f t="shared" si="29"/>
        <v>0.5</v>
      </c>
      <c r="K56" s="2401">
        <f t="shared" si="29"/>
        <v>-2.15</v>
      </c>
      <c r="L56" s="2401">
        <f t="shared" si="29"/>
        <v>0.28000000000000003</v>
      </c>
      <c r="M56" s="2401">
        <f t="shared" si="29"/>
        <v>0.47</v>
      </c>
      <c r="N56" s="2401">
        <f t="shared" si="29"/>
        <v>0.52</v>
      </c>
      <c r="O56" s="2401">
        <f t="shared" si="29"/>
        <v>1.45</v>
      </c>
      <c r="P56" s="2401">
        <f t="shared" si="29"/>
        <v>0.02</v>
      </c>
      <c r="Q56" s="2401">
        <f t="shared" si="29"/>
        <v>0.32</v>
      </c>
      <c r="R56" s="2401">
        <f t="shared" si="29"/>
        <v>0.23</v>
      </c>
      <c r="S56" s="2401">
        <f t="shared" si="29"/>
        <v>0.13</v>
      </c>
      <c r="T56" s="2401">
        <f t="shared" si="29"/>
        <v>0.06</v>
      </c>
      <c r="U56" s="2401">
        <f t="shared" si="29"/>
        <v>-0.02</v>
      </c>
      <c r="V56" s="2401">
        <f t="shared" si="29"/>
        <v>0.04</v>
      </c>
      <c r="W56" s="2401">
        <f t="shared" si="29"/>
        <v>0.02</v>
      </c>
      <c r="X56" s="2401">
        <f t="shared" si="29"/>
        <v>0.04</v>
      </c>
      <c r="Y56" s="2401">
        <f t="shared" si="29"/>
        <v>0.05</v>
      </c>
      <c r="Z56" s="2401">
        <f t="shared" si="29"/>
        <v>-0.2</v>
      </c>
      <c r="AA56" s="2401">
        <f t="shared" si="29"/>
        <v>-7.0000000000000007E-2</v>
      </c>
      <c r="AB56" s="2401">
        <f t="shared" si="29"/>
        <v>-0.16</v>
      </c>
      <c r="AC56" s="2401">
        <f t="shared" si="29"/>
        <v>-0.22</v>
      </c>
      <c r="AD56" s="2401">
        <f t="shared" si="29"/>
        <v>-0.24</v>
      </c>
      <c r="AE56" s="2401">
        <f t="shared" si="29"/>
        <v>-0.28000000000000003</v>
      </c>
      <c r="AF56" s="2401">
        <f t="shared" si="29"/>
        <v>-0.16</v>
      </c>
      <c r="AG56" s="2401">
        <f t="shared" si="29"/>
        <v>-0.22</v>
      </c>
      <c r="AH56" s="2401">
        <f t="shared" si="29"/>
        <v>-0.26</v>
      </c>
      <c r="AI56" s="1554">
        <f t="shared" si="29"/>
        <v>-0.27</v>
      </c>
      <c r="AJ56" s="1554">
        <f t="shared" si="29"/>
        <v>-0.36</v>
      </c>
      <c r="AK56" s="1555">
        <f t="shared" si="29"/>
        <v>-0.59</v>
      </c>
      <c r="AL56" s="1554">
        <f t="shared" si="29"/>
        <v>-0.53</v>
      </c>
      <c r="AM56" s="1554">
        <f t="shared" si="29"/>
        <v>-0.63</v>
      </c>
      <c r="AN56" s="1554">
        <f t="shared" si="29"/>
        <v>-0.62</v>
      </c>
      <c r="AO56" s="1309" t="s">
        <v>1101</v>
      </c>
      <c r="AP56" s="1209" t="s">
        <v>271</v>
      </c>
    </row>
    <row r="57" spans="1:42">
      <c r="A57" s="1209"/>
      <c r="B57" s="2399" t="s">
        <v>1102</v>
      </c>
      <c r="C57" s="2402" t="s">
        <v>1103</v>
      </c>
      <c r="D57" s="2403" t="s">
        <v>1104</v>
      </c>
      <c r="E57" s="2404">
        <f t="shared" ref="E57:AL57" si="30">E116/1000</f>
        <v>2314.4490000000001</v>
      </c>
      <c r="F57" s="1830">
        <f t="shared" si="30"/>
        <v>2336.7620000000002</v>
      </c>
      <c r="G57" s="1830">
        <f t="shared" si="30"/>
        <v>2367.8200000000002</v>
      </c>
      <c r="H57" s="1830">
        <f t="shared" si="30"/>
        <v>2390.8980000000001</v>
      </c>
      <c r="I57" s="1830">
        <f t="shared" si="30"/>
        <v>2413.913</v>
      </c>
      <c r="J57" s="1830">
        <f t="shared" si="30"/>
        <v>2399.0529999999999</v>
      </c>
      <c r="K57" s="1830">
        <f t="shared" si="30"/>
        <v>2427.9070000000002</v>
      </c>
      <c r="L57" s="1830">
        <f t="shared" si="30"/>
        <v>2404.694</v>
      </c>
      <c r="M57" s="1830">
        <f t="shared" si="30"/>
        <v>2383.6970000000001</v>
      </c>
      <c r="N57" s="1830">
        <f t="shared" si="30"/>
        <v>2333.8069999999998</v>
      </c>
      <c r="O57" s="1830">
        <f t="shared" si="30"/>
        <v>2351.6410000000001</v>
      </c>
      <c r="P57" s="1830">
        <f t="shared" si="30"/>
        <v>2409.9609999999998</v>
      </c>
      <c r="Q57" s="1830">
        <f t="shared" si="30"/>
        <v>2416.694</v>
      </c>
      <c r="R57" s="1830">
        <f t="shared" si="30"/>
        <v>2403.5349999999999</v>
      </c>
      <c r="S57" s="1830">
        <f t="shared" si="30"/>
        <v>2390.4940000000001</v>
      </c>
      <c r="T57" s="1830">
        <f t="shared" si="30"/>
        <v>2387.6439999999998</v>
      </c>
      <c r="U57" s="1830">
        <f t="shared" si="30"/>
        <v>2436.6280000000002</v>
      </c>
      <c r="V57" s="1830">
        <f t="shared" si="30"/>
        <v>2665.6840000000002</v>
      </c>
      <c r="W57" s="1830">
        <f t="shared" si="30"/>
        <v>2690.087</v>
      </c>
      <c r="X57" s="1558">
        <f t="shared" si="30"/>
        <v>2738.7170000000001</v>
      </c>
      <c r="Y57" s="1558">
        <f t="shared" si="30"/>
        <v>2769.1570000000002</v>
      </c>
      <c r="Z57" s="1558">
        <f t="shared" si="30"/>
        <v>2701.442</v>
      </c>
      <c r="AA57" s="1558">
        <f t="shared" si="30"/>
        <v>2713.3530000000001</v>
      </c>
      <c r="AB57" s="1558">
        <f t="shared" si="30"/>
        <v>2712.0540000000001</v>
      </c>
      <c r="AC57" s="1558">
        <f t="shared" si="30"/>
        <v>2728.0410000000002</v>
      </c>
      <c r="AD57" s="1558">
        <f t="shared" si="30"/>
        <v>2740.527</v>
      </c>
      <c r="AE57" s="1558">
        <f t="shared" si="30"/>
        <v>2673.79</v>
      </c>
      <c r="AF57" s="1558">
        <f t="shared" si="30"/>
        <v>2687.431</v>
      </c>
      <c r="AG57" s="1558">
        <f t="shared" si="30"/>
        <v>2673.3589999999999</v>
      </c>
      <c r="AH57" s="1558">
        <f t="shared" si="30"/>
        <v>2681.0059999999999</v>
      </c>
      <c r="AI57" s="1558">
        <f t="shared" si="30"/>
        <v>2706.489</v>
      </c>
      <c r="AJ57" s="1558">
        <f t="shared" si="30"/>
        <v>2732.165</v>
      </c>
      <c r="AK57" s="1558">
        <f t="shared" si="30"/>
        <v>2727.78</v>
      </c>
      <c r="AL57" s="1558">
        <f t="shared" si="30"/>
        <v>2725.9720000000002</v>
      </c>
      <c r="AM57" s="2405" t="s">
        <v>568</v>
      </c>
      <c r="AN57" s="2405" t="s">
        <v>568</v>
      </c>
      <c r="AO57" s="1556" t="s">
        <v>1105</v>
      </c>
      <c r="AP57" s="1209"/>
    </row>
    <row r="58" spans="1:42">
      <c r="A58" s="1209"/>
      <c r="B58" s="2399" t="s">
        <v>1106</v>
      </c>
      <c r="C58" s="2297" t="s">
        <v>1107</v>
      </c>
      <c r="D58" s="2346" t="s">
        <v>984</v>
      </c>
      <c r="E58" s="2324" t="s">
        <v>579</v>
      </c>
      <c r="F58" s="2401">
        <f t="shared" ref="F58:AL58" si="31">ROUND((F57-E57)/E57*100,2)</f>
        <v>0.96</v>
      </c>
      <c r="G58" s="2401">
        <f t="shared" si="31"/>
        <v>1.33</v>
      </c>
      <c r="H58" s="2401">
        <f t="shared" si="31"/>
        <v>0.97</v>
      </c>
      <c r="I58" s="2401">
        <f t="shared" si="31"/>
        <v>0.96</v>
      </c>
      <c r="J58" s="2401">
        <f t="shared" si="31"/>
        <v>-0.62</v>
      </c>
      <c r="K58" s="2401">
        <f t="shared" si="31"/>
        <v>1.2</v>
      </c>
      <c r="L58" s="1291">
        <f t="shared" si="31"/>
        <v>-0.96</v>
      </c>
      <c r="M58" s="1291">
        <f t="shared" si="31"/>
        <v>-0.87</v>
      </c>
      <c r="N58" s="1291">
        <f t="shared" si="31"/>
        <v>-2.09</v>
      </c>
      <c r="O58" s="1291">
        <f t="shared" si="31"/>
        <v>0.76</v>
      </c>
      <c r="P58" s="1291">
        <f t="shared" si="31"/>
        <v>2.48</v>
      </c>
      <c r="Q58" s="1291">
        <f t="shared" si="31"/>
        <v>0.28000000000000003</v>
      </c>
      <c r="R58" s="1291">
        <f t="shared" si="31"/>
        <v>-0.54</v>
      </c>
      <c r="S58" s="1291">
        <f t="shared" si="31"/>
        <v>-0.54</v>
      </c>
      <c r="T58" s="1291">
        <f t="shared" si="31"/>
        <v>-0.12</v>
      </c>
      <c r="U58" s="1291">
        <f t="shared" si="31"/>
        <v>2.0499999999999998</v>
      </c>
      <c r="V58" s="1291">
        <f t="shared" si="31"/>
        <v>9.4</v>
      </c>
      <c r="W58" s="1291">
        <f t="shared" si="31"/>
        <v>0.92</v>
      </c>
      <c r="X58" s="1291">
        <f t="shared" si="31"/>
        <v>1.81</v>
      </c>
      <c r="Y58" s="1291">
        <f t="shared" si="31"/>
        <v>1.1100000000000001</v>
      </c>
      <c r="Z58" s="1291">
        <f t="shared" si="31"/>
        <v>-2.4500000000000002</v>
      </c>
      <c r="AA58" s="1291">
        <f t="shared" si="31"/>
        <v>0.44</v>
      </c>
      <c r="AB58" s="1291">
        <f t="shared" si="31"/>
        <v>-0.05</v>
      </c>
      <c r="AC58" s="1291">
        <f t="shared" si="31"/>
        <v>0.59</v>
      </c>
      <c r="AD58" s="1291">
        <f t="shared" si="31"/>
        <v>0.46</v>
      </c>
      <c r="AE58" s="1291">
        <f t="shared" si="31"/>
        <v>-2.44</v>
      </c>
      <c r="AF58" s="1291">
        <f t="shared" si="31"/>
        <v>0.51</v>
      </c>
      <c r="AG58" s="1291">
        <f t="shared" si="31"/>
        <v>-0.52</v>
      </c>
      <c r="AH58" s="1291">
        <f t="shared" si="31"/>
        <v>0.28999999999999998</v>
      </c>
      <c r="AI58" s="1291">
        <f t="shared" si="31"/>
        <v>0.95</v>
      </c>
      <c r="AJ58" s="1291">
        <f t="shared" si="31"/>
        <v>0.95</v>
      </c>
      <c r="AK58" s="1291">
        <f t="shared" si="31"/>
        <v>-0.16</v>
      </c>
      <c r="AL58" s="1291">
        <f t="shared" si="31"/>
        <v>-7.0000000000000007E-2</v>
      </c>
      <c r="AM58" s="2406" t="s">
        <v>568</v>
      </c>
      <c r="AN58" s="2406" t="s">
        <v>568</v>
      </c>
      <c r="AO58" s="1557" t="s">
        <v>1101</v>
      </c>
      <c r="AP58" s="1209"/>
    </row>
    <row r="59" spans="1:42">
      <c r="A59" s="1209"/>
      <c r="B59" s="2399"/>
      <c r="C59" s="2362" t="s">
        <v>1103</v>
      </c>
      <c r="D59" s="2403" t="s">
        <v>1104</v>
      </c>
      <c r="E59" s="2404"/>
      <c r="F59" s="1830"/>
      <c r="G59" s="1830"/>
      <c r="H59" s="1830"/>
      <c r="I59" s="1830"/>
      <c r="J59" s="1830"/>
      <c r="K59" s="1830"/>
      <c r="L59" s="1690"/>
      <c r="M59" s="1288">
        <v>2724</v>
      </c>
      <c r="N59" s="1288">
        <v>2670</v>
      </c>
      <c r="O59" s="1288">
        <v>2629</v>
      </c>
      <c r="P59" s="1288">
        <v>2637</v>
      </c>
      <c r="Q59" s="1288">
        <v>2614</v>
      </c>
      <c r="R59" s="1288">
        <v>2592</v>
      </c>
      <c r="S59" s="1288">
        <v>2581</v>
      </c>
      <c r="T59" s="1288">
        <v>2587</v>
      </c>
      <c r="U59" s="1288">
        <v>2602</v>
      </c>
      <c r="V59" s="1288">
        <v>2616</v>
      </c>
      <c r="W59" s="1288">
        <v>2633</v>
      </c>
      <c r="X59" s="1288">
        <v>2657</v>
      </c>
      <c r="Y59" s="1288">
        <v>2612</v>
      </c>
      <c r="Z59" s="1288">
        <v>2567</v>
      </c>
      <c r="AA59" s="1288">
        <v>2555</v>
      </c>
      <c r="AB59" s="1288">
        <v>2576</v>
      </c>
      <c r="AC59" s="1288">
        <v>2614</v>
      </c>
      <c r="AD59" s="1288">
        <v>2626</v>
      </c>
      <c r="AE59" s="1288">
        <v>2632</v>
      </c>
      <c r="AF59" s="1288">
        <v>2678</v>
      </c>
      <c r="AG59" s="1288">
        <v>2717</v>
      </c>
      <c r="AH59" s="1288">
        <v>2749</v>
      </c>
      <c r="AI59" s="1288">
        <v>2757</v>
      </c>
      <c r="AJ59" s="1288">
        <v>2752</v>
      </c>
      <c r="AK59" s="1558">
        <v>2768</v>
      </c>
      <c r="AL59" s="1830">
        <v>2780</v>
      </c>
      <c r="AM59" s="1690">
        <v>2782</v>
      </c>
      <c r="AN59" s="2708"/>
      <c r="AO59" s="1341" t="s">
        <v>1108</v>
      </c>
      <c r="AP59" s="1909">
        <v>45352</v>
      </c>
    </row>
    <row r="60" spans="1:42" ht="13.5" thickBot="1">
      <c r="A60" s="1209"/>
      <c r="B60" s="2407"/>
      <c r="C60" s="2408" t="s">
        <v>1109</v>
      </c>
      <c r="D60" s="2409" t="s">
        <v>984</v>
      </c>
      <c r="E60" s="2410"/>
      <c r="F60" s="1293"/>
      <c r="G60" s="1293"/>
      <c r="H60" s="1293"/>
      <c r="I60" s="1293"/>
      <c r="J60" s="1293"/>
      <c r="K60" s="1293"/>
      <c r="L60" s="1293"/>
      <c r="M60" s="2411" t="s">
        <v>579</v>
      </c>
      <c r="N60" s="1293">
        <f t="shared" ref="N60:AM60" si="32">ROUND((N59-M59)/M59*100,1)</f>
        <v>-2</v>
      </c>
      <c r="O60" s="1293">
        <f t="shared" si="32"/>
        <v>-1.5</v>
      </c>
      <c r="P60" s="1293">
        <f t="shared" si="32"/>
        <v>0.3</v>
      </c>
      <c r="Q60" s="1293">
        <f t="shared" si="32"/>
        <v>-0.9</v>
      </c>
      <c r="R60" s="1293">
        <f t="shared" si="32"/>
        <v>-0.8</v>
      </c>
      <c r="S60" s="1293">
        <f t="shared" si="32"/>
        <v>-0.4</v>
      </c>
      <c r="T60" s="1293">
        <f t="shared" si="32"/>
        <v>0.2</v>
      </c>
      <c r="U60" s="1293">
        <f t="shared" si="32"/>
        <v>0.6</v>
      </c>
      <c r="V60" s="1293">
        <f t="shared" si="32"/>
        <v>0.5</v>
      </c>
      <c r="W60" s="1293">
        <f t="shared" si="32"/>
        <v>0.6</v>
      </c>
      <c r="X60" s="1293">
        <f t="shared" si="32"/>
        <v>0.9</v>
      </c>
      <c r="Y60" s="1293">
        <f t="shared" si="32"/>
        <v>-1.7</v>
      </c>
      <c r="Z60" s="1293">
        <f t="shared" si="32"/>
        <v>-1.7</v>
      </c>
      <c r="AA60" s="1293">
        <f t="shared" si="32"/>
        <v>-0.5</v>
      </c>
      <c r="AB60" s="1293">
        <f t="shared" si="32"/>
        <v>0.8</v>
      </c>
      <c r="AC60" s="1293">
        <f t="shared" si="32"/>
        <v>1.5</v>
      </c>
      <c r="AD60" s="1293">
        <f t="shared" si="32"/>
        <v>0.5</v>
      </c>
      <c r="AE60" s="1293">
        <f t="shared" si="32"/>
        <v>0.2</v>
      </c>
      <c r="AF60" s="1293">
        <f t="shared" si="32"/>
        <v>1.7</v>
      </c>
      <c r="AG60" s="1293">
        <f t="shared" si="32"/>
        <v>1.5</v>
      </c>
      <c r="AH60" s="1293">
        <f t="shared" si="32"/>
        <v>1.2</v>
      </c>
      <c r="AI60" s="1293">
        <f t="shared" si="32"/>
        <v>0.3</v>
      </c>
      <c r="AJ60" s="1293">
        <f t="shared" si="32"/>
        <v>-0.2</v>
      </c>
      <c r="AK60" s="1293">
        <f t="shared" si="32"/>
        <v>0.6</v>
      </c>
      <c r="AL60" s="1293">
        <f t="shared" si="32"/>
        <v>0.4</v>
      </c>
      <c r="AM60" s="1293">
        <f t="shared" si="32"/>
        <v>0.1</v>
      </c>
      <c r="AN60" s="2707"/>
      <c r="AO60" s="1559" t="s">
        <v>1110</v>
      </c>
      <c r="AP60" s="1209"/>
    </row>
    <row r="61" spans="1:42">
      <c r="A61" s="1209"/>
      <c r="B61" s="1560" t="s">
        <v>97</v>
      </c>
      <c r="C61" s="1209"/>
      <c r="D61" s="1209"/>
      <c r="M61" s="1295"/>
      <c r="N61" s="1296"/>
      <c r="O61" s="1296"/>
      <c r="P61" s="1296"/>
      <c r="Q61" s="1296"/>
      <c r="R61" s="1296"/>
      <c r="S61" s="1296"/>
      <c r="T61" s="1296"/>
      <c r="U61" s="1296"/>
      <c r="V61" s="1296"/>
      <c r="W61" s="1296"/>
      <c r="X61" s="1296"/>
      <c r="Y61" s="1296"/>
      <c r="Z61" s="1296"/>
      <c r="AA61" s="1296"/>
      <c r="AB61" s="1296"/>
      <c r="AC61" s="1296"/>
      <c r="AD61" s="1296"/>
      <c r="AE61" s="1297"/>
      <c r="AF61" s="1297"/>
      <c r="AG61" s="1297"/>
      <c r="AH61" s="1297"/>
      <c r="AI61" s="1298"/>
      <c r="AJ61" s="1298"/>
      <c r="AK61" s="1298"/>
      <c r="AL61" s="1831"/>
      <c r="AM61" s="1298"/>
      <c r="AN61" s="1298"/>
      <c r="AO61" s="1209"/>
      <c r="AP61" s="1209"/>
    </row>
    <row r="62" spans="1:42">
      <c r="A62" s="1209"/>
      <c r="B62" s="1561"/>
      <c r="C62" s="1209"/>
      <c r="D62" s="1209"/>
      <c r="E62" s="327"/>
      <c r="AI62" s="327"/>
      <c r="AJ62" s="327"/>
      <c r="AK62" s="327"/>
      <c r="AL62" s="327"/>
      <c r="AM62" s="327"/>
      <c r="AN62" s="327"/>
    </row>
    <row r="63" spans="1:42" ht="14.5" thickBot="1">
      <c r="A63" s="1209"/>
      <c r="B63" s="1210" t="s">
        <v>1111</v>
      </c>
      <c r="C63" s="1209"/>
      <c r="D63" s="1209"/>
      <c r="E63" s="327"/>
      <c r="AH63" s="1209"/>
      <c r="AI63" s="1212"/>
      <c r="AJ63" s="1212"/>
      <c r="AK63" s="1212"/>
      <c r="AL63" s="1212"/>
      <c r="AM63" s="1212"/>
      <c r="AN63" s="1212"/>
      <c r="AO63" s="1211" t="s">
        <v>959</v>
      </c>
      <c r="AP63" s="1209"/>
    </row>
    <row r="64" spans="1:42">
      <c r="A64" s="1209"/>
      <c r="B64" s="1508"/>
      <c r="C64" s="1213"/>
      <c r="D64" s="1214" t="s">
        <v>960</v>
      </c>
      <c r="E64" s="2849" t="s">
        <v>1112</v>
      </c>
      <c r="F64" s="2849"/>
      <c r="G64" s="2849"/>
      <c r="H64" s="2849"/>
      <c r="I64" s="2849"/>
      <c r="J64" s="2849"/>
      <c r="K64" s="2849"/>
      <c r="L64" s="2849"/>
      <c r="M64" s="2849"/>
      <c r="N64" s="2849"/>
      <c r="O64" s="2849"/>
      <c r="P64" s="2849"/>
      <c r="Q64" s="2849"/>
      <c r="R64" s="2849"/>
      <c r="S64" s="2849"/>
      <c r="T64" s="2849"/>
      <c r="U64" s="2849"/>
      <c r="V64" s="2849"/>
      <c r="W64" s="2849"/>
      <c r="X64" s="2849"/>
      <c r="Y64" s="2849"/>
      <c r="Z64" s="2849"/>
      <c r="AA64" s="2849"/>
      <c r="AB64" s="2849"/>
      <c r="AC64" s="2849"/>
      <c r="AD64" s="2849"/>
      <c r="AE64" s="2849"/>
      <c r="AF64" s="2849"/>
      <c r="AG64" s="2849"/>
      <c r="AH64" s="2849"/>
      <c r="AI64" s="2849"/>
      <c r="AJ64" s="1215"/>
      <c r="AK64" s="2526"/>
      <c r="AL64" s="1215"/>
      <c r="AM64" s="1215"/>
      <c r="AN64" s="1215"/>
      <c r="AO64" s="1216" t="s">
        <v>963</v>
      </c>
      <c r="AP64" s="1209"/>
    </row>
    <row r="65" spans="1:48" ht="13.5" thickBot="1">
      <c r="A65" s="1209"/>
      <c r="B65" s="1832" t="s">
        <v>564</v>
      </c>
      <c r="C65" s="1833"/>
      <c r="D65" s="1217" t="s">
        <v>964</v>
      </c>
      <c r="E65" s="1299">
        <v>89</v>
      </c>
      <c r="F65" s="1299">
        <v>90</v>
      </c>
      <c r="G65" s="1219">
        <v>91</v>
      </c>
      <c r="H65" s="1219">
        <v>92</v>
      </c>
      <c r="I65" s="1219">
        <v>93</v>
      </c>
      <c r="J65" s="1219">
        <v>94</v>
      </c>
      <c r="K65" s="1219">
        <v>95</v>
      </c>
      <c r="L65" s="1218">
        <v>96</v>
      </c>
      <c r="M65" s="1219">
        <v>97</v>
      </c>
      <c r="N65" s="1219">
        <v>98</v>
      </c>
      <c r="O65" s="1219">
        <v>99</v>
      </c>
      <c r="P65" s="1219" t="s">
        <v>965</v>
      </c>
      <c r="Q65" s="1219" t="s">
        <v>966</v>
      </c>
      <c r="R65" s="1219" t="s">
        <v>967</v>
      </c>
      <c r="S65" s="1219" t="s">
        <v>968</v>
      </c>
      <c r="T65" s="1219" t="s">
        <v>969</v>
      </c>
      <c r="U65" s="1219" t="s">
        <v>970</v>
      </c>
      <c r="V65" s="1219" t="s">
        <v>971</v>
      </c>
      <c r="W65" s="1219" t="s">
        <v>972</v>
      </c>
      <c r="X65" s="1219" t="s">
        <v>973</v>
      </c>
      <c r="Y65" s="1219" t="s">
        <v>974</v>
      </c>
      <c r="Z65" s="1219" t="s">
        <v>975</v>
      </c>
      <c r="AA65" s="1219" t="s">
        <v>976</v>
      </c>
      <c r="AB65" s="1219" t="s">
        <v>977</v>
      </c>
      <c r="AC65" s="1219" t="s">
        <v>978</v>
      </c>
      <c r="AD65" s="1220" t="s">
        <v>979</v>
      </c>
      <c r="AE65" s="1219">
        <v>15</v>
      </c>
      <c r="AF65" s="1219">
        <v>16</v>
      </c>
      <c r="AG65" s="1220">
        <v>17</v>
      </c>
      <c r="AH65" s="1219">
        <v>18</v>
      </c>
      <c r="AI65" s="1300">
        <v>19</v>
      </c>
      <c r="AJ65" s="1301">
        <v>20</v>
      </c>
      <c r="AK65" s="1221">
        <v>21</v>
      </c>
      <c r="AL65" s="1301">
        <v>22</v>
      </c>
      <c r="AM65" s="1301">
        <v>23</v>
      </c>
      <c r="AN65" s="2283">
        <v>24</v>
      </c>
      <c r="AO65" s="1222" t="s">
        <v>521</v>
      </c>
      <c r="AP65" s="1209"/>
    </row>
    <row r="66" spans="1:48" ht="13.5" customHeight="1">
      <c r="A66" s="1209"/>
      <c r="B66" s="2850" t="s">
        <v>980</v>
      </c>
      <c r="C66" s="1302" t="s">
        <v>1113</v>
      </c>
      <c r="D66" s="1303" t="s">
        <v>982</v>
      </c>
      <c r="E66" s="1304">
        <f t="shared" ref="E66:AN66" si="33">E160/1000</f>
        <v>428.9941</v>
      </c>
      <c r="F66" s="1304">
        <f t="shared" si="33"/>
        <v>461.29509999999999</v>
      </c>
      <c r="G66" s="1304">
        <f t="shared" si="33"/>
        <v>491.41890000000001</v>
      </c>
      <c r="H66" s="1304">
        <f t="shared" si="33"/>
        <v>504.16120000000001</v>
      </c>
      <c r="I66" s="1304">
        <f t="shared" si="33"/>
        <v>504.49779999999998</v>
      </c>
      <c r="J66" s="1304">
        <f t="shared" si="33"/>
        <v>510.91609999999997</v>
      </c>
      <c r="K66" s="1304">
        <f t="shared" si="33"/>
        <v>521.61350000000004</v>
      </c>
      <c r="L66" s="1304">
        <f t="shared" si="33"/>
        <v>535.56209999999999</v>
      </c>
      <c r="M66" s="1304">
        <f t="shared" si="33"/>
        <v>543.54539999999997</v>
      </c>
      <c r="N66" s="1304">
        <f t="shared" si="33"/>
        <v>536.49739999999997</v>
      </c>
      <c r="O66" s="1304">
        <f t="shared" si="33"/>
        <v>528.06990000000008</v>
      </c>
      <c r="P66" s="1304">
        <f t="shared" si="33"/>
        <v>535.41769999999997</v>
      </c>
      <c r="Q66" s="1304">
        <f t="shared" si="33"/>
        <v>531.65390000000002</v>
      </c>
      <c r="R66" s="1304">
        <f t="shared" si="33"/>
        <v>524.4787</v>
      </c>
      <c r="S66" s="1304">
        <f t="shared" si="33"/>
        <v>523.96859999999992</v>
      </c>
      <c r="T66" s="1304">
        <f t="shared" si="33"/>
        <v>529.40089999999998</v>
      </c>
      <c r="U66" s="1304">
        <f t="shared" si="33"/>
        <v>532.51559999999995</v>
      </c>
      <c r="V66" s="1304">
        <f t="shared" si="33"/>
        <v>535.17019999999991</v>
      </c>
      <c r="W66" s="1304">
        <f t="shared" si="33"/>
        <v>539.2817</v>
      </c>
      <c r="X66" s="1304">
        <f t="shared" si="33"/>
        <v>527.82380000000001</v>
      </c>
      <c r="Y66" s="1304">
        <f t="shared" si="33"/>
        <v>494.9384</v>
      </c>
      <c r="Z66" s="1304">
        <f t="shared" si="33"/>
        <v>505.53059999999999</v>
      </c>
      <c r="AA66" s="1304">
        <f t="shared" si="33"/>
        <v>497.44890000000004</v>
      </c>
      <c r="AB66" s="1304">
        <f t="shared" si="33"/>
        <v>500.47469999999998</v>
      </c>
      <c r="AC66" s="1304">
        <f t="shared" si="33"/>
        <v>508.70059999999995</v>
      </c>
      <c r="AD66" s="1304">
        <f t="shared" si="33"/>
        <v>518.81100000000004</v>
      </c>
      <c r="AE66" s="1304">
        <f t="shared" si="33"/>
        <v>538.03230000000008</v>
      </c>
      <c r="AF66" s="1304">
        <f t="shared" si="33"/>
        <v>544.3646</v>
      </c>
      <c r="AG66" s="1304">
        <f t="shared" si="33"/>
        <v>553.07299999999998</v>
      </c>
      <c r="AH66" s="1304">
        <f t="shared" si="33"/>
        <v>556.63009999999997</v>
      </c>
      <c r="AI66" s="1304">
        <f t="shared" si="33"/>
        <v>557.91079999999999</v>
      </c>
      <c r="AJ66" s="1304">
        <f t="shared" si="33"/>
        <v>539.64599999999996</v>
      </c>
      <c r="AK66" s="1304">
        <f t="shared" si="33"/>
        <v>553.06830000000002</v>
      </c>
      <c r="AL66" s="1308">
        <f t="shared" si="33"/>
        <v>560.46430000000009</v>
      </c>
      <c r="AM66" s="1308">
        <f t="shared" si="33"/>
        <v>591.37909999999999</v>
      </c>
      <c r="AN66" s="1308">
        <f t="shared" si="33"/>
        <v>609.4588</v>
      </c>
      <c r="AO66" s="1562" t="s">
        <v>1114</v>
      </c>
      <c r="AP66" s="1305" t="s">
        <v>64</v>
      </c>
    </row>
    <row r="67" spans="1:48">
      <c r="A67" s="1209"/>
      <c r="B67" s="2851"/>
      <c r="C67" s="1223" t="s">
        <v>521</v>
      </c>
      <c r="D67" s="1306" t="s">
        <v>984</v>
      </c>
      <c r="E67" s="1626" t="s">
        <v>579</v>
      </c>
      <c r="F67" s="1225">
        <f t="shared" ref="F67:AN67" si="34">ROUND((F66-E66)/E66*100,1)</f>
        <v>7.5</v>
      </c>
      <c r="G67" s="1225">
        <f t="shared" si="34"/>
        <v>6.5</v>
      </c>
      <c r="H67" s="1225">
        <f t="shared" si="34"/>
        <v>2.6</v>
      </c>
      <c r="I67" s="1225">
        <f t="shared" si="34"/>
        <v>0.1</v>
      </c>
      <c r="J67" s="1225">
        <f t="shared" si="34"/>
        <v>1.3</v>
      </c>
      <c r="K67" s="1225">
        <f t="shared" si="34"/>
        <v>2.1</v>
      </c>
      <c r="L67" s="1225">
        <f t="shared" si="34"/>
        <v>2.7</v>
      </c>
      <c r="M67" s="1225">
        <f t="shared" si="34"/>
        <v>1.5</v>
      </c>
      <c r="N67" s="1225">
        <f t="shared" si="34"/>
        <v>-1.3</v>
      </c>
      <c r="O67" s="1225">
        <f t="shared" si="34"/>
        <v>-1.6</v>
      </c>
      <c r="P67" s="1225">
        <f t="shared" si="34"/>
        <v>1.4</v>
      </c>
      <c r="Q67" s="1225">
        <f t="shared" si="34"/>
        <v>-0.7</v>
      </c>
      <c r="R67" s="1225">
        <f t="shared" si="34"/>
        <v>-1.3</v>
      </c>
      <c r="S67" s="1225">
        <f t="shared" si="34"/>
        <v>-0.1</v>
      </c>
      <c r="T67" s="1225">
        <f t="shared" si="34"/>
        <v>1</v>
      </c>
      <c r="U67" s="1225">
        <f t="shared" si="34"/>
        <v>0.6</v>
      </c>
      <c r="V67" s="1225">
        <f t="shared" si="34"/>
        <v>0.5</v>
      </c>
      <c r="W67" s="1225">
        <f t="shared" si="34"/>
        <v>0.8</v>
      </c>
      <c r="X67" s="1225">
        <f t="shared" si="34"/>
        <v>-2.1</v>
      </c>
      <c r="Y67" s="1225">
        <f t="shared" si="34"/>
        <v>-6.2</v>
      </c>
      <c r="Z67" s="1225">
        <f t="shared" si="34"/>
        <v>2.1</v>
      </c>
      <c r="AA67" s="1225">
        <f t="shared" si="34"/>
        <v>-1.6</v>
      </c>
      <c r="AB67" s="1225">
        <f t="shared" si="34"/>
        <v>0.6</v>
      </c>
      <c r="AC67" s="1225">
        <f t="shared" si="34"/>
        <v>1.6</v>
      </c>
      <c r="AD67" s="1225">
        <f t="shared" si="34"/>
        <v>2</v>
      </c>
      <c r="AE67" s="1225">
        <f t="shared" si="34"/>
        <v>3.7</v>
      </c>
      <c r="AF67" s="1225">
        <f t="shared" si="34"/>
        <v>1.2</v>
      </c>
      <c r="AG67" s="1225">
        <f t="shared" si="34"/>
        <v>1.6</v>
      </c>
      <c r="AH67" s="1225">
        <f t="shared" si="34"/>
        <v>0.6</v>
      </c>
      <c r="AI67" s="1225">
        <f t="shared" si="34"/>
        <v>0.2</v>
      </c>
      <c r="AJ67" s="1226">
        <f t="shared" si="34"/>
        <v>-3.3</v>
      </c>
      <c r="AK67" s="1226">
        <f t="shared" si="34"/>
        <v>2.5</v>
      </c>
      <c r="AL67" s="1511">
        <f t="shared" si="34"/>
        <v>1.3</v>
      </c>
      <c r="AM67" s="1511">
        <f t="shared" si="34"/>
        <v>5.5</v>
      </c>
      <c r="AN67" s="1511">
        <f t="shared" si="34"/>
        <v>3.1</v>
      </c>
      <c r="AO67" s="1224" t="s">
        <v>1115</v>
      </c>
      <c r="AP67" s="1209" t="s">
        <v>64</v>
      </c>
    </row>
    <row r="68" spans="1:48">
      <c r="A68" s="1209"/>
      <c r="B68" s="2851"/>
      <c r="C68" s="1223" t="s">
        <v>1113</v>
      </c>
      <c r="D68" s="1307" t="s">
        <v>986</v>
      </c>
      <c r="E68" s="1308">
        <f t="shared" ref="E68:AN68" si="35">E161/1000</f>
        <v>405.22800000000001</v>
      </c>
      <c r="F68" s="1308">
        <f t="shared" si="35"/>
        <v>424.84479999999996</v>
      </c>
      <c r="G68" s="1308">
        <f t="shared" si="35"/>
        <v>439.81359999999995</v>
      </c>
      <c r="H68" s="1308">
        <f t="shared" si="35"/>
        <v>443.77449999999999</v>
      </c>
      <c r="I68" s="1308">
        <f t="shared" si="35"/>
        <v>441.73659999999995</v>
      </c>
      <c r="J68" s="1308">
        <f t="shared" si="35"/>
        <v>446.52229999999997</v>
      </c>
      <c r="K68" s="1308">
        <f t="shared" si="35"/>
        <v>458.27029999999996</v>
      </c>
      <c r="L68" s="1308">
        <f t="shared" si="35"/>
        <v>472.63190000000003</v>
      </c>
      <c r="M68" s="1308">
        <f t="shared" si="35"/>
        <v>477.26949999999999</v>
      </c>
      <c r="N68" s="1308">
        <f t="shared" si="35"/>
        <v>471.20659999999998</v>
      </c>
      <c r="O68" s="1308">
        <f t="shared" si="35"/>
        <v>469.63309999999996</v>
      </c>
      <c r="P68" s="1308">
        <f t="shared" si="35"/>
        <v>482.61680000000001</v>
      </c>
      <c r="Q68" s="1308">
        <f t="shared" si="35"/>
        <v>484.48020000000002</v>
      </c>
      <c r="R68" s="1308">
        <f t="shared" si="35"/>
        <v>484.68349999999998</v>
      </c>
      <c r="S68" s="1308">
        <f t="shared" si="35"/>
        <v>492.12400000000002</v>
      </c>
      <c r="T68" s="1308">
        <f t="shared" si="35"/>
        <v>502.88240000000002</v>
      </c>
      <c r="U68" s="1308">
        <f t="shared" si="35"/>
        <v>511.95390000000003</v>
      </c>
      <c r="V68" s="1308">
        <f t="shared" si="35"/>
        <v>518.97969999999998</v>
      </c>
      <c r="W68" s="1308">
        <f t="shared" si="35"/>
        <v>526.68119999999999</v>
      </c>
      <c r="X68" s="1308">
        <f t="shared" si="35"/>
        <v>520.23309999999992</v>
      </c>
      <c r="Y68" s="1308">
        <f t="shared" si="35"/>
        <v>490.61500000000001</v>
      </c>
      <c r="Z68" s="1308">
        <f t="shared" si="35"/>
        <v>510.72</v>
      </c>
      <c r="AA68" s="1308">
        <f t="shared" si="35"/>
        <v>510.84159999999997</v>
      </c>
      <c r="AB68" s="1308">
        <f t="shared" si="35"/>
        <v>517.86440000000005</v>
      </c>
      <c r="AC68" s="1308">
        <f t="shared" si="35"/>
        <v>528.24810000000002</v>
      </c>
      <c r="AD68" s="1308">
        <f t="shared" si="35"/>
        <v>529.81280000000004</v>
      </c>
      <c r="AE68" s="1308">
        <f t="shared" si="35"/>
        <v>538.08119999999997</v>
      </c>
      <c r="AF68" s="1308">
        <f t="shared" si="35"/>
        <v>542.13740000000007</v>
      </c>
      <c r="AG68" s="1308">
        <f t="shared" si="35"/>
        <v>551.22</v>
      </c>
      <c r="AH68" s="1308">
        <f t="shared" si="35"/>
        <v>554.76649999999995</v>
      </c>
      <c r="AI68" s="1308">
        <f t="shared" si="35"/>
        <v>552.53539999999998</v>
      </c>
      <c r="AJ68" s="1308">
        <f t="shared" si="35"/>
        <v>529.50149999999996</v>
      </c>
      <c r="AK68" s="1308">
        <f t="shared" si="35"/>
        <v>543.7799</v>
      </c>
      <c r="AL68" s="1834">
        <f t="shared" si="35"/>
        <v>548.86340000000007</v>
      </c>
      <c r="AM68" s="1834">
        <f t="shared" si="35"/>
        <v>556.48739999999998</v>
      </c>
      <c r="AN68" s="1834">
        <f t="shared" si="35"/>
        <v>557.44540000000006</v>
      </c>
      <c r="AO68" s="1309" t="s">
        <v>1116</v>
      </c>
      <c r="AP68" s="1305" t="s">
        <v>64</v>
      </c>
    </row>
    <row r="69" spans="1:48">
      <c r="A69" s="1209"/>
      <c r="B69" s="2852"/>
      <c r="C69" s="1310" t="s">
        <v>1117</v>
      </c>
      <c r="D69" s="1306" t="s">
        <v>984</v>
      </c>
      <c r="E69" s="1626" t="s">
        <v>579</v>
      </c>
      <c r="F69" s="1225">
        <f t="shared" ref="F69:AN69" si="36">ROUND((F68-E68)/E68*100,1)</f>
        <v>4.8</v>
      </c>
      <c r="G69" s="1225">
        <f t="shared" si="36"/>
        <v>3.5</v>
      </c>
      <c r="H69" s="1225">
        <f t="shared" si="36"/>
        <v>0.9</v>
      </c>
      <c r="I69" s="1225">
        <f t="shared" si="36"/>
        <v>-0.5</v>
      </c>
      <c r="J69" s="1225">
        <f t="shared" si="36"/>
        <v>1.1000000000000001</v>
      </c>
      <c r="K69" s="1225">
        <f t="shared" si="36"/>
        <v>2.6</v>
      </c>
      <c r="L69" s="1225">
        <f t="shared" si="36"/>
        <v>3.1</v>
      </c>
      <c r="M69" s="1225">
        <f t="shared" si="36"/>
        <v>1</v>
      </c>
      <c r="N69" s="1225">
        <f t="shared" si="36"/>
        <v>-1.3</v>
      </c>
      <c r="O69" s="1225">
        <f t="shared" si="36"/>
        <v>-0.3</v>
      </c>
      <c r="P69" s="1225">
        <f t="shared" si="36"/>
        <v>2.8</v>
      </c>
      <c r="Q69" s="1225">
        <f t="shared" si="36"/>
        <v>0.4</v>
      </c>
      <c r="R69" s="1225">
        <f t="shared" si="36"/>
        <v>0</v>
      </c>
      <c r="S69" s="1225">
        <f t="shared" si="36"/>
        <v>1.5</v>
      </c>
      <c r="T69" s="1225">
        <f t="shared" si="36"/>
        <v>2.2000000000000002</v>
      </c>
      <c r="U69" s="1225">
        <f t="shared" si="36"/>
        <v>1.8</v>
      </c>
      <c r="V69" s="1225">
        <f t="shared" si="36"/>
        <v>1.4</v>
      </c>
      <c r="W69" s="1225">
        <f t="shared" si="36"/>
        <v>1.5</v>
      </c>
      <c r="X69" s="1225">
        <f t="shared" si="36"/>
        <v>-1.2</v>
      </c>
      <c r="Y69" s="1225">
        <f t="shared" si="36"/>
        <v>-5.7</v>
      </c>
      <c r="Z69" s="1225">
        <f t="shared" si="36"/>
        <v>4.0999999999999996</v>
      </c>
      <c r="AA69" s="1225">
        <f t="shared" si="36"/>
        <v>0</v>
      </c>
      <c r="AB69" s="1225">
        <f t="shared" si="36"/>
        <v>1.4</v>
      </c>
      <c r="AC69" s="1225">
        <f t="shared" si="36"/>
        <v>2</v>
      </c>
      <c r="AD69" s="1225">
        <f t="shared" si="36"/>
        <v>0.3</v>
      </c>
      <c r="AE69" s="1225">
        <f t="shared" si="36"/>
        <v>1.6</v>
      </c>
      <c r="AF69" s="1225">
        <f t="shared" si="36"/>
        <v>0.8</v>
      </c>
      <c r="AG69" s="1225">
        <f t="shared" si="36"/>
        <v>1.7</v>
      </c>
      <c r="AH69" s="1225">
        <f t="shared" si="36"/>
        <v>0.6</v>
      </c>
      <c r="AI69" s="1225">
        <f t="shared" si="36"/>
        <v>-0.4</v>
      </c>
      <c r="AJ69" s="1226">
        <f t="shared" si="36"/>
        <v>-4.2</v>
      </c>
      <c r="AK69" s="1226">
        <f t="shared" si="36"/>
        <v>2.7</v>
      </c>
      <c r="AL69" s="1226">
        <f t="shared" si="36"/>
        <v>0.9</v>
      </c>
      <c r="AM69" s="1226">
        <f t="shared" si="36"/>
        <v>1.4</v>
      </c>
      <c r="AN69" s="1226">
        <f t="shared" si="36"/>
        <v>0.2</v>
      </c>
      <c r="AO69" s="1311"/>
      <c r="AP69" s="1209"/>
    </row>
    <row r="70" spans="1:48">
      <c r="A70" s="1209"/>
      <c r="B70" s="1227" t="s">
        <v>332</v>
      </c>
      <c r="C70" s="1228" t="s">
        <v>666</v>
      </c>
      <c r="D70" s="1815" t="s">
        <v>997</v>
      </c>
      <c r="E70" s="1627">
        <v>114.4</v>
      </c>
      <c r="F70" s="1229">
        <v>119</v>
      </c>
      <c r="G70" s="1229">
        <v>121</v>
      </c>
      <c r="H70" s="1229">
        <v>113.6</v>
      </c>
      <c r="I70" s="1229">
        <v>109.2</v>
      </c>
      <c r="J70" s="1312">
        <v>110.4</v>
      </c>
      <c r="K70" s="1312">
        <v>113.8</v>
      </c>
      <c r="L70" s="1563">
        <v>116.5</v>
      </c>
      <c r="M70" s="1563">
        <v>120.7</v>
      </c>
      <c r="N70" s="1563">
        <v>112.4</v>
      </c>
      <c r="O70" s="1563">
        <v>112.6</v>
      </c>
      <c r="P70" s="1313">
        <v>119.2</v>
      </c>
      <c r="Q70" s="1313">
        <v>111.1</v>
      </c>
      <c r="R70" s="1313">
        <v>109.8</v>
      </c>
      <c r="S70" s="1261">
        <v>113</v>
      </c>
      <c r="T70" s="1261">
        <v>118.4</v>
      </c>
      <c r="U70" s="1261">
        <v>120</v>
      </c>
      <c r="V70" s="1261">
        <v>125.3</v>
      </c>
      <c r="W70" s="1261">
        <v>129</v>
      </c>
      <c r="X70" s="1261">
        <v>124.6</v>
      </c>
      <c r="Y70" s="1261">
        <v>97.4</v>
      </c>
      <c r="Z70" s="1261">
        <v>112.5</v>
      </c>
      <c r="AA70" s="1261">
        <v>109.3</v>
      </c>
      <c r="AB70" s="1261">
        <v>110.1</v>
      </c>
      <c r="AC70" s="1261">
        <v>109.6</v>
      </c>
      <c r="AD70" s="1261">
        <v>111.9</v>
      </c>
      <c r="AE70" s="1261">
        <v>110.5</v>
      </c>
      <c r="AF70" s="1261">
        <v>110.5</v>
      </c>
      <c r="AG70" s="1261">
        <v>114</v>
      </c>
      <c r="AH70" s="1816">
        <v>114.6</v>
      </c>
      <c r="AI70" s="1817">
        <v>111.6</v>
      </c>
      <c r="AJ70" s="1818">
        <v>100</v>
      </c>
      <c r="AK70" s="1819">
        <v>105.4</v>
      </c>
      <c r="AL70" s="1818">
        <v>105.3</v>
      </c>
      <c r="AM70" s="1818">
        <v>103.9</v>
      </c>
      <c r="AN70" s="1818">
        <v>101.2</v>
      </c>
      <c r="AO70" s="1315" t="s">
        <v>1118</v>
      </c>
      <c r="AP70" s="1209"/>
    </row>
    <row r="71" spans="1:48">
      <c r="A71" s="1209"/>
      <c r="B71" s="1227" t="s">
        <v>990</v>
      </c>
      <c r="C71" s="1228"/>
      <c r="D71" s="1316" t="s">
        <v>577</v>
      </c>
      <c r="E71" s="1626" t="s">
        <v>579</v>
      </c>
      <c r="F71" s="1225">
        <f t="shared" ref="F71:AN71" si="37">ROUND((F70-E70)/E70*100,1)</f>
        <v>4</v>
      </c>
      <c r="G71" s="1225">
        <f t="shared" si="37"/>
        <v>1.7</v>
      </c>
      <c r="H71" s="1225">
        <f t="shared" si="37"/>
        <v>-6.1</v>
      </c>
      <c r="I71" s="1225">
        <f t="shared" si="37"/>
        <v>-3.9</v>
      </c>
      <c r="J71" s="1225">
        <f t="shared" si="37"/>
        <v>1.1000000000000001</v>
      </c>
      <c r="K71" s="1225">
        <f t="shared" si="37"/>
        <v>3.1</v>
      </c>
      <c r="L71" s="1225">
        <f t="shared" si="37"/>
        <v>2.4</v>
      </c>
      <c r="M71" s="1225">
        <f t="shared" si="37"/>
        <v>3.6</v>
      </c>
      <c r="N71" s="1225">
        <f t="shared" si="37"/>
        <v>-6.9</v>
      </c>
      <c r="O71" s="1225">
        <f t="shared" si="37"/>
        <v>0.2</v>
      </c>
      <c r="P71" s="1225">
        <f t="shared" si="37"/>
        <v>5.9</v>
      </c>
      <c r="Q71" s="1225">
        <f t="shared" si="37"/>
        <v>-6.8</v>
      </c>
      <c r="R71" s="1225">
        <f t="shared" si="37"/>
        <v>-1.2</v>
      </c>
      <c r="S71" s="1225">
        <f t="shared" si="37"/>
        <v>2.9</v>
      </c>
      <c r="T71" s="1225">
        <f t="shared" si="37"/>
        <v>4.8</v>
      </c>
      <c r="U71" s="1225">
        <f t="shared" si="37"/>
        <v>1.4</v>
      </c>
      <c r="V71" s="1225">
        <f t="shared" si="37"/>
        <v>4.4000000000000004</v>
      </c>
      <c r="W71" s="1225">
        <f t="shared" si="37"/>
        <v>3</v>
      </c>
      <c r="X71" s="1225">
        <f t="shared" si="37"/>
        <v>-3.4</v>
      </c>
      <c r="Y71" s="1225">
        <f t="shared" si="37"/>
        <v>-21.8</v>
      </c>
      <c r="Z71" s="1225">
        <f t="shared" si="37"/>
        <v>15.5</v>
      </c>
      <c r="AA71" s="1225">
        <f t="shared" si="37"/>
        <v>-2.8</v>
      </c>
      <c r="AB71" s="1225">
        <f t="shared" si="37"/>
        <v>0.7</v>
      </c>
      <c r="AC71" s="1225">
        <f t="shared" si="37"/>
        <v>-0.5</v>
      </c>
      <c r="AD71" s="1225">
        <f t="shared" si="37"/>
        <v>2.1</v>
      </c>
      <c r="AE71" s="1225">
        <f t="shared" si="37"/>
        <v>-1.3</v>
      </c>
      <c r="AF71" s="1225">
        <f t="shared" si="37"/>
        <v>0</v>
      </c>
      <c r="AG71" s="1225">
        <f t="shared" si="37"/>
        <v>3.2</v>
      </c>
      <c r="AH71" s="1225">
        <f t="shared" si="37"/>
        <v>0.5</v>
      </c>
      <c r="AI71" s="1317">
        <f t="shared" si="37"/>
        <v>-2.6</v>
      </c>
      <c r="AJ71" s="1247">
        <f t="shared" si="37"/>
        <v>-10.4</v>
      </c>
      <c r="AK71" s="1517">
        <f t="shared" si="37"/>
        <v>5.4</v>
      </c>
      <c r="AL71" s="1517">
        <f t="shared" si="37"/>
        <v>-0.1</v>
      </c>
      <c r="AM71" s="1247">
        <f t="shared" si="37"/>
        <v>-1.3</v>
      </c>
      <c r="AN71" s="1247">
        <f t="shared" si="37"/>
        <v>-2.6</v>
      </c>
      <c r="AO71" s="1267"/>
      <c r="AP71" s="1209" t="s">
        <v>271</v>
      </c>
      <c r="AQ71" s="327" t="s">
        <v>521</v>
      </c>
    </row>
    <row r="72" spans="1:48">
      <c r="A72" s="1209"/>
      <c r="B72" s="1227"/>
      <c r="C72" s="1228" t="s">
        <v>992</v>
      </c>
      <c r="D72" s="1820" t="s">
        <v>997</v>
      </c>
      <c r="E72" s="1628">
        <v>107.6</v>
      </c>
      <c r="F72" s="1229">
        <v>106.9</v>
      </c>
      <c r="G72" s="1229">
        <v>121.2</v>
      </c>
      <c r="H72" s="1229">
        <v>120.1</v>
      </c>
      <c r="I72" s="1229">
        <v>117.8</v>
      </c>
      <c r="J72" s="1229">
        <v>112.3</v>
      </c>
      <c r="K72" s="1229">
        <v>118.5</v>
      </c>
      <c r="L72" s="1515">
        <v>118.1</v>
      </c>
      <c r="M72" s="1515">
        <v>125.2</v>
      </c>
      <c r="N72" s="1515">
        <v>115.2</v>
      </c>
      <c r="O72" s="1515">
        <v>107.3</v>
      </c>
      <c r="P72" s="1515">
        <v>109.5</v>
      </c>
      <c r="Q72" s="1515">
        <v>108.7</v>
      </c>
      <c r="R72" s="1230">
        <v>99.9</v>
      </c>
      <c r="S72" s="1231">
        <v>97.1</v>
      </c>
      <c r="T72" s="1231">
        <v>97</v>
      </c>
      <c r="U72" s="1231">
        <v>101.5</v>
      </c>
      <c r="V72" s="1231">
        <v>105.1</v>
      </c>
      <c r="W72" s="1231">
        <v>106.5</v>
      </c>
      <c r="X72" s="1231">
        <v>113.7</v>
      </c>
      <c r="Y72" s="1231">
        <v>93.7</v>
      </c>
      <c r="Z72" s="1231">
        <v>95.9</v>
      </c>
      <c r="AA72" s="1231">
        <v>97.9</v>
      </c>
      <c r="AB72" s="1231">
        <v>103</v>
      </c>
      <c r="AC72" s="1231">
        <v>95.1</v>
      </c>
      <c r="AD72" s="1232">
        <v>100.7</v>
      </c>
      <c r="AE72" s="1232">
        <v>98.4</v>
      </c>
      <c r="AF72" s="1232">
        <v>95.3</v>
      </c>
      <c r="AG72" s="1232">
        <v>99.2</v>
      </c>
      <c r="AH72" s="1870">
        <v>100.5</v>
      </c>
      <c r="AI72" s="1871">
        <v>101</v>
      </c>
      <c r="AJ72" s="1870">
        <v>92.6</v>
      </c>
      <c r="AK72" s="1870">
        <v>98.5</v>
      </c>
      <c r="AL72" s="1870">
        <v>101.2</v>
      </c>
      <c r="AM72" s="1878">
        <v>100.7</v>
      </c>
      <c r="AN72" s="1878">
        <v>98.8</v>
      </c>
      <c r="AO72" s="1267" t="s">
        <v>97</v>
      </c>
      <c r="AP72" s="1209"/>
    </row>
    <row r="73" spans="1:48">
      <c r="A73" s="1209"/>
      <c r="B73" s="1227"/>
      <c r="C73" s="1228" t="s">
        <v>1119</v>
      </c>
      <c r="D73" s="1318" t="s">
        <v>577</v>
      </c>
      <c r="E73" s="1821" t="s">
        <v>579</v>
      </c>
      <c r="F73" s="1822">
        <f t="shared" ref="F73:AN73" si="38">ROUND((F72-E72)/E72*100,1)</f>
        <v>-0.7</v>
      </c>
      <c r="G73" s="1822">
        <f t="shared" si="38"/>
        <v>13.4</v>
      </c>
      <c r="H73" s="1822">
        <f t="shared" si="38"/>
        <v>-0.9</v>
      </c>
      <c r="I73" s="1822">
        <f t="shared" si="38"/>
        <v>-1.9</v>
      </c>
      <c r="J73" s="1822">
        <f t="shared" si="38"/>
        <v>-4.7</v>
      </c>
      <c r="K73" s="1822">
        <f t="shared" si="38"/>
        <v>5.5</v>
      </c>
      <c r="L73" s="1822">
        <f t="shared" si="38"/>
        <v>-0.3</v>
      </c>
      <c r="M73" s="1822">
        <f t="shared" si="38"/>
        <v>6</v>
      </c>
      <c r="N73" s="1822">
        <f t="shared" si="38"/>
        <v>-8</v>
      </c>
      <c r="O73" s="1822">
        <f t="shared" si="38"/>
        <v>-6.9</v>
      </c>
      <c r="P73" s="1822">
        <f t="shared" si="38"/>
        <v>2.1</v>
      </c>
      <c r="Q73" s="1822">
        <f t="shared" si="38"/>
        <v>-0.7</v>
      </c>
      <c r="R73" s="1822">
        <f t="shared" si="38"/>
        <v>-8.1</v>
      </c>
      <c r="S73" s="1822">
        <f t="shared" si="38"/>
        <v>-2.8</v>
      </c>
      <c r="T73" s="1822">
        <f t="shared" si="38"/>
        <v>-0.1</v>
      </c>
      <c r="U73" s="1822">
        <f t="shared" si="38"/>
        <v>4.5999999999999996</v>
      </c>
      <c r="V73" s="1822">
        <f t="shared" si="38"/>
        <v>3.5</v>
      </c>
      <c r="W73" s="1822">
        <f t="shared" si="38"/>
        <v>1.3</v>
      </c>
      <c r="X73" s="1822">
        <f t="shared" si="38"/>
        <v>6.8</v>
      </c>
      <c r="Y73" s="1822">
        <f t="shared" si="38"/>
        <v>-17.600000000000001</v>
      </c>
      <c r="Z73" s="1822">
        <f t="shared" si="38"/>
        <v>2.2999999999999998</v>
      </c>
      <c r="AA73" s="1822">
        <f t="shared" si="38"/>
        <v>2.1</v>
      </c>
      <c r="AB73" s="1822">
        <f t="shared" si="38"/>
        <v>5.2</v>
      </c>
      <c r="AC73" s="1822">
        <f t="shared" si="38"/>
        <v>-7.7</v>
      </c>
      <c r="AD73" s="1822">
        <f t="shared" si="38"/>
        <v>5.9</v>
      </c>
      <c r="AE73" s="1822">
        <f t="shared" si="38"/>
        <v>-2.2999999999999998</v>
      </c>
      <c r="AF73" s="1822">
        <f t="shared" si="38"/>
        <v>-3.2</v>
      </c>
      <c r="AG73" s="1822">
        <f t="shared" si="38"/>
        <v>4.0999999999999996</v>
      </c>
      <c r="AH73" s="1822">
        <f t="shared" si="38"/>
        <v>1.3</v>
      </c>
      <c r="AI73" s="1317">
        <f t="shared" si="38"/>
        <v>0.5</v>
      </c>
      <c r="AJ73" s="1247">
        <f t="shared" si="38"/>
        <v>-8.3000000000000007</v>
      </c>
      <c r="AK73" s="1247">
        <f t="shared" si="38"/>
        <v>6.4</v>
      </c>
      <c r="AL73" s="1247">
        <f t="shared" si="38"/>
        <v>2.7</v>
      </c>
      <c r="AM73" s="1247">
        <f t="shared" si="38"/>
        <v>-0.5</v>
      </c>
      <c r="AN73" s="1247">
        <f t="shared" si="38"/>
        <v>-1.9</v>
      </c>
      <c r="AO73" s="1319"/>
      <c r="AP73" s="1209"/>
    </row>
    <row r="74" spans="1:48" ht="19">
      <c r="A74" s="1209"/>
      <c r="B74" s="1227" t="s">
        <v>993</v>
      </c>
      <c r="C74" s="1228" t="s">
        <v>994</v>
      </c>
      <c r="D74" s="1256" t="s">
        <v>576</v>
      </c>
      <c r="E74" s="1629">
        <v>298.89314200000001</v>
      </c>
      <c r="F74" s="1229">
        <v>323.37260295999999</v>
      </c>
      <c r="G74" s="1229">
        <v>340.83463438999996</v>
      </c>
      <c r="H74" s="1229">
        <v>329.52063930000003</v>
      </c>
      <c r="I74" s="1229">
        <v>311.19947931999997</v>
      </c>
      <c r="J74" s="1229">
        <v>299.02736880999998</v>
      </c>
      <c r="K74" s="1229">
        <v>306.02955889999998</v>
      </c>
      <c r="L74" s="1515">
        <v>313.06838549000003</v>
      </c>
      <c r="M74" s="1515">
        <v>323.07183085000003</v>
      </c>
      <c r="N74" s="1515">
        <v>305.83999157</v>
      </c>
      <c r="O74" s="1515">
        <v>291.44955412999997</v>
      </c>
      <c r="P74" s="1515">
        <v>300.47760376999997</v>
      </c>
      <c r="Q74" s="1230">
        <v>286.66740566999999</v>
      </c>
      <c r="R74" s="1230">
        <v>269.36180544000001</v>
      </c>
      <c r="S74" s="1231">
        <v>273.73443637999998</v>
      </c>
      <c r="T74" s="1231">
        <v>284.41826643000002</v>
      </c>
      <c r="U74" s="1231">
        <v>295.80030008</v>
      </c>
      <c r="V74" s="1231">
        <v>314.83462133</v>
      </c>
      <c r="W74" s="1231">
        <v>336.75663493000002</v>
      </c>
      <c r="X74" s="1231">
        <v>335.57882536</v>
      </c>
      <c r="Y74" s="1231">
        <v>265.25903108</v>
      </c>
      <c r="Z74" s="1231">
        <v>289.10768324999998</v>
      </c>
      <c r="AA74" s="1231">
        <v>284.96875297000003</v>
      </c>
      <c r="AB74" s="1231">
        <v>288.72763938999998</v>
      </c>
      <c r="AC74" s="1231">
        <v>292.09212982999998</v>
      </c>
      <c r="AD74" s="1231">
        <v>305.13998925999999</v>
      </c>
      <c r="AE74" s="1231">
        <v>313.12856279000005</v>
      </c>
      <c r="AF74" s="1231">
        <v>302.185204</v>
      </c>
      <c r="AG74" s="1231">
        <v>319.03584000000001</v>
      </c>
      <c r="AH74" s="1241">
        <v>331.80937699999998</v>
      </c>
      <c r="AI74" s="1320">
        <v>322.12599599999999</v>
      </c>
      <c r="AJ74" s="1242">
        <v>322.53341799999998</v>
      </c>
      <c r="AK74" s="1242">
        <v>330.22000600000001</v>
      </c>
      <c r="AL74" s="1242">
        <v>361.77486699999997</v>
      </c>
      <c r="AM74" s="1872" t="s">
        <v>568</v>
      </c>
      <c r="AN74" s="1872" t="s">
        <v>568</v>
      </c>
      <c r="AO74" s="1267" t="s">
        <v>1248</v>
      </c>
      <c r="AP74" s="1209"/>
    </row>
    <row r="75" spans="1:48">
      <c r="A75" s="1209"/>
      <c r="B75" s="1237"/>
      <c r="C75" s="1234"/>
      <c r="D75" s="1251" t="s">
        <v>577</v>
      </c>
      <c r="E75" s="1626" t="s">
        <v>579</v>
      </c>
      <c r="F75" s="1225">
        <f t="shared" ref="F75:AL75" si="39">ROUND((F74-E74)/E74*100,1)</f>
        <v>8.1999999999999993</v>
      </c>
      <c r="G75" s="1225">
        <f t="shared" si="39"/>
        <v>5.4</v>
      </c>
      <c r="H75" s="1225">
        <f t="shared" si="39"/>
        <v>-3.3</v>
      </c>
      <c r="I75" s="1225">
        <f t="shared" si="39"/>
        <v>-5.6</v>
      </c>
      <c r="J75" s="1225">
        <f t="shared" si="39"/>
        <v>-3.9</v>
      </c>
      <c r="K75" s="1225">
        <f t="shared" si="39"/>
        <v>2.2999999999999998</v>
      </c>
      <c r="L75" s="1225">
        <f t="shared" si="39"/>
        <v>2.2999999999999998</v>
      </c>
      <c r="M75" s="1225">
        <f t="shared" si="39"/>
        <v>3.2</v>
      </c>
      <c r="N75" s="1225">
        <f t="shared" si="39"/>
        <v>-5.3</v>
      </c>
      <c r="O75" s="1225">
        <f t="shared" si="39"/>
        <v>-4.7</v>
      </c>
      <c r="P75" s="1225">
        <f t="shared" si="39"/>
        <v>3.1</v>
      </c>
      <c r="Q75" s="1225">
        <f t="shared" si="39"/>
        <v>-4.5999999999999996</v>
      </c>
      <c r="R75" s="1225">
        <f t="shared" si="39"/>
        <v>-6</v>
      </c>
      <c r="S75" s="1225">
        <f t="shared" si="39"/>
        <v>1.6</v>
      </c>
      <c r="T75" s="1225">
        <f t="shared" si="39"/>
        <v>3.9</v>
      </c>
      <c r="U75" s="1225">
        <f t="shared" si="39"/>
        <v>4</v>
      </c>
      <c r="V75" s="1225">
        <f t="shared" si="39"/>
        <v>6.4</v>
      </c>
      <c r="W75" s="1225">
        <f t="shared" si="39"/>
        <v>7</v>
      </c>
      <c r="X75" s="1225">
        <f t="shared" si="39"/>
        <v>-0.3</v>
      </c>
      <c r="Y75" s="1225">
        <f t="shared" si="39"/>
        <v>-21</v>
      </c>
      <c r="Z75" s="1225">
        <f t="shared" si="39"/>
        <v>9</v>
      </c>
      <c r="AA75" s="1225">
        <f t="shared" si="39"/>
        <v>-1.4</v>
      </c>
      <c r="AB75" s="1225">
        <f t="shared" si="39"/>
        <v>1.3</v>
      </c>
      <c r="AC75" s="1225">
        <f t="shared" si="39"/>
        <v>1.2</v>
      </c>
      <c r="AD75" s="1225">
        <f t="shared" si="39"/>
        <v>4.5</v>
      </c>
      <c r="AE75" s="1225">
        <f t="shared" si="39"/>
        <v>2.6</v>
      </c>
      <c r="AF75" s="1225">
        <f t="shared" si="39"/>
        <v>-3.5</v>
      </c>
      <c r="AG75" s="1225">
        <f t="shared" si="39"/>
        <v>5.6</v>
      </c>
      <c r="AH75" s="1225">
        <f t="shared" si="39"/>
        <v>4</v>
      </c>
      <c r="AI75" s="1225">
        <f t="shared" si="39"/>
        <v>-2.9</v>
      </c>
      <c r="AJ75" s="1226">
        <f t="shared" si="39"/>
        <v>0.1</v>
      </c>
      <c r="AK75" s="1539">
        <f t="shared" si="39"/>
        <v>2.4</v>
      </c>
      <c r="AL75" s="1539">
        <f t="shared" si="39"/>
        <v>9.6</v>
      </c>
      <c r="AM75" s="2639" t="s">
        <v>568</v>
      </c>
      <c r="AN75" s="2639" t="s">
        <v>568</v>
      </c>
      <c r="AO75" s="1264" t="s">
        <v>1249</v>
      </c>
      <c r="AP75" s="1209"/>
      <c r="AV75" s="1323"/>
    </row>
    <row r="76" spans="1:48">
      <c r="A76" s="1209"/>
      <c r="B76" s="1227" t="s">
        <v>995</v>
      </c>
      <c r="C76" s="1239" t="s">
        <v>996</v>
      </c>
      <c r="D76" s="1514" t="s">
        <v>997</v>
      </c>
      <c r="E76" s="1630" t="s">
        <v>998</v>
      </c>
      <c r="F76" s="1564" t="s">
        <v>999</v>
      </c>
      <c r="G76" s="1564" t="s">
        <v>1000</v>
      </c>
      <c r="H76" s="1564" t="s">
        <v>1001</v>
      </c>
      <c r="I76" s="1564" t="s">
        <v>1002</v>
      </c>
      <c r="J76" s="1564" t="s">
        <v>909</v>
      </c>
      <c r="K76" s="1564" t="s">
        <v>911</v>
      </c>
      <c r="L76" s="1565" t="s">
        <v>845</v>
      </c>
      <c r="M76" s="1565" t="s">
        <v>847</v>
      </c>
      <c r="N76" s="1565" t="s">
        <v>1003</v>
      </c>
      <c r="O76" s="1565" t="s">
        <v>1004</v>
      </c>
      <c r="P76" s="1565" t="s">
        <v>845</v>
      </c>
      <c r="Q76" s="1565" t="s">
        <v>910</v>
      </c>
      <c r="R76" s="1565" t="s">
        <v>1005</v>
      </c>
      <c r="S76" s="1565" t="s">
        <v>907</v>
      </c>
      <c r="T76" s="1565" t="s">
        <v>908</v>
      </c>
      <c r="U76" s="1565" t="s">
        <v>1006</v>
      </c>
      <c r="V76" s="1565" t="s">
        <v>1006</v>
      </c>
      <c r="W76" s="1565" t="s">
        <v>1007</v>
      </c>
      <c r="X76" s="1565" t="s">
        <v>1008</v>
      </c>
      <c r="Y76" s="1565" t="s">
        <v>907</v>
      </c>
      <c r="Z76" s="1565" t="s">
        <v>1009</v>
      </c>
      <c r="AA76" s="1565" t="s">
        <v>1010</v>
      </c>
      <c r="AB76" s="1565" t="s">
        <v>1011</v>
      </c>
      <c r="AC76" s="1565" t="s">
        <v>1012</v>
      </c>
      <c r="AD76" s="1565" t="s">
        <v>1013</v>
      </c>
      <c r="AE76" s="1565" t="s">
        <v>912</v>
      </c>
      <c r="AF76" s="1565" t="s">
        <v>914</v>
      </c>
      <c r="AG76" s="1565" t="s">
        <v>913</v>
      </c>
      <c r="AH76" s="1565" t="s">
        <v>844</v>
      </c>
      <c r="AI76" s="1566" t="s">
        <v>846</v>
      </c>
      <c r="AJ76" s="1521" t="s">
        <v>848</v>
      </c>
      <c r="AK76" s="1521" t="s">
        <v>846</v>
      </c>
      <c r="AL76" s="1521" t="s">
        <v>1212</v>
      </c>
      <c r="AM76" s="1567" t="s">
        <v>1250</v>
      </c>
      <c r="AN76" s="1567" t="s">
        <v>1465</v>
      </c>
      <c r="AO76" s="1322" t="s">
        <v>1120</v>
      </c>
      <c r="AP76" s="1209"/>
      <c r="AT76" s="1324"/>
    </row>
    <row r="77" spans="1:48">
      <c r="A77" s="1209"/>
      <c r="B77" s="1227"/>
      <c r="C77" s="1325" t="s">
        <v>1121</v>
      </c>
      <c r="D77" s="1524" t="s">
        <v>577</v>
      </c>
      <c r="E77" s="1626" t="s">
        <v>579</v>
      </c>
      <c r="F77" s="1225">
        <f t="shared" ref="F77:AN77" si="40">ROUND((F76-E76)/E76*100,1)</f>
        <v>3.3</v>
      </c>
      <c r="G77" s="1225">
        <f t="shared" si="40"/>
        <v>3.1</v>
      </c>
      <c r="H77" s="1225">
        <f t="shared" si="40"/>
        <v>1.8</v>
      </c>
      <c r="I77" s="1225">
        <f t="shared" si="40"/>
        <v>1.2</v>
      </c>
      <c r="J77" s="1225">
        <f t="shared" si="40"/>
        <v>0.7</v>
      </c>
      <c r="K77" s="1225">
        <f t="shared" si="40"/>
        <v>-0.3</v>
      </c>
      <c r="L77" s="1225">
        <f t="shared" si="40"/>
        <v>2.2000000000000002</v>
      </c>
      <c r="M77" s="1225">
        <f t="shared" si="40"/>
        <v>1.6</v>
      </c>
      <c r="N77" s="1225">
        <f t="shared" si="40"/>
        <v>0.9</v>
      </c>
      <c r="O77" s="1225">
        <f t="shared" si="40"/>
        <v>-0.8</v>
      </c>
      <c r="P77" s="1225">
        <f t="shared" si="40"/>
        <v>-1.7</v>
      </c>
      <c r="Q77" s="1225">
        <f t="shared" si="40"/>
        <v>-1.6</v>
      </c>
      <c r="R77" s="1225">
        <f t="shared" si="40"/>
        <v>-2.2999999999999998</v>
      </c>
      <c r="S77" s="1225">
        <f t="shared" si="40"/>
        <v>-0.4</v>
      </c>
      <c r="T77" s="1225">
        <f t="shared" si="40"/>
        <v>0.5</v>
      </c>
      <c r="U77" s="1225">
        <f t="shared" si="40"/>
        <v>-0.3</v>
      </c>
      <c r="V77" s="1225">
        <f t="shared" si="40"/>
        <v>0</v>
      </c>
      <c r="W77" s="1225">
        <f t="shared" si="40"/>
        <v>-0.1</v>
      </c>
      <c r="X77" s="1225">
        <f t="shared" si="40"/>
        <v>1.1000000000000001</v>
      </c>
      <c r="Y77" s="1225">
        <f t="shared" si="40"/>
        <v>-1.1000000000000001</v>
      </c>
      <c r="Z77" s="1225">
        <f t="shared" si="40"/>
        <v>-0.3</v>
      </c>
      <c r="AA77" s="1225">
        <f t="shared" si="40"/>
        <v>-0.2</v>
      </c>
      <c r="AB77" s="1225">
        <f t="shared" si="40"/>
        <v>-0.1</v>
      </c>
      <c r="AC77" s="1225">
        <f t="shared" si="40"/>
        <v>0.2</v>
      </c>
      <c r="AD77" s="1225">
        <f t="shared" si="40"/>
        <v>2.4</v>
      </c>
      <c r="AE77" s="1225">
        <f t="shared" si="40"/>
        <v>0.9</v>
      </c>
      <c r="AF77" s="1225">
        <f t="shared" si="40"/>
        <v>0.2</v>
      </c>
      <c r="AG77" s="1225">
        <f t="shared" si="40"/>
        <v>0.2</v>
      </c>
      <c r="AH77" s="1225">
        <f t="shared" si="40"/>
        <v>0.7</v>
      </c>
      <c r="AI77" s="1225">
        <f t="shared" si="40"/>
        <v>0.6</v>
      </c>
      <c r="AJ77" s="1235">
        <f t="shared" si="40"/>
        <v>0.7</v>
      </c>
      <c r="AK77" s="1235">
        <f t="shared" si="40"/>
        <v>-0.7</v>
      </c>
      <c r="AL77" s="1235">
        <f t="shared" si="40"/>
        <v>2</v>
      </c>
      <c r="AM77" s="1235">
        <f t="shared" si="40"/>
        <v>3.4</v>
      </c>
      <c r="AN77" s="1235">
        <f t="shared" si="40"/>
        <v>2.9</v>
      </c>
      <c r="AO77" s="1264" t="s">
        <v>1016</v>
      </c>
      <c r="AP77" s="1209"/>
      <c r="AT77" s="1324"/>
    </row>
    <row r="78" spans="1:48">
      <c r="A78" s="1209"/>
      <c r="B78" s="1227" t="s">
        <v>1017</v>
      </c>
      <c r="C78" s="1239" t="s">
        <v>578</v>
      </c>
      <c r="D78" s="1514" t="s">
        <v>997</v>
      </c>
      <c r="E78" s="1629">
        <v>103.041666666667</v>
      </c>
      <c r="F78" s="1326">
        <v>104.583333333333</v>
      </c>
      <c r="G78" s="1326">
        <v>105.666666666667</v>
      </c>
      <c r="H78" s="1326">
        <v>104.741666666667</v>
      </c>
      <c r="I78" s="1326">
        <v>103.091666666667</v>
      </c>
      <c r="J78" s="1326">
        <v>101.4</v>
      </c>
      <c r="K78" s="1326">
        <v>100.541666666667</v>
      </c>
      <c r="L78" s="1327">
        <v>98.85</v>
      </c>
      <c r="M78" s="1327">
        <v>99.525000000000006</v>
      </c>
      <c r="N78" s="1327">
        <v>97.974999999999994</v>
      </c>
      <c r="O78" s="1327">
        <v>96.625</v>
      </c>
      <c r="P78" s="1327">
        <v>96.633333333333297</v>
      </c>
      <c r="Q78" s="1327">
        <v>94.391666666666694</v>
      </c>
      <c r="R78" s="1327">
        <v>92.4583333333333</v>
      </c>
      <c r="S78" s="1231">
        <v>91.641666666666694</v>
      </c>
      <c r="T78" s="1231">
        <v>92.841666666666697</v>
      </c>
      <c r="U78" s="1231">
        <v>94.341666666666697</v>
      </c>
      <c r="V78" s="1231">
        <v>96.433333333333294</v>
      </c>
      <c r="W78" s="1231">
        <v>98.108333333333306</v>
      </c>
      <c r="X78" s="1231">
        <v>102.60833333333299</v>
      </c>
      <c r="Y78" s="1231">
        <v>97.2083333333333</v>
      </c>
      <c r="Z78" s="1231">
        <v>97.108333333333306</v>
      </c>
      <c r="AA78" s="1231">
        <v>98.5</v>
      </c>
      <c r="AB78" s="1231">
        <v>97.65</v>
      </c>
      <c r="AC78" s="1231">
        <v>98.866666666666703</v>
      </c>
      <c r="AD78" s="1231">
        <v>102.05</v>
      </c>
      <c r="AE78" s="1231">
        <v>99.7083333333333</v>
      </c>
      <c r="AF78" s="1231">
        <v>96.2</v>
      </c>
      <c r="AG78" s="1231">
        <v>98.424999999999997</v>
      </c>
      <c r="AH78" s="1231">
        <v>100.97499999999999</v>
      </c>
      <c r="AI78" s="1519">
        <v>101.166666666667</v>
      </c>
      <c r="AJ78" s="1314">
        <v>100</v>
      </c>
      <c r="AK78" s="1517">
        <v>104.60833333333299</v>
      </c>
      <c r="AL78" s="1517">
        <v>114.875</v>
      </c>
      <c r="AM78" s="1517">
        <v>119.85833333333299</v>
      </c>
      <c r="AN78" s="1517">
        <v>122.625</v>
      </c>
      <c r="AO78" s="1328" t="s">
        <v>1018</v>
      </c>
      <c r="AP78" s="1209"/>
      <c r="AT78" s="1324"/>
    </row>
    <row r="79" spans="1:48">
      <c r="A79" s="1209"/>
      <c r="B79" s="1237"/>
      <c r="C79" s="1245" t="s">
        <v>1019</v>
      </c>
      <c r="D79" s="1524" t="s">
        <v>577</v>
      </c>
      <c r="E79" s="1626" t="s">
        <v>579</v>
      </c>
      <c r="F79" s="1225">
        <f t="shared" ref="F79:AN79" si="41">ROUND((F78-E78)/E78*100,1)</f>
        <v>1.5</v>
      </c>
      <c r="G79" s="1225">
        <f t="shared" si="41"/>
        <v>1</v>
      </c>
      <c r="H79" s="1225">
        <f t="shared" si="41"/>
        <v>-0.9</v>
      </c>
      <c r="I79" s="1225">
        <f t="shared" si="41"/>
        <v>-1.6</v>
      </c>
      <c r="J79" s="1225">
        <f t="shared" si="41"/>
        <v>-1.6</v>
      </c>
      <c r="K79" s="1225">
        <f t="shared" si="41"/>
        <v>-0.8</v>
      </c>
      <c r="L79" s="1225">
        <f t="shared" si="41"/>
        <v>-1.7</v>
      </c>
      <c r="M79" s="1225">
        <f t="shared" si="41"/>
        <v>0.7</v>
      </c>
      <c r="N79" s="1225">
        <f t="shared" si="41"/>
        <v>-1.6</v>
      </c>
      <c r="O79" s="1225">
        <f t="shared" si="41"/>
        <v>-1.4</v>
      </c>
      <c r="P79" s="1225">
        <f t="shared" si="41"/>
        <v>0</v>
      </c>
      <c r="Q79" s="1225">
        <f t="shared" si="41"/>
        <v>-2.2999999999999998</v>
      </c>
      <c r="R79" s="1225">
        <f t="shared" si="41"/>
        <v>-2</v>
      </c>
      <c r="S79" s="1225">
        <f t="shared" si="41"/>
        <v>-0.9</v>
      </c>
      <c r="T79" s="1225">
        <f t="shared" si="41"/>
        <v>1.3</v>
      </c>
      <c r="U79" s="1225">
        <f t="shared" si="41"/>
        <v>1.6</v>
      </c>
      <c r="V79" s="1225">
        <f t="shared" si="41"/>
        <v>2.2000000000000002</v>
      </c>
      <c r="W79" s="1225">
        <f t="shared" si="41"/>
        <v>1.7</v>
      </c>
      <c r="X79" s="1225">
        <f t="shared" si="41"/>
        <v>4.5999999999999996</v>
      </c>
      <c r="Y79" s="1225">
        <f t="shared" si="41"/>
        <v>-5.3</v>
      </c>
      <c r="Z79" s="1225">
        <f t="shared" si="41"/>
        <v>-0.1</v>
      </c>
      <c r="AA79" s="1225">
        <f t="shared" si="41"/>
        <v>1.4</v>
      </c>
      <c r="AB79" s="1225">
        <f t="shared" si="41"/>
        <v>-0.9</v>
      </c>
      <c r="AC79" s="1225">
        <f t="shared" si="41"/>
        <v>1.2</v>
      </c>
      <c r="AD79" s="1225">
        <f t="shared" si="41"/>
        <v>3.2</v>
      </c>
      <c r="AE79" s="1225">
        <f t="shared" si="41"/>
        <v>-2.2999999999999998</v>
      </c>
      <c r="AF79" s="1225">
        <f t="shared" si="41"/>
        <v>-3.5</v>
      </c>
      <c r="AG79" s="1225">
        <f t="shared" si="41"/>
        <v>2.2999999999999998</v>
      </c>
      <c r="AH79" s="1225">
        <f t="shared" si="41"/>
        <v>2.6</v>
      </c>
      <c r="AI79" s="1225">
        <f t="shared" si="41"/>
        <v>0.2</v>
      </c>
      <c r="AJ79" s="1226">
        <f t="shared" si="41"/>
        <v>-1.2</v>
      </c>
      <c r="AK79" s="1511">
        <f t="shared" si="41"/>
        <v>4.5999999999999996</v>
      </c>
      <c r="AL79" s="1511">
        <f t="shared" si="41"/>
        <v>9.8000000000000007</v>
      </c>
      <c r="AM79" s="1226">
        <f t="shared" si="41"/>
        <v>4.3</v>
      </c>
      <c r="AN79" s="1226">
        <f t="shared" si="41"/>
        <v>2.2999999999999998</v>
      </c>
      <c r="AO79" s="1264" t="s">
        <v>1016</v>
      </c>
      <c r="AP79" s="1209"/>
      <c r="AQ79" s="327" t="s">
        <v>271</v>
      </c>
    </row>
    <row r="80" spans="1:48">
      <c r="A80" s="1209"/>
      <c r="B80" s="1248"/>
      <c r="C80" s="1249" t="s">
        <v>1020</v>
      </c>
      <c r="D80" s="1514" t="s">
        <v>997</v>
      </c>
      <c r="E80" s="1457">
        <v>92.2</v>
      </c>
      <c r="F80" s="1457">
        <v>96.5</v>
      </c>
      <c r="G80" s="1457">
        <v>99.7</v>
      </c>
      <c r="H80" s="1457">
        <v>101.6</v>
      </c>
      <c r="I80" s="1457">
        <v>102.2</v>
      </c>
      <c r="J80" s="1457">
        <v>104</v>
      </c>
      <c r="K80" s="1457">
        <v>105.9</v>
      </c>
      <c r="L80" s="1457">
        <v>107.6</v>
      </c>
      <c r="M80" s="1457">
        <v>109.6</v>
      </c>
      <c r="N80" s="1457">
        <v>108.2</v>
      </c>
      <c r="O80" s="1457">
        <v>106.7</v>
      </c>
      <c r="P80" s="1457">
        <v>106.4</v>
      </c>
      <c r="Q80" s="1457">
        <v>105.4</v>
      </c>
      <c r="R80" s="1457">
        <v>102.4</v>
      </c>
      <c r="S80" s="1457">
        <v>102.3</v>
      </c>
      <c r="T80" s="1457">
        <v>101.8</v>
      </c>
      <c r="U80" s="1457">
        <v>102.9</v>
      </c>
      <c r="V80" s="1457">
        <v>103.9</v>
      </c>
      <c r="W80" s="1457">
        <v>103</v>
      </c>
      <c r="X80" s="1457">
        <v>102.5</v>
      </c>
      <c r="Y80" s="1457">
        <v>97.6</v>
      </c>
      <c r="Z80" s="1457">
        <v>98.6</v>
      </c>
      <c r="AA80" s="1457">
        <v>98.9</v>
      </c>
      <c r="AB80" s="1457">
        <v>97.9</v>
      </c>
      <c r="AC80" s="1457">
        <v>97.9</v>
      </c>
      <c r="AD80" s="1457">
        <v>98.9</v>
      </c>
      <c r="AE80" s="1457">
        <v>99</v>
      </c>
      <c r="AF80" s="1457">
        <v>100.1</v>
      </c>
      <c r="AG80" s="1457">
        <v>100.7</v>
      </c>
      <c r="AH80" s="1457">
        <v>101.9</v>
      </c>
      <c r="AI80" s="1457">
        <v>101.7</v>
      </c>
      <c r="AJ80" s="1457">
        <v>100</v>
      </c>
      <c r="AK80" s="1457">
        <v>100.9</v>
      </c>
      <c r="AL80" s="1457">
        <v>104</v>
      </c>
      <c r="AM80" s="1895">
        <v>105.9</v>
      </c>
      <c r="AN80" s="1895">
        <v>108.9</v>
      </c>
      <c r="AO80" s="1322" t="s">
        <v>1122</v>
      </c>
      <c r="AP80" s="1233" t="s">
        <v>271</v>
      </c>
    </row>
    <row r="81" spans="1:42">
      <c r="A81" s="1209"/>
      <c r="B81" s="1248"/>
      <c r="C81" s="1228" t="s">
        <v>1022</v>
      </c>
      <c r="D81" s="1251" t="s">
        <v>577</v>
      </c>
      <c r="E81" s="1626" t="s">
        <v>579</v>
      </c>
      <c r="F81" s="1229">
        <f t="shared" ref="F81:AN81" si="42">ROUND((F80-E80)/E80*100,1)</f>
        <v>4.7</v>
      </c>
      <c r="G81" s="1229">
        <f t="shared" si="42"/>
        <v>3.3</v>
      </c>
      <c r="H81" s="1229">
        <f t="shared" si="42"/>
        <v>1.9</v>
      </c>
      <c r="I81" s="1229">
        <f t="shared" si="42"/>
        <v>0.6</v>
      </c>
      <c r="J81" s="1229">
        <f t="shared" si="42"/>
        <v>1.8</v>
      </c>
      <c r="K81" s="1229">
        <f t="shared" si="42"/>
        <v>1.8</v>
      </c>
      <c r="L81" s="1229">
        <f t="shared" si="42"/>
        <v>1.6</v>
      </c>
      <c r="M81" s="1229">
        <f t="shared" si="42"/>
        <v>1.9</v>
      </c>
      <c r="N81" s="1229">
        <f t="shared" si="42"/>
        <v>-1.3</v>
      </c>
      <c r="O81" s="1229">
        <f t="shared" si="42"/>
        <v>-1.4</v>
      </c>
      <c r="P81" s="1229">
        <f t="shared" si="42"/>
        <v>-0.3</v>
      </c>
      <c r="Q81" s="1229">
        <f t="shared" si="42"/>
        <v>-0.9</v>
      </c>
      <c r="R81" s="1229">
        <f t="shared" si="42"/>
        <v>-2.8</v>
      </c>
      <c r="S81" s="1229">
        <f t="shared" si="42"/>
        <v>-0.1</v>
      </c>
      <c r="T81" s="1229">
        <f t="shared" si="42"/>
        <v>-0.5</v>
      </c>
      <c r="U81" s="1229">
        <f t="shared" si="42"/>
        <v>1.1000000000000001</v>
      </c>
      <c r="V81" s="1229">
        <f t="shared" si="42"/>
        <v>1</v>
      </c>
      <c r="W81" s="1229">
        <f t="shared" si="42"/>
        <v>-0.9</v>
      </c>
      <c r="X81" s="1229">
        <f t="shared" si="42"/>
        <v>-0.5</v>
      </c>
      <c r="Y81" s="1229">
        <f t="shared" si="42"/>
        <v>-4.8</v>
      </c>
      <c r="Z81" s="1229">
        <f t="shared" si="42"/>
        <v>1</v>
      </c>
      <c r="AA81" s="1229">
        <f t="shared" si="42"/>
        <v>0.3</v>
      </c>
      <c r="AB81" s="1229">
        <f t="shared" si="42"/>
        <v>-1</v>
      </c>
      <c r="AC81" s="1229">
        <f t="shared" si="42"/>
        <v>0</v>
      </c>
      <c r="AD81" s="1229">
        <f t="shared" si="42"/>
        <v>1</v>
      </c>
      <c r="AE81" s="1229">
        <f t="shared" si="42"/>
        <v>0.1</v>
      </c>
      <c r="AF81" s="1229">
        <f t="shared" si="42"/>
        <v>1.1000000000000001</v>
      </c>
      <c r="AG81" s="1229">
        <f t="shared" si="42"/>
        <v>0.6</v>
      </c>
      <c r="AH81" s="1229">
        <f t="shared" si="42"/>
        <v>1.2</v>
      </c>
      <c r="AI81" s="1229">
        <f t="shared" si="42"/>
        <v>-0.2</v>
      </c>
      <c r="AJ81" s="1458">
        <f t="shared" si="42"/>
        <v>-1.7</v>
      </c>
      <c r="AK81" s="1252">
        <f t="shared" si="42"/>
        <v>0.9</v>
      </c>
      <c r="AL81" s="1252">
        <f t="shared" si="42"/>
        <v>3.1</v>
      </c>
      <c r="AM81" s="1252">
        <f t="shared" si="42"/>
        <v>1.8</v>
      </c>
      <c r="AN81" s="1252">
        <f t="shared" si="42"/>
        <v>2.8</v>
      </c>
      <c r="AO81" s="1873" t="s">
        <v>1123</v>
      </c>
      <c r="AP81" s="1209" t="s">
        <v>271</v>
      </c>
    </row>
    <row r="82" spans="1:42">
      <c r="A82" s="1209"/>
      <c r="B82" s="1248" t="s">
        <v>1023</v>
      </c>
      <c r="C82" s="1249" t="s">
        <v>1020</v>
      </c>
      <c r="D82" s="1256" t="s">
        <v>997</v>
      </c>
      <c r="E82" s="1457">
        <v>106</v>
      </c>
      <c r="F82" s="1457">
        <v>107.6</v>
      </c>
      <c r="G82" s="1457">
        <v>107.6</v>
      </c>
      <c r="H82" s="1457">
        <v>107.9</v>
      </c>
      <c r="I82" s="1457">
        <v>107.2</v>
      </c>
      <c r="J82" s="1457">
        <v>108.7</v>
      </c>
      <c r="K82" s="1457">
        <v>110.9</v>
      </c>
      <c r="L82" s="1457">
        <v>112.8</v>
      </c>
      <c r="M82" s="1457">
        <v>113</v>
      </c>
      <c r="N82" s="1457">
        <v>110.9</v>
      </c>
      <c r="O82" s="1457">
        <v>109.7</v>
      </c>
      <c r="P82" s="1457">
        <v>110.4</v>
      </c>
      <c r="Q82" s="1457">
        <v>110.4</v>
      </c>
      <c r="R82" s="1457">
        <v>108.4</v>
      </c>
      <c r="S82" s="1457">
        <v>108.6</v>
      </c>
      <c r="T82" s="1457">
        <v>108.1</v>
      </c>
      <c r="U82" s="1457">
        <v>109.7</v>
      </c>
      <c r="V82" s="1457">
        <v>110.4</v>
      </c>
      <c r="W82" s="1457">
        <v>109.3</v>
      </c>
      <c r="X82" s="1457">
        <v>107.1</v>
      </c>
      <c r="Y82" s="1457">
        <v>103.5</v>
      </c>
      <c r="Z82" s="1457">
        <v>105.5</v>
      </c>
      <c r="AA82" s="1457">
        <v>106</v>
      </c>
      <c r="AB82" s="1457">
        <v>104.9</v>
      </c>
      <c r="AC82" s="1457">
        <v>104.5</v>
      </c>
      <c r="AD82" s="1457">
        <v>102.2</v>
      </c>
      <c r="AE82" s="1457">
        <v>101.2</v>
      </c>
      <c r="AF82" s="1457">
        <v>102.5</v>
      </c>
      <c r="AG82" s="1457">
        <v>102.4</v>
      </c>
      <c r="AH82" s="1457">
        <v>102.4</v>
      </c>
      <c r="AI82" s="1457">
        <v>101.7</v>
      </c>
      <c r="AJ82" s="1457">
        <v>100</v>
      </c>
      <c r="AK82" s="1526">
        <v>101.2</v>
      </c>
      <c r="AL82" s="1526">
        <v>101.3</v>
      </c>
      <c r="AM82" s="1895">
        <v>99.3</v>
      </c>
      <c r="AN82" s="1895">
        <v>99</v>
      </c>
      <c r="AO82" s="2842" t="s">
        <v>1124</v>
      </c>
      <c r="AP82" s="1233" t="s">
        <v>271</v>
      </c>
    </row>
    <row r="83" spans="1:42">
      <c r="A83" s="1209"/>
      <c r="B83" s="1248"/>
      <c r="C83" s="1228" t="s">
        <v>566</v>
      </c>
      <c r="D83" s="1251" t="s">
        <v>577</v>
      </c>
      <c r="E83" s="1626" t="s">
        <v>579</v>
      </c>
      <c r="F83" s="1229">
        <f t="shared" ref="F83:AN83" si="43">ROUND((F82-E82)/E82*100,1)</f>
        <v>1.5</v>
      </c>
      <c r="G83" s="1229">
        <f t="shared" si="43"/>
        <v>0</v>
      </c>
      <c r="H83" s="1229">
        <f t="shared" si="43"/>
        <v>0.3</v>
      </c>
      <c r="I83" s="1229">
        <f t="shared" si="43"/>
        <v>-0.6</v>
      </c>
      <c r="J83" s="1229">
        <f t="shared" si="43"/>
        <v>1.4</v>
      </c>
      <c r="K83" s="1229">
        <f t="shared" si="43"/>
        <v>2</v>
      </c>
      <c r="L83" s="1229">
        <f t="shared" si="43"/>
        <v>1.7</v>
      </c>
      <c r="M83" s="1229">
        <f t="shared" si="43"/>
        <v>0.2</v>
      </c>
      <c r="N83" s="1229">
        <f t="shared" si="43"/>
        <v>-1.9</v>
      </c>
      <c r="O83" s="1229">
        <f t="shared" si="43"/>
        <v>-1.1000000000000001</v>
      </c>
      <c r="P83" s="1229">
        <f t="shared" si="43"/>
        <v>0.6</v>
      </c>
      <c r="Q83" s="1229">
        <f t="shared" si="43"/>
        <v>0</v>
      </c>
      <c r="R83" s="1229">
        <f t="shared" si="43"/>
        <v>-1.8</v>
      </c>
      <c r="S83" s="1229">
        <f t="shared" si="43"/>
        <v>0.2</v>
      </c>
      <c r="T83" s="1229">
        <f t="shared" si="43"/>
        <v>-0.5</v>
      </c>
      <c r="U83" s="1229">
        <f t="shared" si="43"/>
        <v>1.5</v>
      </c>
      <c r="V83" s="1229">
        <f t="shared" si="43"/>
        <v>0.6</v>
      </c>
      <c r="W83" s="1229">
        <f t="shared" si="43"/>
        <v>-1</v>
      </c>
      <c r="X83" s="1229">
        <f t="shared" si="43"/>
        <v>-2</v>
      </c>
      <c r="Y83" s="1229">
        <f t="shared" si="43"/>
        <v>-3.4</v>
      </c>
      <c r="Z83" s="1229">
        <f t="shared" si="43"/>
        <v>1.9</v>
      </c>
      <c r="AA83" s="1229">
        <f t="shared" si="43"/>
        <v>0.5</v>
      </c>
      <c r="AB83" s="1229">
        <f t="shared" si="43"/>
        <v>-1</v>
      </c>
      <c r="AC83" s="1229">
        <f t="shared" si="43"/>
        <v>-0.4</v>
      </c>
      <c r="AD83" s="1229">
        <f t="shared" si="43"/>
        <v>-2.2000000000000002</v>
      </c>
      <c r="AE83" s="1229">
        <f t="shared" si="43"/>
        <v>-1</v>
      </c>
      <c r="AF83" s="1229">
        <f t="shared" si="43"/>
        <v>1.3</v>
      </c>
      <c r="AG83" s="1229">
        <f t="shared" si="43"/>
        <v>-0.1</v>
      </c>
      <c r="AH83" s="1229">
        <f t="shared" si="43"/>
        <v>0</v>
      </c>
      <c r="AI83" s="1229">
        <f t="shared" si="43"/>
        <v>-0.7</v>
      </c>
      <c r="AJ83" s="1458">
        <f t="shared" si="43"/>
        <v>-1.7</v>
      </c>
      <c r="AK83" s="1458">
        <f t="shared" si="43"/>
        <v>1.2</v>
      </c>
      <c r="AL83" s="1458">
        <f t="shared" si="43"/>
        <v>0.1</v>
      </c>
      <c r="AM83" s="1458">
        <f t="shared" si="43"/>
        <v>-2</v>
      </c>
      <c r="AN83" s="2635">
        <f t="shared" si="43"/>
        <v>-0.3</v>
      </c>
      <c r="AO83" s="2842"/>
      <c r="AP83" s="1209"/>
    </row>
    <row r="84" spans="1:42">
      <c r="A84" s="1209"/>
      <c r="B84" s="1248" t="s">
        <v>1026</v>
      </c>
      <c r="C84" s="1255" t="s">
        <v>569</v>
      </c>
      <c r="D84" s="1256" t="s">
        <v>997</v>
      </c>
      <c r="E84" s="1253">
        <v>147.6</v>
      </c>
      <c r="F84" s="1253">
        <v>147.4</v>
      </c>
      <c r="G84" s="1253">
        <v>138</v>
      </c>
      <c r="H84" s="1253">
        <v>117.8</v>
      </c>
      <c r="I84" s="1253">
        <v>104.6</v>
      </c>
      <c r="J84" s="1253">
        <v>102.4</v>
      </c>
      <c r="K84" s="1253">
        <v>106.2</v>
      </c>
      <c r="L84" s="1253">
        <v>113.8</v>
      </c>
      <c r="M84" s="1253">
        <v>117.2</v>
      </c>
      <c r="N84" s="1253">
        <v>106.9</v>
      </c>
      <c r="O84" s="1253">
        <v>105.4</v>
      </c>
      <c r="P84" s="1253">
        <v>111.4</v>
      </c>
      <c r="Q84" s="1253">
        <v>107.3</v>
      </c>
      <c r="R84" s="1253">
        <v>108.1</v>
      </c>
      <c r="S84" s="1253">
        <v>114.5</v>
      </c>
      <c r="T84" s="1253">
        <v>118.7</v>
      </c>
      <c r="U84" s="1253">
        <v>119</v>
      </c>
      <c r="V84" s="1253">
        <v>122.9</v>
      </c>
      <c r="W84" s="1253">
        <v>124.9</v>
      </c>
      <c r="X84" s="1253">
        <v>121.1</v>
      </c>
      <c r="Y84" s="1253">
        <v>101.4</v>
      </c>
      <c r="Z84" s="1253">
        <v>112.7</v>
      </c>
      <c r="AA84" s="1253">
        <v>112.4</v>
      </c>
      <c r="AB84" s="1253">
        <v>113.6</v>
      </c>
      <c r="AC84" s="1253">
        <v>116.7</v>
      </c>
      <c r="AD84" s="1253">
        <v>121.2</v>
      </c>
      <c r="AE84" s="1253">
        <v>120</v>
      </c>
      <c r="AF84" s="1253">
        <v>118</v>
      </c>
      <c r="AG84" s="1253">
        <v>117.6</v>
      </c>
      <c r="AH84" s="1253">
        <v>116.2</v>
      </c>
      <c r="AI84" s="1253">
        <v>115.1</v>
      </c>
      <c r="AJ84" s="1253">
        <v>100</v>
      </c>
      <c r="AK84" s="1253">
        <v>107.4</v>
      </c>
      <c r="AL84" s="1253">
        <v>113</v>
      </c>
      <c r="AM84" s="2640">
        <v>111.6</v>
      </c>
      <c r="AN84" s="1458">
        <v>108.4</v>
      </c>
      <c r="AO84" s="1329"/>
      <c r="AP84" s="1233" t="s">
        <v>271</v>
      </c>
    </row>
    <row r="85" spans="1:42">
      <c r="A85" s="1209"/>
      <c r="B85" s="1248"/>
      <c r="C85" s="1228" t="s">
        <v>570</v>
      </c>
      <c r="D85" s="1251" t="s">
        <v>577</v>
      </c>
      <c r="E85" s="1626" t="s">
        <v>579</v>
      </c>
      <c r="F85" s="1229">
        <f t="shared" ref="F85:AN85" si="44">ROUND((F84-E84)/E84*100,1)</f>
        <v>-0.1</v>
      </c>
      <c r="G85" s="1229">
        <f t="shared" si="44"/>
        <v>-6.4</v>
      </c>
      <c r="H85" s="1229">
        <f t="shared" si="44"/>
        <v>-14.6</v>
      </c>
      <c r="I85" s="1229">
        <f t="shared" si="44"/>
        <v>-11.2</v>
      </c>
      <c r="J85" s="1229">
        <f t="shared" si="44"/>
        <v>-2.1</v>
      </c>
      <c r="K85" s="1229">
        <f t="shared" si="44"/>
        <v>3.7</v>
      </c>
      <c r="L85" s="1229">
        <f t="shared" si="44"/>
        <v>7.2</v>
      </c>
      <c r="M85" s="1229">
        <f t="shared" si="44"/>
        <v>3</v>
      </c>
      <c r="N85" s="1229">
        <f t="shared" si="44"/>
        <v>-8.8000000000000007</v>
      </c>
      <c r="O85" s="1229">
        <f t="shared" si="44"/>
        <v>-1.4</v>
      </c>
      <c r="P85" s="1229">
        <f t="shared" si="44"/>
        <v>5.7</v>
      </c>
      <c r="Q85" s="1229">
        <f t="shared" si="44"/>
        <v>-3.7</v>
      </c>
      <c r="R85" s="1229">
        <f t="shared" si="44"/>
        <v>0.7</v>
      </c>
      <c r="S85" s="1229">
        <f t="shared" si="44"/>
        <v>5.9</v>
      </c>
      <c r="T85" s="1229">
        <f t="shared" si="44"/>
        <v>3.7</v>
      </c>
      <c r="U85" s="1229">
        <f t="shared" si="44"/>
        <v>0.3</v>
      </c>
      <c r="V85" s="1229">
        <f t="shared" si="44"/>
        <v>3.3</v>
      </c>
      <c r="W85" s="1229">
        <f t="shared" si="44"/>
        <v>1.6</v>
      </c>
      <c r="X85" s="1229">
        <f t="shared" si="44"/>
        <v>-3</v>
      </c>
      <c r="Y85" s="1229">
        <f t="shared" si="44"/>
        <v>-16.3</v>
      </c>
      <c r="Z85" s="1229">
        <f t="shared" si="44"/>
        <v>11.1</v>
      </c>
      <c r="AA85" s="1229">
        <f t="shared" si="44"/>
        <v>-0.3</v>
      </c>
      <c r="AB85" s="1229">
        <f t="shared" si="44"/>
        <v>1.1000000000000001</v>
      </c>
      <c r="AC85" s="1229">
        <f t="shared" si="44"/>
        <v>2.7</v>
      </c>
      <c r="AD85" s="1229">
        <f t="shared" si="44"/>
        <v>3.9</v>
      </c>
      <c r="AE85" s="1229">
        <f t="shared" si="44"/>
        <v>-1</v>
      </c>
      <c r="AF85" s="1229">
        <f t="shared" si="44"/>
        <v>-1.7</v>
      </c>
      <c r="AG85" s="1229">
        <f t="shared" si="44"/>
        <v>-0.3</v>
      </c>
      <c r="AH85" s="1229">
        <f t="shared" si="44"/>
        <v>-1.2</v>
      </c>
      <c r="AI85" s="1229">
        <f t="shared" si="44"/>
        <v>-0.9</v>
      </c>
      <c r="AJ85" s="1458">
        <f t="shared" si="44"/>
        <v>-13.1</v>
      </c>
      <c r="AK85" s="1252">
        <f t="shared" si="44"/>
        <v>7.4</v>
      </c>
      <c r="AL85" s="1252">
        <f t="shared" si="44"/>
        <v>5.2</v>
      </c>
      <c r="AM85" s="1252">
        <f t="shared" si="44"/>
        <v>-1.2</v>
      </c>
      <c r="AN85" s="1252">
        <f t="shared" si="44"/>
        <v>-2.9</v>
      </c>
      <c r="AO85" s="1267"/>
      <c r="AP85" s="1209"/>
    </row>
    <row r="86" spans="1:42">
      <c r="A86" s="1209"/>
      <c r="B86" s="1248" t="s">
        <v>1027</v>
      </c>
      <c r="C86" s="1228" t="s">
        <v>571</v>
      </c>
      <c r="D86" s="1256" t="s">
        <v>997</v>
      </c>
      <c r="E86" s="1253">
        <v>77.599999999999994</v>
      </c>
      <c r="F86" s="1253">
        <v>80.099999999999994</v>
      </c>
      <c r="G86" s="1253">
        <v>82.7</v>
      </c>
      <c r="H86" s="1253">
        <v>84.4</v>
      </c>
      <c r="I86" s="1253">
        <v>85.4</v>
      </c>
      <c r="J86" s="1253">
        <v>85.5</v>
      </c>
      <c r="K86" s="1253">
        <v>85</v>
      </c>
      <c r="L86" s="1253">
        <v>84.6</v>
      </c>
      <c r="M86" s="1253">
        <v>85.2</v>
      </c>
      <c r="N86" s="1253">
        <v>85.7</v>
      </c>
      <c r="O86" s="1253">
        <v>85.2</v>
      </c>
      <c r="P86" s="1253">
        <v>84.4</v>
      </c>
      <c r="Q86" s="1253">
        <v>83.7</v>
      </c>
      <c r="R86" s="1253">
        <v>82.6</v>
      </c>
      <c r="S86" s="1253">
        <v>81.8</v>
      </c>
      <c r="T86" s="1253">
        <v>82.2</v>
      </c>
      <c r="U86" s="1253">
        <v>82.9</v>
      </c>
      <c r="V86" s="1253">
        <v>83.7</v>
      </c>
      <c r="W86" s="1253">
        <v>86</v>
      </c>
      <c r="X86" s="1253">
        <v>88.8</v>
      </c>
      <c r="Y86" s="1253">
        <v>89.9</v>
      </c>
      <c r="Z86" s="1253">
        <v>90.1</v>
      </c>
      <c r="AA86" s="1253">
        <v>90.6</v>
      </c>
      <c r="AB86" s="1253">
        <v>90.8</v>
      </c>
      <c r="AC86" s="1253">
        <v>91.2</v>
      </c>
      <c r="AD86" s="1253">
        <v>92</v>
      </c>
      <c r="AE86" s="1253">
        <v>93</v>
      </c>
      <c r="AF86" s="1253">
        <v>93.9</v>
      </c>
      <c r="AG86" s="1253">
        <v>95.9</v>
      </c>
      <c r="AH86" s="1253">
        <v>97</v>
      </c>
      <c r="AI86" s="1253">
        <v>98.9</v>
      </c>
      <c r="AJ86" s="1253">
        <v>100</v>
      </c>
      <c r="AK86" s="1229">
        <v>100.3</v>
      </c>
      <c r="AL86" s="1229">
        <v>99.7</v>
      </c>
      <c r="AM86" s="1458">
        <v>100.4</v>
      </c>
      <c r="AN86" s="1458">
        <v>101.6</v>
      </c>
      <c r="AO86" s="1329"/>
      <c r="AP86" s="1233" t="s">
        <v>271</v>
      </c>
    </row>
    <row r="87" spans="1:42">
      <c r="A87" s="1209"/>
      <c r="B87" s="1248" t="s">
        <v>1028</v>
      </c>
      <c r="C87" s="1228"/>
      <c r="D87" s="1251" t="s">
        <v>577</v>
      </c>
      <c r="E87" s="1626" t="s">
        <v>579</v>
      </c>
      <c r="F87" s="1236">
        <f t="shared" ref="F87:AN87" si="45">ROUND((F86-E86)/E86*100,1)</f>
        <v>3.2</v>
      </c>
      <c r="G87" s="1236">
        <f t="shared" si="45"/>
        <v>3.2</v>
      </c>
      <c r="H87" s="1236">
        <f t="shared" si="45"/>
        <v>2.1</v>
      </c>
      <c r="I87" s="1236">
        <f t="shared" si="45"/>
        <v>1.2</v>
      </c>
      <c r="J87" s="1236">
        <f t="shared" si="45"/>
        <v>0.1</v>
      </c>
      <c r="K87" s="1236">
        <f t="shared" si="45"/>
        <v>-0.6</v>
      </c>
      <c r="L87" s="1236">
        <f t="shared" si="45"/>
        <v>-0.5</v>
      </c>
      <c r="M87" s="1236">
        <f t="shared" si="45"/>
        <v>0.7</v>
      </c>
      <c r="N87" s="1236">
        <f t="shared" si="45"/>
        <v>0.6</v>
      </c>
      <c r="O87" s="1236">
        <f t="shared" si="45"/>
        <v>-0.6</v>
      </c>
      <c r="P87" s="1236">
        <f t="shared" si="45"/>
        <v>-0.9</v>
      </c>
      <c r="Q87" s="1236">
        <f t="shared" si="45"/>
        <v>-0.8</v>
      </c>
      <c r="R87" s="1236">
        <f t="shared" si="45"/>
        <v>-1.3</v>
      </c>
      <c r="S87" s="1236">
        <f t="shared" si="45"/>
        <v>-1</v>
      </c>
      <c r="T87" s="1236">
        <f t="shared" si="45"/>
        <v>0.5</v>
      </c>
      <c r="U87" s="1236">
        <f t="shared" si="45"/>
        <v>0.9</v>
      </c>
      <c r="V87" s="1236">
        <f t="shared" si="45"/>
        <v>1</v>
      </c>
      <c r="W87" s="1236">
        <f t="shared" si="45"/>
        <v>2.7</v>
      </c>
      <c r="X87" s="1236">
        <f t="shared" si="45"/>
        <v>3.3</v>
      </c>
      <c r="Y87" s="1236">
        <f t="shared" si="45"/>
        <v>1.2</v>
      </c>
      <c r="Z87" s="1236">
        <f t="shared" si="45"/>
        <v>0.2</v>
      </c>
      <c r="AA87" s="1236">
        <f t="shared" si="45"/>
        <v>0.6</v>
      </c>
      <c r="AB87" s="1236">
        <f t="shared" si="45"/>
        <v>0.2</v>
      </c>
      <c r="AC87" s="1236">
        <f t="shared" si="45"/>
        <v>0.4</v>
      </c>
      <c r="AD87" s="1236">
        <f t="shared" si="45"/>
        <v>0.9</v>
      </c>
      <c r="AE87" s="1236">
        <f t="shared" si="45"/>
        <v>1.1000000000000001</v>
      </c>
      <c r="AF87" s="1236">
        <f t="shared" si="45"/>
        <v>1</v>
      </c>
      <c r="AG87" s="1236">
        <f t="shared" si="45"/>
        <v>2.1</v>
      </c>
      <c r="AH87" s="1236">
        <f t="shared" si="45"/>
        <v>1.1000000000000001</v>
      </c>
      <c r="AI87" s="1236">
        <f t="shared" si="45"/>
        <v>2</v>
      </c>
      <c r="AJ87" s="1252">
        <f t="shared" si="45"/>
        <v>1.1000000000000001</v>
      </c>
      <c r="AK87" s="1458">
        <f t="shared" si="45"/>
        <v>0.3</v>
      </c>
      <c r="AL87" s="1458">
        <f t="shared" si="45"/>
        <v>-0.6</v>
      </c>
      <c r="AM87" s="1252">
        <f t="shared" si="45"/>
        <v>0.7</v>
      </c>
      <c r="AN87" s="1252">
        <f t="shared" si="45"/>
        <v>1.2</v>
      </c>
      <c r="AO87" s="1267"/>
      <c r="AP87" s="1209"/>
    </row>
    <row r="88" spans="1:42">
      <c r="A88" s="1209"/>
      <c r="B88" s="1248"/>
      <c r="C88" s="1228" t="s">
        <v>572</v>
      </c>
      <c r="D88" s="1251" t="s">
        <v>1029</v>
      </c>
      <c r="E88" s="1631">
        <v>1.85</v>
      </c>
      <c r="F88" s="1568">
        <v>2.0699999999999998</v>
      </c>
      <c r="G88" s="1568">
        <v>2.0499999999999998</v>
      </c>
      <c r="H88" s="1568">
        <v>1.61</v>
      </c>
      <c r="I88" s="1568">
        <v>1.2</v>
      </c>
      <c r="J88" s="1568">
        <v>1.08</v>
      </c>
      <c r="K88" s="1568">
        <v>1.06</v>
      </c>
      <c r="L88" s="1568">
        <v>1.19</v>
      </c>
      <c r="M88" s="1568">
        <v>1.2</v>
      </c>
      <c r="N88" s="1568">
        <v>0.92</v>
      </c>
      <c r="O88" s="1568">
        <v>0.87</v>
      </c>
      <c r="P88" s="1568">
        <v>1.05</v>
      </c>
      <c r="Q88" s="1568">
        <v>1.01</v>
      </c>
      <c r="R88" s="1568">
        <v>0.93</v>
      </c>
      <c r="S88" s="1569">
        <v>1.07</v>
      </c>
      <c r="T88" s="1569">
        <v>1.29</v>
      </c>
      <c r="U88" s="1569">
        <v>1.46</v>
      </c>
      <c r="V88" s="1569">
        <v>1.56</v>
      </c>
      <c r="W88" s="1569">
        <v>1.52</v>
      </c>
      <c r="X88" s="1570">
        <v>1.25</v>
      </c>
      <c r="Y88" s="1570">
        <v>0.79</v>
      </c>
      <c r="Z88" s="1570">
        <v>0.89</v>
      </c>
      <c r="AA88" s="1570">
        <v>1.05</v>
      </c>
      <c r="AB88" s="1570">
        <v>1.28</v>
      </c>
      <c r="AC88" s="1570">
        <v>1.46</v>
      </c>
      <c r="AD88" s="1570">
        <v>1.66</v>
      </c>
      <c r="AE88" s="1570">
        <v>1.8</v>
      </c>
      <c r="AF88" s="1570">
        <v>2.04</v>
      </c>
      <c r="AG88" s="1570">
        <v>2.2400000000000002</v>
      </c>
      <c r="AH88" s="1570">
        <v>2.39</v>
      </c>
      <c r="AI88" s="1570">
        <v>2.42</v>
      </c>
      <c r="AJ88" s="1528">
        <v>1.95</v>
      </c>
      <c r="AK88" s="1529">
        <v>2.02</v>
      </c>
      <c r="AL88" s="1529">
        <v>2.2599999999999998</v>
      </c>
      <c r="AM88" s="1529">
        <v>2.29</v>
      </c>
      <c r="AN88" s="1529">
        <v>2.25</v>
      </c>
      <c r="AO88" s="1632" t="s">
        <v>1125</v>
      </c>
      <c r="AP88" s="1209"/>
    </row>
    <row r="89" spans="1:42">
      <c r="A89" s="1209"/>
      <c r="B89" s="1248" t="s">
        <v>1031</v>
      </c>
      <c r="C89" s="1228" t="s">
        <v>573</v>
      </c>
      <c r="D89" s="1251" t="s">
        <v>1029</v>
      </c>
      <c r="E89" s="1631">
        <v>1.25</v>
      </c>
      <c r="F89" s="1571">
        <v>1.4</v>
      </c>
      <c r="G89" s="1571">
        <v>1.4</v>
      </c>
      <c r="H89" s="1571">
        <v>1.08</v>
      </c>
      <c r="I89" s="1571">
        <v>0.76</v>
      </c>
      <c r="J89" s="1571">
        <v>0.64</v>
      </c>
      <c r="K89" s="1571">
        <v>0.63</v>
      </c>
      <c r="L89" s="1571">
        <v>0.7</v>
      </c>
      <c r="M89" s="1571">
        <v>0.72</v>
      </c>
      <c r="N89" s="1571">
        <v>0.53</v>
      </c>
      <c r="O89" s="1571">
        <v>0.48</v>
      </c>
      <c r="P89" s="1571">
        <v>0.59</v>
      </c>
      <c r="Q89" s="1571">
        <v>0.59</v>
      </c>
      <c r="R89" s="1571">
        <v>0.54</v>
      </c>
      <c r="S89" s="1572">
        <v>0.64</v>
      </c>
      <c r="T89" s="1572">
        <v>0.83</v>
      </c>
      <c r="U89" s="1572">
        <v>0.95</v>
      </c>
      <c r="V89" s="1572">
        <v>1.06</v>
      </c>
      <c r="W89" s="1572">
        <v>1.04</v>
      </c>
      <c r="X89" s="1573">
        <v>0.88</v>
      </c>
      <c r="Y89" s="1573">
        <v>0.47</v>
      </c>
      <c r="Z89" s="1573">
        <v>0.52</v>
      </c>
      <c r="AA89" s="1573">
        <v>0.65</v>
      </c>
      <c r="AB89" s="1573">
        <v>0.8</v>
      </c>
      <c r="AC89" s="1573">
        <v>0.93</v>
      </c>
      <c r="AD89" s="1573">
        <v>1.0900000000000001</v>
      </c>
      <c r="AE89" s="1573">
        <v>1.2</v>
      </c>
      <c r="AF89" s="1573">
        <v>1.36</v>
      </c>
      <c r="AG89" s="1573">
        <v>1.5</v>
      </c>
      <c r="AH89" s="1573">
        <v>1.61</v>
      </c>
      <c r="AI89" s="1573">
        <v>1.6</v>
      </c>
      <c r="AJ89" s="1529">
        <v>1.18</v>
      </c>
      <c r="AK89" s="1528">
        <v>1.1299999999999999</v>
      </c>
      <c r="AL89" s="1528">
        <v>1.28</v>
      </c>
      <c r="AM89" s="1529">
        <v>1.31</v>
      </c>
      <c r="AN89" s="1529">
        <v>1.25</v>
      </c>
      <c r="AO89" s="1633"/>
      <c r="AP89" s="1209" t="s">
        <v>64</v>
      </c>
    </row>
    <row r="90" spans="1:42" ht="13.5" thickBot="1">
      <c r="A90" s="1209"/>
      <c r="B90" s="1248"/>
      <c r="C90" s="1255" t="s">
        <v>574</v>
      </c>
      <c r="D90" s="1289" t="s">
        <v>575</v>
      </c>
      <c r="E90" s="1836">
        <v>2.2999999999999998</v>
      </c>
      <c r="F90" s="1574">
        <v>2.1</v>
      </c>
      <c r="G90" s="1574">
        <v>2.1</v>
      </c>
      <c r="H90" s="1574">
        <v>2.2000000000000002</v>
      </c>
      <c r="I90" s="1574">
        <v>2.5</v>
      </c>
      <c r="J90" s="1574">
        <v>2.9</v>
      </c>
      <c r="K90" s="1574">
        <v>3.2</v>
      </c>
      <c r="L90" s="1574">
        <v>3.4</v>
      </c>
      <c r="M90" s="1837">
        <v>3.4</v>
      </c>
      <c r="N90" s="1837">
        <v>4.0999999999999996</v>
      </c>
      <c r="O90" s="1837">
        <v>4.7</v>
      </c>
      <c r="P90" s="1837">
        <v>4.7</v>
      </c>
      <c r="Q90" s="1837">
        <v>5</v>
      </c>
      <c r="R90" s="1837">
        <v>5.4</v>
      </c>
      <c r="S90" s="1574">
        <v>5.3</v>
      </c>
      <c r="T90" s="1574">
        <v>4.7</v>
      </c>
      <c r="U90" s="1574">
        <v>4.4000000000000004</v>
      </c>
      <c r="V90" s="1574">
        <v>4.0999999999999996</v>
      </c>
      <c r="W90" s="1574">
        <v>3.9</v>
      </c>
      <c r="X90" s="1565">
        <v>4</v>
      </c>
      <c r="Y90" s="1565">
        <v>5.0999999999999996</v>
      </c>
      <c r="Z90" s="1565">
        <v>5.0999999999999996</v>
      </c>
      <c r="AA90" s="1565">
        <v>4.5999999999999996</v>
      </c>
      <c r="AB90" s="1565">
        <v>4.3</v>
      </c>
      <c r="AC90" s="1838">
        <v>4</v>
      </c>
      <c r="AD90" s="1838">
        <v>3.6</v>
      </c>
      <c r="AE90" s="1838">
        <v>3.4</v>
      </c>
      <c r="AF90" s="1838">
        <v>3.1</v>
      </c>
      <c r="AG90" s="1838">
        <v>2.8</v>
      </c>
      <c r="AH90" s="1838">
        <v>2.4</v>
      </c>
      <c r="AI90" s="1838">
        <v>2.4</v>
      </c>
      <c r="AJ90" s="1531">
        <v>2.8</v>
      </c>
      <c r="AK90" s="1609">
        <v>2.8</v>
      </c>
      <c r="AL90" s="1609">
        <v>2.6</v>
      </c>
      <c r="AM90" s="2641">
        <v>2.6</v>
      </c>
      <c r="AN90" s="1531">
        <v>2.5</v>
      </c>
      <c r="AO90" s="1839" t="s">
        <v>1108</v>
      </c>
      <c r="AP90" s="1209"/>
    </row>
    <row r="91" spans="1:42">
      <c r="A91" s="1209"/>
      <c r="B91" s="1576"/>
      <c r="C91" s="1840" t="s">
        <v>1126</v>
      </c>
      <c r="D91" s="1577" t="s">
        <v>1052</v>
      </c>
      <c r="E91" s="1841"/>
      <c r="F91" s="1842"/>
      <c r="G91" s="1842"/>
      <c r="H91" s="1842"/>
      <c r="I91" s="1842"/>
      <c r="J91" s="1842"/>
      <c r="K91" s="1842"/>
      <c r="L91" s="1842"/>
      <c r="M91" s="1842"/>
      <c r="N91" s="1842"/>
      <c r="O91" s="1842"/>
      <c r="P91" s="1842"/>
      <c r="Q91" s="1842"/>
      <c r="R91" s="1842"/>
      <c r="S91" s="1842"/>
      <c r="T91" s="1843"/>
      <c r="U91" s="1843"/>
      <c r="V91" s="1843"/>
      <c r="W91" s="1843"/>
      <c r="X91" s="1843"/>
      <c r="Y91" s="1843"/>
      <c r="Z91" s="1843"/>
      <c r="AA91" s="1843"/>
      <c r="AB91" s="1844">
        <v>100.00000000666665</v>
      </c>
      <c r="AC91" s="1845">
        <v>102.87122048416666</v>
      </c>
      <c r="AD91" s="1845">
        <v>101.77303048500001</v>
      </c>
      <c r="AE91" s="1845">
        <v>101.34519232666666</v>
      </c>
      <c r="AF91" s="1845">
        <v>100.57741942166666</v>
      </c>
      <c r="AG91" s="1845">
        <v>101.78163380083333</v>
      </c>
      <c r="AH91" s="1845">
        <v>102.26316992083332</v>
      </c>
      <c r="AI91" s="1845">
        <v>101.32632323583334</v>
      </c>
      <c r="AJ91" s="1846">
        <v>95.347561360833353</v>
      </c>
      <c r="AK91" s="1846">
        <v>96.334573260833338</v>
      </c>
      <c r="AL91" s="1846">
        <v>99.010369689166666</v>
      </c>
      <c r="AM91" s="1531">
        <v>99.291701677777766</v>
      </c>
      <c r="AN91" s="2706"/>
      <c r="AO91" s="1847" t="s">
        <v>1053</v>
      </c>
      <c r="AP91" s="1209"/>
    </row>
    <row r="92" spans="1:42">
      <c r="A92" s="1209"/>
      <c r="B92" s="1248"/>
      <c r="C92" s="1234"/>
      <c r="D92" s="1251" t="s">
        <v>577</v>
      </c>
      <c r="E92" s="1634"/>
      <c r="F92" s="1331"/>
      <c r="G92" s="1331"/>
      <c r="H92" s="1331"/>
      <c r="I92" s="1331"/>
      <c r="J92" s="1331"/>
      <c r="K92" s="1331"/>
      <c r="L92" s="1331"/>
      <c r="M92" s="1331"/>
      <c r="N92" s="1331"/>
      <c r="O92" s="1331"/>
      <c r="P92" s="1331"/>
      <c r="Q92" s="1331"/>
      <c r="R92" s="1331"/>
      <c r="S92" s="1331"/>
      <c r="T92" s="1269"/>
      <c r="U92" s="1269"/>
      <c r="V92" s="1269"/>
      <c r="W92" s="1269"/>
      <c r="X92" s="1269"/>
      <c r="Y92" s="1269"/>
      <c r="Z92" s="1269"/>
      <c r="AA92" s="1269"/>
      <c r="AB92" s="1332"/>
      <c r="AC92" s="1225">
        <f t="shared" ref="AC92:AM92" si="46">ROUND((AC91-AB91)/AB91*100,1)</f>
        <v>2.9</v>
      </c>
      <c r="AD92" s="1225">
        <f t="shared" si="46"/>
        <v>-1.1000000000000001</v>
      </c>
      <c r="AE92" s="1225">
        <f t="shared" si="46"/>
        <v>-0.4</v>
      </c>
      <c r="AF92" s="1225">
        <f t="shared" si="46"/>
        <v>-0.8</v>
      </c>
      <c r="AG92" s="1225">
        <f t="shared" si="46"/>
        <v>1.2</v>
      </c>
      <c r="AH92" s="1225">
        <f t="shared" si="46"/>
        <v>0.5</v>
      </c>
      <c r="AI92" s="1225">
        <f t="shared" si="46"/>
        <v>-0.9</v>
      </c>
      <c r="AJ92" s="1226">
        <f t="shared" si="46"/>
        <v>-5.9</v>
      </c>
      <c r="AK92" s="1511">
        <f t="shared" si="46"/>
        <v>1</v>
      </c>
      <c r="AL92" s="1511">
        <f t="shared" si="46"/>
        <v>2.8</v>
      </c>
      <c r="AM92" s="1226">
        <f t="shared" si="46"/>
        <v>0.3</v>
      </c>
      <c r="AN92" s="2632"/>
      <c r="AO92" s="1333"/>
      <c r="AP92" s="1209"/>
    </row>
    <row r="93" spans="1:42">
      <c r="A93" s="1209"/>
      <c r="B93" s="1248"/>
      <c r="C93" s="1255" t="s">
        <v>677</v>
      </c>
      <c r="D93" s="1270" t="s">
        <v>1057</v>
      </c>
      <c r="E93" s="1635">
        <v>166.2612</v>
      </c>
      <c r="F93" s="1241">
        <v>170.71090000000001</v>
      </c>
      <c r="G93" s="1241">
        <v>137.01259999999999</v>
      </c>
      <c r="H93" s="1241">
        <v>140.25899999999999</v>
      </c>
      <c r="I93" s="1241">
        <v>148.5684</v>
      </c>
      <c r="J93" s="1241">
        <v>157.02520000000001</v>
      </c>
      <c r="K93" s="1241">
        <v>147.03299999999999</v>
      </c>
      <c r="L93" s="1241">
        <v>164.32660000000001</v>
      </c>
      <c r="M93" s="1327">
        <v>138.70140000000001</v>
      </c>
      <c r="N93" s="1327">
        <v>119.8295</v>
      </c>
      <c r="O93" s="1327">
        <v>121.4601</v>
      </c>
      <c r="P93" s="1327">
        <v>122.9843</v>
      </c>
      <c r="Q93" s="1327">
        <v>117.3858</v>
      </c>
      <c r="R93" s="1327">
        <v>115.1016</v>
      </c>
      <c r="S93" s="1241">
        <v>116.00830000000001</v>
      </c>
      <c r="T93" s="1241">
        <v>118.9049</v>
      </c>
      <c r="U93" s="1241">
        <v>123.61750000000001</v>
      </c>
      <c r="V93" s="1241">
        <v>129.03909999999999</v>
      </c>
      <c r="W93" s="1241">
        <v>106.0741</v>
      </c>
      <c r="X93" s="1241">
        <v>109.3519</v>
      </c>
      <c r="Y93" s="1241">
        <v>78.840999999999994</v>
      </c>
      <c r="Z93" s="1241">
        <v>81.312600000000003</v>
      </c>
      <c r="AA93" s="1241">
        <v>83.411699999999996</v>
      </c>
      <c r="AB93" s="1241">
        <v>88.279700000000005</v>
      </c>
      <c r="AC93" s="1271">
        <v>98.002499999999998</v>
      </c>
      <c r="AD93" s="1271">
        <v>89.226100000000002</v>
      </c>
      <c r="AE93" s="1271">
        <v>90.929900000000004</v>
      </c>
      <c r="AF93" s="1271">
        <v>96.723699999999994</v>
      </c>
      <c r="AG93" s="1271">
        <v>96.464100000000002</v>
      </c>
      <c r="AH93" s="1271">
        <v>94.236999999999995</v>
      </c>
      <c r="AI93" s="1271">
        <v>90.512299999999996</v>
      </c>
      <c r="AJ93" s="1272">
        <v>81.534000000000006</v>
      </c>
      <c r="AK93" s="1275">
        <v>85.648399999999995</v>
      </c>
      <c r="AL93" s="1275">
        <v>85.9529</v>
      </c>
      <c r="AM93" s="1272">
        <v>81.962299999999999</v>
      </c>
      <c r="AN93" s="1272">
        <v>79.209800000000001</v>
      </c>
      <c r="AO93" s="1322" t="s">
        <v>1127</v>
      </c>
      <c r="AP93" s="1209"/>
    </row>
    <row r="94" spans="1:42">
      <c r="A94" s="1209"/>
      <c r="B94" s="1248" t="s">
        <v>1128</v>
      </c>
      <c r="C94" s="1234"/>
      <c r="D94" s="1251" t="s">
        <v>577</v>
      </c>
      <c r="E94" s="1636" t="s">
        <v>579</v>
      </c>
      <c r="F94" s="1225">
        <f t="shared" ref="F94:AN94" si="47">ROUND((F93-E93)/E93*100,1)</f>
        <v>2.7</v>
      </c>
      <c r="G94" s="1225">
        <f t="shared" si="47"/>
        <v>-19.7</v>
      </c>
      <c r="H94" s="1225">
        <f t="shared" si="47"/>
        <v>2.4</v>
      </c>
      <c r="I94" s="1225">
        <f t="shared" si="47"/>
        <v>5.9</v>
      </c>
      <c r="J94" s="1225">
        <f t="shared" si="47"/>
        <v>5.7</v>
      </c>
      <c r="K94" s="1225">
        <f t="shared" si="47"/>
        <v>-6.4</v>
      </c>
      <c r="L94" s="1225">
        <f t="shared" si="47"/>
        <v>11.8</v>
      </c>
      <c r="M94" s="1225">
        <f t="shared" si="47"/>
        <v>-15.6</v>
      </c>
      <c r="N94" s="1225">
        <f t="shared" si="47"/>
        <v>-13.6</v>
      </c>
      <c r="O94" s="1225">
        <f t="shared" si="47"/>
        <v>1.4</v>
      </c>
      <c r="P94" s="1225">
        <f t="shared" si="47"/>
        <v>1.3</v>
      </c>
      <c r="Q94" s="1225">
        <f t="shared" si="47"/>
        <v>-4.5999999999999996</v>
      </c>
      <c r="R94" s="1225">
        <f t="shared" si="47"/>
        <v>-1.9</v>
      </c>
      <c r="S94" s="1225">
        <f t="shared" si="47"/>
        <v>0.8</v>
      </c>
      <c r="T94" s="1225">
        <f t="shared" si="47"/>
        <v>2.5</v>
      </c>
      <c r="U94" s="1225">
        <f t="shared" si="47"/>
        <v>4</v>
      </c>
      <c r="V94" s="1225">
        <f t="shared" si="47"/>
        <v>4.4000000000000004</v>
      </c>
      <c r="W94" s="1225">
        <f t="shared" si="47"/>
        <v>-17.8</v>
      </c>
      <c r="X94" s="1225">
        <f t="shared" si="47"/>
        <v>3.1</v>
      </c>
      <c r="Y94" s="1225">
        <f t="shared" si="47"/>
        <v>-27.9</v>
      </c>
      <c r="Z94" s="1225">
        <f t="shared" si="47"/>
        <v>3.1</v>
      </c>
      <c r="AA94" s="1225">
        <f t="shared" si="47"/>
        <v>2.6</v>
      </c>
      <c r="AB94" s="1225">
        <f t="shared" si="47"/>
        <v>5.8</v>
      </c>
      <c r="AC94" s="1225">
        <f t="shared" si="47"/>
        <v>11</v>
      </c>
      <c r="AD94" s="1225">
        <f t="shared" si="47"/>
        <v>-9</v>
      </c>
      <c r="AE94" s="1225">
        <f t="shared" si="47"/>
        <v>1.9</v>
      </c>
      <c r="AF94" s="1225">
        <f t="shared" si="47"/>
        <v>6.4</v>
      </c>
      <c r="AG94" s="1225">
        <f t="shared" si="47"/>
        <v>-0.3</v>
      </c>
      <c r="AH94" s="1225">
        <f t="shared" si="47"/>
        <v>-2.2999999999999998</v>
      </c>
      <c r="AI94" s="1225">
        <f t="shared" si="47"/>
        <v>-4</v>
      </c>
      <c r="AJ94" s="1226">
        <f t="shared" si="47"/>
        <v>-9.9</v>
      </c>
      <c r="AK94" s="1226">
        <f t="shared" si="47"/>
        <v>5</v>
      </c>
      <c r="AL94" s="1226">
        <f t="shared" si="47"/>
        <v>0.4</v>
      </c>
      <c r="AM94" s="1226">
        <f t="shared" si="47"/>
        <v>-4.5999999999999996</v>
      </c>
      <c r="AN94" s="1226">
        <f t="shared" si="47"/>
        <v>-3.4</v>
      </c>
      <c r="AO94" s="1267"/>
      <c r="AP94" s="1209"/>
    </row>
    <row r="95" spans="1:42">
      <c r="A95" s="1209"/>
      <c r="B95" s="1248" t="s">
        <v>1059</v>
      </c>
      <c r="C95" s="1228" t="s">
        <v>672</v>
      </c>
      <c r="D95" s="1273" t="s">
        <v>1129</v>
      </c>
      <c r="E95" s="1637">
        <v>269.210058</v>
      </c>
      <c r="F95" s="1240">
        <v>283.42098099999998</v>
      </c>
      <c r="G95" s="1240">
        <v>252.25974500000001</v>
      </c>
      <c r="H95" s="1240">
        <v>246.601113</v>
      </c>
      <c r="I95" s="1240">
        <v>230.65418099999999</v>
      </c>
      <c r="J95" s="1240">
        <v>238.065617</v>
      </c>
      <c r="K95" s="1240">
        <v>228.14518799999999</v>
      </c>
      <c r="L95" s="1240">
        <v>259.79276800000002</v>
      </c>
      <c r="M95" s="1334">
        <v>227.96626199999997</v>
      </c>
      <c r="N95" s="1334">
        <v>195.99659</v>
      </c>
      <c r="O95" s="1334">
        <v>194.27765699999998</v>
      </c>
      <c r="P95" s="1334">
        <v>200.25865899999999</v>
      </c>
      <c r="Q95" s="1334">
        <v>181.09319299999999</v>
      </c>
      <c r="R95" s="1334">
        <v>172.344269</v>
      </c>
      <c r="S95" s="1240">
        <v>173.09634599999998</v>
      </c>
      <c r="T95" s="1241">
        <v>181.50475599999999</v>
      </c>
      <c r="U95" s="1241">
        <v>186.05811800000001</v>
      </c>
      <c r="V95" s="1241">
        <v>188.87453499999998</v>
      </c>
      <c r="W95" s="1241">
        <v>160.99071699999999</v>
      </c>
      <c r="X95" s="1241">
        <v>157.41098199999999</v>
      </c>
      <c r="Y95" s="1241">
        <v>115.485828</v>
      </c>
      <c r="Z95" s="1335">
        <v>121.45510899999999</v>
      </c>
      <c r="AA95" s="1335">
        <v>126.50857000000001</v>
      </c>
      <c r="AB95" s="1335">
        <v>132.60853</v>
      </c>
      <c r="AC95" s="1335">
        <v>147.85275899999999</v>
      </c>
      <c r="AD95" s="1241">
        <v>134.02133499999999</v>
      </c>
      <c r="AE95" s="1241">
        <v>129.443907</v>
      </c>
      <c r="AF95" s="1241">
        <v>132.96209199999998</v>
      </c>
      <c r="AG95" s="1241">
        <v>134.67895300000001</v>
      </c>
      <c r="AH95" s="1240">
        <v>131.14925199999999</v>
      </c>
      <c r="AI95" s="1271">
        <v>127.55503300000001</v>
      </c>
      <c r="AJ95" s="1272">
        <v>113.743649</v>
      </c>
      <c r="AK95" s="1272">
        <v>122.23889</v>
      </c>
      <c r="AL95" s="1272">
        <v>119.466373</v>
      </c>
      <c r="AM95" s="1272">
        <v>111.213656</v>
      </c>
      <c r="AN95" s="1272">
        <v>102.739329</v>
      </c>
      <c r="AO95" s="1267" t="s">
        <v>97</v>
      </c>
      <c r="AP95" s="1209"/>
    </row>
    <row r="96" spans="1:42">
      <c r="A96" s="1209"/>
      <c r="B96" s="1248"/>
      <c r="C96" s="1234"/>
      <c r="D96" s="1251" t="s">
        <v>577</v>
      </c>
      <c r="E96" s="1636" t="s">
        <v>579</v>
      </c>
      <c r="F96" s="1225">
        <f t="shared" ref="F96:AN96" si="48">ROUND((F95-E95)/E95*100,1)</f>
        <v>5.3</v>
      </c>
      <c r="G96" s="1225">
        <f t="shared" si="48"/>
        <v>-11</v>
      </c>
      <c r="H96" s="1225">
        <f t="shared" si="48"/>
        <v>-2.2000000000000002</v>
      </c>
      <c r="I96" s="1225">
        <f t="shared" si="48"/>
        <v>-6.5</v>
      </c>
      <c r="J96" s="1225">
        <f t="shared" si="48"/>
        <v>3.2</v>
      </c>
      <c r="K96" s="1225">
        <f t="shared" si="48"/>
        <v>-4.2</v>
      </c>
      <c r="L96" s="1225">
        <f t="shared" si="48"/>
        <v>13.9</v>
      </c>
      <c r="M96" s="1225">
        <f t="shared" si="48"/>
        <v>-12.3</v>
      </c>
      <c r="N96" s="1225">
        <f t="shared" si="48"/>
        <v>-14</v>
      </c>
      <c r="O96" s="1225">
        <f t="shared" si="48"/>
        <v>-0.9</v>
      </c>
      <c r="P96" s="1225">
        <f t="shared" si="48"/>
        <v>3.1</v>
      </c>
      <c r="Q96" s="1225">
        <f t="shared" si="48"/>
        <v>-9.6</v>
      </c>
      <c r="R96" s="1225">
        <f t="shared" si="48"/>
        <v>-4.8</v>
      </c>
      <c r="S96" s="1225">
        <f t="shared" si="48"/>
        <v>0.4</v>
      </c>
      <c r="T96" s="1225">
        <f t="shared" si="48"/>
        <v>4.9000000000000004</v>
      </c>
      <c r="U96" s="1225">
        <f t="shared" si="48"/>
        <v>2.5</v>
      </c>
      <c r="V96" s="1225">
        <f t="shared" si="48"/>
        <v>1.5</v>
      </c>
      <c r="W96" s="1225">
        <f t="shared" si="48"/>
        <v>-14.8</v>
      </c>
      <c r="X96" s="1225">
        <f t="shared" si="48"/>
        <v>-2.2000000000000002</v>
      </c>
      <c r="Y96" s="1225">
        <f t="shared" si="48"/>
        <v>-26.6</v>
      </c>
      <c r="Z96" s="1225">
        <f t="shared" si="48"/>
        <v>5.2</v>
      </c>
      <c r="AA96" s="1225">
        <f t="shared" si="48"/>
        <v>4.2</v>
      </c>
      <c r="AB96" s="1225">
        <f t="shared" si="48"/>
        <v>4.8</v>
      </c>
      <c r="AC96" s="1225">
        <f t="shared" si="48"/>
        <v>11.5</v>
      </c>
      <c r="AD96" s="1225">
        <f t="shared" si="48"/>
        <v>-9.4</v>
      </c>
      <c r="AE96" s="1225">
        <f t="shared" si="48"/>
        <v>-3.4</v>
      </c>
      <c r="AF96" s="1225">
        <f t="shared" si="48"/>
        <v>2.7</v>
      </c>
      <c r="AG96" s="1225">
        <f t="shared" si="48"/>
        <v>1.3</v>
      </c>
      <c r="AH96" s="1225">
        <f t="shared" si="48"/>
        <v>-2.6</v>
      </c>
      <c r="AI96" s="1225">
        <f t="shared" si="48"/>
        <v>-2.7</v>
      </c>
      <c r="AJ96" s="1226">
        <f t="shared" si="48"/>
        <v>-10.8</v>
      </c>
      <c r="AK96" s="1511">
        <f t="shared" si="48"/>
        <v>7.5</v>
      </c>
      <c r="AL96" s="1511">
        <f t="shared" si="48"/>
        <v>-2.2999999999999998</v>
      </c>
      <c r="AM96" s="1226">
        <f t="shared" si="48"/>
        <v>-6.9</v>
      </c>
      <c r="AN96" s="1226">
        <f t="shared" si="48"/>
        <v>-7.6</v>
      </c>
      <c r="AO96" s="1264"/>
      <c r="AP96" s="1209"/>
    </row>
    <row r="97" spans="1:43">
      <c r="A97" s="1209"/>
      <c r="B97" s="1248" t="s">
        <v>1061</v>
      </c>
      <c r="C97" s="1255" t="s">
        <v>1062</v>
      </c>
      <c r="D97" s="1256" t="s">
        <v>1130</v>
      </c>
      <c r="E97" s="1638">
        <v>5561.5940000000001</v>
      </c>
      <c r="F97" s="1292">
        <v>5975.0889999999999</v>
      </c>
      <c r="G97" s="1292">
        <v>5744.9489999999996</v>
      </c>
      <c r="H97" s="1292">
        <v>5333.7839999999997</v>
      </c>
      <c r="I97" s="1292">
        <v>4887.1760000000004</v>
      </c>
      <c r="J97" s="1292">
        <v>4911.6509999999998</v>
      </c>
      <c r="K97" s="1292">
        <v>5149.4139999999998</v>
      </c>
      <c r="L97" s="1292">
        <v>5375.6049999999996</v>
      </c>
      <c r="M97" s="1336">
        <v>5112.5039999999999</v>
      </c>
      <c r="N97" s="1336">
        <v>4335.3180000000002</v>
      </c>
      <c r="O97" s="1336">
        <v>3987.7310000000002</v>
      </c>
      <c r="P97" s="1336">
        <v>4095.1170000000002</v>
      </c>
      <c r="Q97" s="1336">
        <v>4059.0459999999998</v>
      </c>
      <c r="R97" s="1336">
        <v>3966.0929999999998</v>
      </c>
      <c r="S97" s="1292">
        <v>4027.3150000000001</v>
      </c>
      <c r="T97" s="1290">
        <v>3962.232</v>
      </c>
      <c r="U97" s="1290">
        <v>3928.3510000000001</v>
      </c>
      <c r="V97" s="1290">
        <v>3715.8870000000002</v>
      </c>
      <c r="W97" s="1290">
        <v>3433.8290000000002</v>
      </c>
      <c r="X97" s="1290">
        <v>3212.3420000000001</v>
      </c>
      <c r="Y97" s="1290">
        <v>2921.0839999999998</v>
      </c>
      <c r="Z97" s="1290">
        <v>3229.7159999999999</v>
      </c>
      <c r="AA97" s="1290">
        <v>2689.0740000000001</v>
      </c>
      <c r="AB97" s="1290">
        <v>3390.2739999999999</v>
      </c>
      <c r="AC97" s="1290">
        <v>3262.5219999999999</v>
      </c>
      <c r="AD97" s="1290">
        <v>3290.098</v>
      </c>
      <c r="AE97" s="1290">
        <v>3150.31</v>
      </c>
      <c r="AF97" s="1290">
        <v>3244.7979999999998</v>
      </c>
      <c r="AG97" s="1290">
        <v>3390.8240000000001</v>
      </c>
      <c r="AH97" s="1290">
        <v>3347.9430000000002</v>
      </c>
      <c r="AI97" s="1280">
        <v>3284.87</v>
      </c>
      <c r="AJ97" s="1537">
        <v>2880.527</v>
      </c>
      <c r="AK97" s="1536">
        <v>2795.8180000000002</v>
      </c>
      <c r="AL97" s="1536">
        <v>2563.1840000000002</v>
      </c>
      <c r="AM97" s="1537">
        <v>3034.1669999999999</v>
      </c>
      <c r="AN97" s="1536">
        <v>2863.6260000000002</v>
      </c>
      <c r="AO97" s="1276" t="s">
        <v>1064</v>
      </c>
      <c r="AP97" s="1209"/>
    </row>
    <row r="98" spans="1:43">
      <c r="A98" s="1209"/>
      <c r="B98" s="1248"/>
      <c r="C98" s="1277" t="s">
        <v>38</v>
      </c>
      <c r="D98" s="1251" t="s">
        <v>577</v>
      </c>
      <c r="E98" s="1639" t="s">
        <v>579</v>
      </c>
      <c r="F98" s="1539">
        <f t="shared" ref="F98:AN98" si="49">ROUND((F97-E97)/E97*100,1)</f>
        <v>7.4</v>
      </c>
      <c r="G98" s="1539">
        <f t="shared" si="49"/>
        <v>-3.9</v>
      </c>
      <c r="H98" s="1539">
        <f t="shared" si="49"/>
        <v>-7.2</v>
      </c>
      <c r="I98" s="1539">
        <f t="shared" si="49"/>
        <v>-8.4</v>
      </c>
      <c r="J98" s="1539">
        <f t="shared" si="49"/>
        <v>0.5</v>
      </c>
      <c r="K98" s="1539">
        <f t="shared" si="49"/>
        <v>4.8</v>
      </c>
      <c r="L98" s="1539">
        <f t="shared" si="49"/>
        <v>4.4000000000000004</v>
      </c>
      <c r="M98" s="1539">
        <f t="shared" si="49"/>
        <v>-4.9000000000000004</v>
      </c>
      <c r="N98" s="1539">
        <f t="shared" si="49"/>
        <v>-15.2</v>
      </c>
      <c r="O98" s="1539">
        <f t="shared" si="49"/>
        <v>-8</v>
      </c>
      <c r="P98" s="1539">
        <f t="shared" si="49"/>
        <v>2.7</v>
      </c>
      <c r="Q98" s="1539">
        <f t="shared" si="49"/>
        <v>-0.9</v>
      </c>
      <c r="R98" s="1539">
        <f t="shared" si="49"/>
        <v>-2.2999999999999998</v>
      </c>
      <c r="S98" s="1539">
        <f t="shared" si="49"/>
        <v>1.5</v>
      </c>
      <c r="T98" s="1539">
        <f t="shared" si="49"/>
        <v>-1.6</v>
      </c>
      <c r="U98" s="1539">
        <f t="shared" si="49"/>
        <v>-0.9</v>
      </c>
      <c r="V98" s="1539">
        <f t="shared" si="49"/>
        <v>-5.4</v>
      </c>
      <c r="W98" s="1539">
        <f t="shared" si="49"/>
        <v>-7.6</v>
      </c>
      <c r="X98" s="1539">
        <f t="shared" si="49"/>
        <v>-6.5</v>
      </c>
      <c r="Y98" s="1539">
        <f t="shared" si="49"/>
        <v>-9.1</v>
      </c>
      <c r="Z98" s="1539">
        <f t="shared" si="49"/>
        <v>10.6</v>
      </c>
      <c r="AA98" s="1539">
        <f t="shared" si="49"/>
        <v>-16.7</v>
      </c>
      <c r="AB98" s="1539">
        <f t="shared" si="49"/>
        <v>26.1</v>
      </c>
      <c r="AC98" s="1539">
        <f t="shared" si="49"/>
        <v>-3.8</v>
      </c>
      <c r="AD98" s="1539">
        <f t="shared" si="49"/>
        <v>0.8</v>
      </c>
      <c r="AE98" s="1539">
        <f t="shared" si="49"/>
        <v>-4.2</v>
      </c>
      <c r="AF98" s="1539">
        <f t="shared" si="49"/>
        <v>3</v>
      </c>
      <c r="AG98" s="1539">
        <f t="shared" si="49"/>
        <v>4.5</v>
      </c>
      <c r="AH98" s="1539">
        <f t="shared" si="49"/>
        <v>-1.3</v>
      </c>
      <c r="AI98" s="1539">
        <f t="shared" si="49"/>
        <v>-1.9</v>
      </c>
      <c r="AJ98" s="1511">
        <f t="shared" si="49"/>
        <v>-12.3</v>
      </c>
      <c r="AK98" s="1226">
        <f t="shared" si="49"/>
        <v>-2.9</v>
      </c>
      <c r="AL98" s="1226">
        <f t="shared" si="49"/>
        <v>-8.3000000000000007</v>
      </c>
      <c r="AM98" s="1226">
        <f t="shared" si="49"/>
        <v>18.399999999999999</v>
      </c>
      <c r="AN98" s="1226">
        <f t="shared" si="49"/>
        <v>-5.6</v>
      </c>
      <c r="AO98" s="1544" t="s">
        <v>1066</v>
      </c>
      <c r="AP98" s="1209"/>
    </row>
    <row r="99" spans="1:43">
      <c r="A99" s="1209"/>
      <c r="B99" s="1248" t="s">
        <v>1065</v>
      </c>
      <c r="C99" s="1228" t="s">
        <v>1216</v>
      </c>
      <c r="D99" s="1337" t="s">
        <v>1131</v>
      </c>
      <c r="E99" s="1640">
        <f t="shared" ref="E99:AN99" si="50">E165/1000</f>
        <v>19376.277999999998</v>
      </c>
      <c r="F99" s="1640">
        <f t="shared" si="50"/>
        <v>20941.933000000001</v>
      </c>
      <c r="G99" s="1640">
        <f t="shared" si="50"/>
        <v>22164.196</v>
      </c>
      <c r="H99" s="1640">
        <f t="shared" si="50"/>
        <v>22203.843000000001</v>
      </c>
      <c r="I99" s="1640">
        <f t="shared" si="50"/>
        <v>21489.741999999998</v>
      </c>
      <c r="J99" s="1640">
        <f t="shared" si="50"/>
        <v>21792.815999999999</v>
      </c>
      <c r="K99" s="1640">
        <f t="shared" si="50"/>
        <v>22339.760999999999</v>
      </c>
      <c r="L99" s="1640">
        <f t="shared" si="50"/>
        <v>22976.16</v>
      </c>
      <c r="M99" s="1640">
        <f t="shared" si="50"/>
        <v>23412.935000000001</v>
      </c>
      <c r="N99" s="1640">
        <f t="shared" si="50"/>
        <v>23248.455999999998</v>
      </c>
      <c r="O99" s="1640">
        <f t="shared" si="50"/>
        <v>23124.402999999998</v>
      </c>
      <c r="P99" s="1640">
        <f t="shared" si="50"/>
        <v>22633.879000000001</v>
      </c>
      <c r="Q99" s="1640">
        <f t="shared" si="50"/>
        <v>22340.865000000002</v>
      </c>
      <c r="R99" s="1640">
        <f t="shared" si="50"/>
        <v>22032.84</v>
      </c>
      <c r="S99" s="1640">
        <f t="shared" si="50"/>
        <v>21759.254000000001</v>
      </c>
      <c r="T99" s="1640">
        <f t="shared" si="50"/>
        <v>21467.233</v>
      </c>
      <c r="U99" s="1640">
        <f t="shared" si="50"/>
        <v>21328.350999999999</v>
      </c>
      <c r="V99" s="1640">
        <f t="shared" si="50"/>
        <v>21144.974999999999</v>
      </c>
      <c r="W99" s="1640">
        <f t="shared" si="50"/>
        <v>21198.775000000001</v>
      </c>
      <c r="X99" s="1640">
        <f t="shared" si="50"/>
        <v>20951.099999999999</v>
      </c>
      <c r="Y99" s="1640">
        <f t="shared" si="50"/>
        <v>19775.776999999998</v>
      </c>
      <c r="Z99" s="1640">
        <f t="shared" si="50"/>
        <v>19579.062999999998</v>
      </c>
      <c r="AA99" s="1640">
        <f t="shared" si="50"/>
        <v>19593.278999999999</v>
      </c>
      <c r="AB99" s="1640">
        <f t="shared" si="50"/>
        <v>19591.627</v>
      </c>
      <c r="AC99" s="1640">
        <f t="shared" si="50"/>
        <v>19777.406999999999</v>
      </c>
      <c r="AD99" s="1640">
        <f t="shared" si="50"/>
        <v>20197.310000000001</v>
      </c>
      <c r="AE99" s="1640">
        <f t="shared" si="50"/>
        <v>20049.078000000001</v>
      </c>
      <c r="AF99" s="1640">
        <f t="shared" si="50"/>
        <v>19597.852999999999</v>
      </c>
      <c r="AG99" s="1640">
        <f t="shared" si="50"/>
        <v>19602.508000000002</v>
      </c>
      <c r="AH99" s="1640">
        <f t="shared" si="50"/>
        <v>19604.355</v>
      </c>
      <c r="AI99" s="1640">
        <f t="shared" si="50"/>
        <v>19396.177</v>
      </c>
      <c r="AJ99" s="1640">
        <f t="shared" si="50"/>
        <v>19504.951000000001</v>
      </c>
      <c r="AK99" s="1643">
        <f t="shared" si="50"/>
        <v>19907.135999999999</v>
      </c>
      <c r="AL99" s="1643">
        <f t="shared" si="50"/>
        <v>20660.329000000002</v>
      </c>
      <c r="AM99" s="1643">
        <f t="shared" si="50"/>
        <v>21604.941999999999</v>
      </c>
      <c r="AN99" s="1643">
        <f t="shared" si="50"/>
        <v>22406.481</v>
      </c>
      <c r="AO99" s="1575" t="s">
        <v>1067</v>
      </c>
      <c r="AP99" s="1209" t="s">
        <v>271</v>
      </c>
    </row>
    <row r="100" spans="1:43" ht="13.5" thickBot="1">
      <c r="A100" s="1209"/>
      <c r="B100" s="1330"/>
      <c r="C100" s="1338"/>
      <c r="D100" s="1848" t="s">
        <v>577</v>
      </c>
      <c r="E100" s="1849" t="s">
        <v>579</v>
      </c>
      <c r="F100" s="1339">
        <f t="shared" ref="F100:AN100" si="51">ROUND((F99-E99)/E99*100,1)</f>
        <v>8.1</v>
      </c>
      <c r="G100" s="1339">
        <f t="shared" si="51"/>
        <v>5.8</v>
      </c>
      <c r="H100" s="1339">
        <f t="shared" si="51"/>
        <v>0.2</v>
      </c>
      <c r="I100" s="1339">
        <f t="shared" si="51"/>
        <v>-3.2</v>
      </c>
      <c r="J100" s="1339">
        <f t="shared" si="51"/>
        <v>1.4</v>
      </c>
      <c r="K100" s="1339">
        <f t="shared" si="51"/>
        <v>2.5</v>
      </c>
      <c r="L100" s="1339">
        <f t="shared" si="51"/>
        <v>2.8</v>
      </c>
      <c r="M100" s="1339">
        <f t="shared" si="51"/>
        <v>1.9</v>
      </c>
      <c r="N100" s="1339">
        <f t="shared" si="51"/>
        <v>-0.7</v>
      </c>
      <c r="O100" s="1339">
        <f t="shared" si="51"/>
        <v>-0.5</v>
      </c>
      <c r="P100" s="1339">
        <f t="shared" si="51"/>
        <v>-2.1</v>
      </c>
      <c r="Q100" s="1339">
        <f t="shared" si="51"/>
        <v>-1.3</v>
      </c>
      <c r="R100" s="1339">
        <f t="shared" si="51"/>
        <v>-1.4</v>
      </c>
      <c r="S100" s="1339">
        <f t="shared" si="51"/>
        <v>-1.2</v>
      </c>
      <c r="T100" s="1339">
        <f t="shared" si="51"/>
        <v>-1.3</v>
      </c>
      <c r="U100" s="1339">
        <f t="shared" si="51"/>
        <v>-0.6</v>
      </c>
      <c r="V100" s="1339">
        <f t="shared" si="51"/>
        <v>-0.9</v>
      </c>
      <c r="W100" s="1339">
        <f t="shared" si="51"/>
        <v>0.3</v>
      </c>
      <c r="X100" s="1339">
        <f t="shared" si="51"/>
        <v>-1.2</v>
      </c>
      <c r="Y100" s="1339">
        <f t="shared" si="51"/>
        <v>-5.6</v>
      </c>
      <c r="Z100" s="1339">
        <f t="shared" si="51"/>
        <v>-1</v>
      </c>
      <c r="AA100" s="1339">
        <f t="shared" si="51"/>
        <v>0.1</v>
      </c>
      <c r="AB100" s="1339">
        <f t="shared" si="51"/>
        <v>0</v>
      </c>
      <c r="AC100" s="1339">
        <f t="shared" si="51"/>
        <v>0.9</v>
      </c>
      <c r="AD100" s="1339">
        <f t="shared" si="51"/>
        <v>2.1</v>
      </c>
      <c r="AE100" s="1339">
        <f t="shared" si="51"/>
        <v>-0.7</v>
      </c>
      <c r="AF100" s="1339">
        <f t="shared" si="51"/>
        <v>-2.2999999999999998</v>
      </c>
      <c r="AG100" s="1339">
        <f t="shared" si="51"/>
        <v>0</v>
      </c>
      <c r="AH100" s="1339">
        <f t="shared" si="51"/>
        <v>0</v>
      </c>
      <c r="AI100" s="1339">
        <f t="shared" si="51"/>
        <v>-1.1000000000000001</v>
      </c>
      <c r="AJ100" s="1340">
        <f t="shared" si="51"/>
        <v>0.6</v>
      </c>
      <c r="AK100" s="1340">
        <f t="shared" si="51"/>
        <v>2.1</v>
      </c>
      <c r="AL100" s="1340">
        <f t="shared" si="51"/>
        <v>3.8</v>
      </c>
      <c r="AM100" s="1340">
        <f t="shared" si="51"/>
        <v>4.5999999999999996</v>
      </c>
      <c r="AN100" s="1340">
        <f t="shared" si="51"/>
        <v>3.7</v>
      </c>
      <c r="AO100" s="1850" t="s">
        <v>97</v>
      </c>
      <c r="AP100" s="1209"/>
      <c r="AQ100" s="327" t="s">
        <v>521</v>
      </c>
    </row>
    <row r="101" spans="1:43">
      <c r="A101" s="1209"/>
      <c r="B101" s="1248" t="s">
        <v>1068</v>
      </c>
      <c r="C101" s="1255" t="s">
        <v>1069</v>
      </c>
      <c r="D101" s="1256" t="s">
        <v>567</v>
      </c>
      <c r="E101" s="1641">
        <v>378225.34626000002</v>
      </c>
      <c r="F101" s="1278">
        <v>414569.39674</v>
      </c>
      <c r="G101" s="1278">
        <v>423598.92973999999</v>
      </c>
      <c r="H101" s="1278">
        <v>430122.81443999999</v>
      </c>
      <c r="I101" s="1278">
        <v>402024.48725000001</v>
      </c>
      <c r="J101" s="1278">
        <v>404975.52697000001</v>
      </c>
      <c r="K101" s="1278">
        <v>415308.95121000003</v>
      </c>
      <c r="L101" s="1279">
        <v>447313.11206000001</v>
      </c>
      <c r="M101" s="1279">
        <v>509379.91859000002</v>
      </c>
      <c r="N101" s="1279">
        <v>506450.03937999997</v>
      </c>
      <c r="O101" s="1279">
        <v>475475.56241000001</v>
      </c>
      <c r="P101" s="1360">
        <v>516541.97759999998</v>
      </c>
      <c r="Q101" s="1279">
        <v>489792.44310999999</v>
      </c>
      <c r="R101" s="1279">
        <v>521089.55735000002</v>
      </c>
      <c r="S101" s="1284">
        <v>545483.50171999994</v>
      </c>
      <c r="T101" s="1284">
        <v>611699.79093999998</v>
      </c>
      <c r="U101" s="1284">
        <v>656565.44157000002</v>
      </c>
      <c r="V101" s="1284">
        <v>752461.73392000003</v>
      </c>
      <c r="W101" s="1284">
        <v>839314.37612000003</v>
      </c>
      <c r="X101" s="1284">
        <v>810180.87607</v>
      </c>
      <c r="Y101" s="1284">
        <v>541706.14087999996</v>
      </c>
      <c r="Z101" s="1284">
        <v>673996.26696000004</v>
      </c>
      <c r="AA101" s="1284">
        <v>655464.74948</v>
      </c>
      <c r="AB101" s="1285">
        <v>637475.72215000005</v>
      </c>
      <c r="AC101" s="1284">
        <v>697741.92949999997</v>
      </c>
      <c r="AD101" s="1285">
        <v>730930.28310999996</v>
      </c>
      <c r="AE101" s="1284">
        <v>756139.28862000001</v>
      </c>
      <c r="AF101" s="1284">
        <v>700357.70383000001</v>
      </c>
      <c r="AG101" s="1280">
        <v>782864.57047999999</v>
      </c>
      <c r="AH101" s="1280">
        <v>814787.52674</v>
      </c>
      <c r="AI101" s="1280">
        <v>769316.64914999995</v>
      </c>
      <c r="AJ101" s="1537">
        <v>683991.21047000005</v>
      </c>
      <c r="AK101" s="1537">
        <v>830914.2</v>
      </c>
      <c r="AL101" s="1537">
        <v>981736.12</v>
      </c>
      <c r="AM101" s="1851">
        <v>1008730.049</v>
      </c>
      <c r="AN101" s="1851">
        <v>1070912.8500000001</v>
      </c>
      <c r="AO101" s="1283" t="s">
        <v>1070</v>
      </c>
      <c r="AP101" s="1209"/>
    </row>
    <row r="102" spans="1:43">
      <c r="A102" s="1209"/>
      <c r="B102" s="1248"/>
      <c r="C102" s="1277"/>
      <c r="D102" s="1251" t="s">
        <v>577</v>
      </c>
      <c r="E102" s="1642" t="s">
        <v>579</v>
      </c>
      <c r="F102" s="1262">
        <v>11.2</v>
      </c>
      <c r="G102" s="1225">
        <f t="shared" ref="G102:AN102" si="52">ROUND((G101-F101)/F101*100,1)</f>
        <v>2.2000000000000002</v>
      </c>
      <c r="H102" s="1225">
        <f t="shared" si="52"/>
        <v>1.5</v>
      </c>
      <c r="I102" s="1225">
        <f t="shared" si="52"/>
        <v>-6.5</v>
      </c>
      <c r="J102" s="1225">
        <f t="shared" si="52"/>
        <v>0.7</v>
      </c>
      <c r="K102" s="1225">
        <f t="shared" si="52"/>
        <v>2.6</v>
      </c>
      <c r="L102" s="1225">
        <f t="shared" si="52"/>
        <v>7.7</v>
      </c>
      <c r="M102" s="1225">
        <f t="shared" si="52"/>
        <v>13.9</v>
      </c>
      <c r="N102" s="1225">
        <f t="shared" si="52"/>
        <v>-0.6</v>
      </c>
      <c r="O102" s="1225">
        <f t="shared" si="52"/>
        <v>-6.1</v>
      </c>
      <c r="P102" s="1225">
        <f t="shared" si="52"/>
        <v>8.6</v>
      </c>
      <c r="Q102" s="1225">
        <f t="shared" si="52"/>
        <v>-5.2</v>
      </c>
      <c r="R102" s="1225">
        <f t="shared" si="52"/>
        <v>6.4</v>
      </c>
      <c r="S102" s="1225">
        <f t="shared" si="52"/>
        <v>4.7</v>
      </c>
      <c r="T102" s="1225">
        <f t="shared" si="52"/>
        <v>12.1</v>
      </c>
      <c r="U102" s="1225">
        <f t="shared" si="52"/>
        <v>7.3</v>
      </c>
      <c r="V102" s="1225">
        <f t="shared" si="52"/>
        <v>14.6</v>
      </c>
      <c r="W102" s="1225">
        <f t="shared" si="52"/>
        <v>11.5</v>
      </c>
      <c r="X102" s="1225">
        <f t="shared" si="52"/>
        <v>-3.5</v>
      </c>
      <c r="Y102" s="1225">
        <f t="shared" si="52"/>
        <v>-33.1</v>
      </c>
      <c r="Z102" s="1225">
        <f t="shared" si="52"/>
        <v>24.4</v>
      </c>
      <c r="AA102" s="1225">
        <f t="shared" si="52"/>
        <v>-2.7</v>
      </c>
      <c r="AB102" s="1225">
        <f t="shared" si="52"/>
        <v>-2.7</v>
      </c>
      <c r="AC102" s="1225">
        <f t="shared" si="52"/>
        <v>9.5</v>
      </c>
      <c r="AD102" s="1225">
        <f t="shared" si="52"/>
        <v>4.8</v>
      </c>
      <c r="AE102" s="1225">
        <f t="shared" si="52"/>
        <v>3.4</v>
      </c>
      <c r="AF102" s="1225">
        <f t="shared" si="52"/>
        <v>-7.4</v>
      </c>
      <c r="AG102" s="1225">
        <f t="shared" si="52"/>
        <v>11.8</v>
      </c>
      <c r="AH102" s="1225">
        <f t="shared" si="52"/>
        <v>4.0999999999999996</v>
      </c>
      <c r="AI102" s="1225">
        <f t="shared" si="52"/>
        <v>-5.6</v>
      </c>
      <c r="AJ102" s="1226">
        <f t="shared" si="52"/>
        <v>-11.1</v>
      </c>
      <c r="AK102" s="1511">
        <f t="shared" si="52"/>
        <v>21.5</v>
      </c>
      <c r="AL102" s="1226">
        <f t="shared" si="52"/>
        <v>18.2</v>
      </c>
      <c r="AM102" s="1226">
        <f t="shared" si="52"/>
        <v>2.7</v>
      </c>
      <c r="AN102" s="1226">
        <f t="shared" si="52"/>
        <v>6.2</v>
      </c>
      <c r="AO102" s="1254" t="s">
        <v>97</v>
      </c>
      <c r="AP102" s="1209"/>
    </row>
    <row r="103" spans="1:43">
      <c r="A103" s="1209"/>
      <c r="B103" s="1248" t="s">
        <v>1071</v>
      </c>
      <c r="C103" s="1255" t="s">
        <v>1072</v>
      </c>
      <c r="D103" s="1256" t="s">
        <v>567</v>
      </c>
      <c r="E103" s="1641">
        <v>289785.72580999997</v>
      </c>
      <c r="F103" s="1278">
        <v>338552.07637999998</v>
      </c>
      <c r="G103" s="1278">
        <v>319001.53522000002</v>
      </c>
      <c r="H103" s="1278">
        <v>295274.1936</v>
      </c>
      <c r="I103" s="1278">
        <v>268263.57238999999</v>
      </c>
      <c r="J103" s="1278">
        <v>281043.27343</v>
      </c>
      <c r="K103" s="1278">
        <v>315487.53881</v>
      </c>
      <c r="L103" s="1279">
        <v>379934.21106</v>
      </c>
      <c r="M103" s="1279">
        <v>409561.82572999998</v>
      </c>
      <c r="N103" s="1279">
        <v>366536.47182999999</v>
      </c>
      <c r="O103" s="1279">
        <v>352680.08062999998</v>
      </c>
      <c r="P103" s="1279">
        <v>409384.22967999999</v>
      </c>
      <c r="Q103" s="1279">
        <v>424155.33001999999</v>
      </c>
      <c r="R103" s="1279">
        <v>422275.05945</v>
      </c>
      <c r="S103" s="1284">
        <v>443620.23352000001</v>
      </c>
      <c r="T103" s="1284">
        <v>492166.36346000002</v>
      </c>
      <c r="U103" s="1284">
        <v>569493.92180999997</v>
      </c>
      <c r="V103" s="1284">
        <v>673442.93071999995</v>
      </c>
      <c r="W103" s="1284">
        <v>731359.20426999999</v>
      </c>
      <c r="X103" s="1284">
        <v>789547.49925999995</v>
      </c>
      <c r="Y103" s="1284">
        <v>514993.77779000002</v>
      </c>
      <c r="Z103" s="1284">
        <v>607649.56839999999</v>
      </c>
      <c r="AA103" s="1284">
        <v>681111.87178000004</v>
      </c>
      <c r="AB103" s="1285">
        <v>706886.31839999999</v>
      </c>
      <c r="AC103" s="1284">
        <v>812425.45171000005</v>
      </c>
      <c r="AD103" s="1285">
        <v>859091.12733000005</v>
      </c>
      <c r="AE103" s="1263">
        <v>784055.35793000006</v>
      </c>
      <c r="AF103" s="1263">
        <v>660419.73884999997</v>
      </c>
      <c r="AG103" s="1280">
        <v>753792.31107000005</v>
      </c>
      <c r="AH103" s="1280">
        <v>827033.04394999996</v>
      </c>
      <c r="AI103" s="1280">
        <v>785995.09950999997</v>
      </c>
      <c r="AJ103" s="1536">
        <v>680108.31579999998</v>
      </c>
      <c r="AK103" s="1536">
        <v>858740.45</v>
      </c>
      <c r="AL103" s="1851">
        <v>1185031.53</v>
      </c>
      <c r="AM103" s="1851">
        <v>1103951.19</v>
      </c>
      <c r="AN103" s="1851">
        <v>1124238.44</v>
      </c>
      <c r="AO103" s="1254"/>
      <c r="AP103" s="1209"/>
    </row>
    <row r="104" spans="1:43" ht="13.5" thickBot="1">
      <c r="A104" s="1209"/>
      <c r="B104" s="1248"/>
      <c r="C104" s="1286"/>
      <c r="D104" s="1259" t="s">
        <v>577</v>
      </c>
      <c r="E104" s="1260" t="s">
        <v>579</v>
      </c>
      <c r="F104" s="1238">
        <v>8.5</v>
      </c>
      <c r="G104" s="1539">
        <f t="shared" ref="G104:AN104" si="53">ROUND((G103-F103)/F103*100,1)</f>
        <v>-5.8</v>
      </c>
      <c r="H104" s="1539">
        <f t="shared" si="53"/>
        <v>-7.4</v>
      </c>
      <c r="I104" s="1539">
        <f t="shared" si="53"/>
        <v>-9.1</v>
      </c>
      <c r="J104" s="1539">
        <f t="shared" si="53"/>
        <v>4.8</v>
      </c>
      <c r="K104" s="1539">
        <f t="shared" si="53"/>
        <v>12.3</v>
      </c>
      <c r="L104" s="1539">
        <f t="shared" si="53"/>
        <v>20.399999999999999</v>
      </c>
      <c r="M104" s="1539">
        <f t="shared" si="53"/>
        <v>7.8</v>
      </c>
      <c r="N104" s="1539">
        <f t="shared" si="53"/>
        <v>-10.5</v>
      </c>
      <c r="O104" s="1539">
        <f t="shared" si="53"/>
        <v>-3.8</v>
      </c>
      <c r="P104" s="1539">
        <f t="shared" si="53"/>
        <v>16.100000000000001</v>
      </c>
      <c r="Q104" s="1539">
        <f t="shared" si="53"/>
        <v>3.6</v>
      </c>
      <c r="R104" s="1539">
        <f t="shared" si="53"/>
        <v>-0.4</v>
      </c>
      <c r="S104" s="1539">
        <f t="shared" si="53"/>
        <v>5.0999999999999996</v>
      </c>
      <c r="T104" s="1539">
        <f t="shared" si="53"/>
        <v>10.9</v>
      </c>
      <c r="U104" s="1539">
        <f t="shared" si="53"/>
        <v>15.7</v>
      </c>
      <c r="V104" s="1539">
        <f t="shared" si="53"/>
        <v>18.3</v>
      </c>
      <c r="W104" s="1539">
        <f t="shared" si="53"/>
        <v>8.6</v>
      </c>
      <c r="X104" s="1539">
        <f t="shared" si="53"/>
        <v>8</v>
      </c>
      <c r="Y104" s="1539">
        <f t="shared" si="53"/>
        <v>-34.799999999999997</v>
      </c>
      <c r="Z104" s="1539">
        <f t="shared" si="53"/>
        <v>18</v>
      </c>
      <c r="AA104" s="1539">
        <f t="shared" si="53"/>
        <v>12.1</v>
      </c>
      <c r="AB104" s="1539">
        <f t="shared" si="53"/>
        <v>3.8</v>
      </c>
      <c r="AC104" s="1539">
        <f t="shared" si="53"/>
        <v>14.9</v>
      </c>
      <c r="AD104" s="1539">
        <f t="shared" si="53"/>
        <v>5.7</v>
      </c>
      <c r="AE104" s="1539">
        <f t="shared" si="53"/>
        <v>-8.6999999999999993</v>
      </c>
      <c r="AF104" s="1539">
        <f t="shared" si="53"/>
        <v>-15.8</v>
      </c>
      <c r="AG104" s="1539">
        <f t="shared" si="53"/>
        <v>14.1</v>
      </c>
      <c r="AH104" s="1539">
        <f t="shared" si="53"/>
        <v>9.6999999999999993</v>
      </c>
      <c r="AI104" s="1539">
        <f t="shared" si="53"/>
        <v>-5</v>
      </c>
      <c r="AJ104" s="1511">
        <f t="shared" si="53"/>
        <v>-13.5</v>
      </c>
      <c r="AK104" s="1511">
        <f t="shared" si="53"/>
        <v>26.3</v>
      </c>
      <c r="AL104" s="1511">
        <f t="shared" si="53"/>
        <v>38</v>
      </c>
      <c r="AM104" s="1340">
        <f t="shared" si="53"/>
        <v>-6.8</v>
      </c>
      <c r="AN104" s="1340">
        <f t="shared" si="53"/>
        <v>1.8</v>
      </c>
      <c r="AO104" s="1546"/>
      <c r="AP104" s="1209"/>
      <c r="AQ104" s="327">
        <v>110</v>
      </c>
    </row>
    <row r="105" spans="1:43">
      <c r="A105" s="1209"/>
      <c r="B105" s="1852" t="s">
        <v>1042</v>
      </c>
      <c r="C105" s="1853" t="s">
        <v>1043</v>
      </c>
      <c r="D105" s="1854" t="s">
        <v>1044</v>
      </c>
      <c r="E105" s="1855">
        <v>7234</v>
      </c>
      <c r="F105" s="1856">
        <v>6468</v>
      </c>
      <c r="G105" s="1856">
        <v>10723</v>
      </c>
      <c r="H105" s="1856">
        <v>14069</v>
      </c>
      <c r="I105" s="1856">
        <v>14564</v>
      </c>
      <c r="J105" s="1856">
        <v>14061</v>
      </c>
      <c r="K105" s="1856">
        <v>15108</v>
      </c>
      <c r="L105" s="1856">
        <v>14834</v>
      </c>
      <c r="M105" s="1856">
        <v>16464</v>
      </c>
      <c r="N105" s="1857">
        <v>18988</v>
      </c>
      <c r="O105" s="1857">
        <v>15352</v>
      </c>
      <c r="P105" s="1857">
        <v>18769</v>
      </c>
      <c r="Q105" s="1856">
        <v>19164</v>
      </c>
      <c r="R105" s="1856">
        <v>19087</v>
      </c>
      <c r="S105" s="1856">
        <v>16255</v>
      </c>
      <c r="T105" s="1856">
        <v>13679</v>
      </c>
      <c r="U105" s="1856">
        <v>12998</v>
      </c>
      <c r="V105" s="1856">
        <v>13245</v>
      </c>
      <c r="W105" s="1856">
        <v>14091</v>
      </c>
      <c r="X105" s="1856">
        <v>15646</v>
      </c>
      <c r="Y105" s="1856">
        <v>15480</v>
      </c>
      <c r="Z105" s="1856">
        <v>13321</v>
      </c>
      <c r="AA105" s="1856">
        <v>12734</v>
      </c>
      <c r="AB105" s="1858">
        <v>12124</v>
      </c>
      <c r="AC105" s="1858">
        <v>10855</v>
      </c>
      <c r="AD105" s="1551">
        <v>9731</v>
      </c>
      <c r="AE105" s="1551">
        <v>8812</v>
      </c>
      <c r="AF105" s="1551">
        <v>8446</v>
      </c>
      <c r="AG105" s="1551">
        <v>8405</v>
      </c>
      <c r="AH105" s="1551">
        <v>8235</v>
      </c>
      <c r="AI105" s="1551">
        <v>8383</v>
      </c>
      <c r="AJ105" s="1859">
        <v>7773</v>
      </c>
      <c r="AK105" s="1859">
        <v>6030</v>
      </c>
      <c r="AL105" s="1859">
        <v>6428</v>
      </c>
      <c r="AM105" s="1537">
        <v>8690</v>
      </c>
      <c r="AN105" s="1859">
        <v>10006</v>
      </c>
      <c r="AO105" s="1860" t="s">
        <v>1045</v>
      </c>
      <c r="AP105" s="1209"/>
    </row>
    <row r="106" spans="1:43" ht="13.5" thickBot="1">
      <c r="A106" s="1209"/>
      <c r="B106" s="2266" t="s">
        <v>1046</v>
      </c>
      <c r="C106" s="1342"/>
      <c r="D106" s="1343" t="s">
        <v>577</v>
      </c>
      <c r="E106" s="1644" t="s">
        <v>579</v>
      </c>
      <c r="F106" s="1339">
        <f t="shared" ref="F106:AN106" si="54">ROUND((F105-E105)/E105*100,1)</f>
        <v>-10.6</v>
      </c>
      <c r="G106" s="1339">
        <f t="shared" si="54"/>
        <v>65.8</v>
      </c>
      <c r="H106" s="1339">
        <f t="shared" si="54"/>
        <v>31.2</v>
      </c>
      <c r="I106" s="1339">
        <f t="shared" si="54"/>
        <v>3.5</v>
      </c>
      <c r="J106" s="1339">
        <f t="shared" si="54"/>
        <v>-3.5</v>
      </c>
      <c r="K106" s="1339">
        <f t="shared" si="54"/>
        <v>7.4</v>
      </c>
      <c r="L106" s="1339">
        <f t="shared" si="54"/>
        <v>-1.8</v>
      </c>
      <c r="M106" s="1339">
        <f t="shared" si="54"/>
        <v>11</v>
      </c>
      <c r="N106" s="1339">
        <f t="shared" si="54"/>
        <v>15.3</v>
      </c>
      <c r="O106" s="1339">
        <f t="shared" si="54"/>
        <v>-19.100000000000001</v>
      </c>
      <c r="P106" s="1339">
        <f t="shared" si="54"/>
        <v>22.3</v>
      </c>
      <c r="Q106" s="1339">
        <f t="shared" si="54"/>
        <v>2.1</v>
      </c>
      <c r="R106" s="1339">
        <f t="shared" si="54"/>
        <v>-0.4</v>
      </c>
      <c r="S106" s="1339">
        <f t="shared" si="54"/>
        <v>-14.8</v>
      </c>
      <c r="T106" s="1339">
        <f t="shared" si="54"/>
        <v>-15.8</v>
      </c>
      <c r="U106" s="1339">
        <f t="shared" si="54"/>
        <v>-5</v>
      </c>
      <c r="V106" s="1339">
        <f t="shared" si="54"/>
        <v>1.9</v>
      </c>
      <c r="W106" s="1339">
        <f t="shared" si="54"/>
        <v>6.4</v>
      </c>
      <c r="X106" s="1339">
        <f t="shared" si="54"/>
        <v>11</v>
      </c>
      <c r="Y106" s="1339">
        <f t="shared" si="54"/>
        <v>-1.1000000000000001</v>
      </c>
      <c r="Z106" s="1339">
        <f t="shared" si="54"/>
        <v>-13.9</v>
      </c>
      <c r="AA106" s="1339">
        <f t="shared" si="54"/>
        <v>-4.4000000000000004</v>
      </c>
      <c r="AB106" s="1339">
        <f t="shared" si="54"/>
        <v>-4.8</v>
      </c>
      <c r="AC106" s="1339">
        <f t="shared" si="54"/>
        <v>-10.5</v>
      </c>
      <c r="AD106" s="1339">
        <f t="shared" si="54"/>
        <v>-10.4</v>
      </c>
      <c r="AE106" s="1339">
        <f t="shared" si="54"/>
        <v>-9.4</v>
      </c>
      <c r="AF106" s="1339">
        <f t="shared" si="54"/>
        <v>-4.2</v>
      </c>
      <c r="AG106" s="1339">
        <f t="shared" si="54"/>
        <v>-0.5</v>
      </c>
      <c r="AH106" s="1339">
        <f t="shared" si="54"/>
        <v>-2</v>
      </c>
      <c r="AI106" s="1339">
        <f t="shared" si="54"/>
        <v>1.8</v>
      </c>
      <c r="AJ106" s="1340">
        <f t="shared" si="54"/>
        <v>-7.3</v>
      </c>
      <c r="AK106" s="1340">
        <f t="shared" si="54"/>
        <v>-22.4</v>
      </c>
      <c r="AL106" s="1340">
        <f t="shared" si="54"/>
        <v>6.6</v>
      </c>
      <c r="AM106" s="1340">
        <f t="shared" si="54"/>
        <v>35.200000000000003</v>
      </c>
      <c r="AN106" s="1340">
        <f t="shared" si="54"/>
        <v>15.1</v>
      </c>
      <c r="AO106" s="1578" t="s">
        <v>1047</v>
      </c>
      <c r="AP106" s="1209"/>
    </row>
    <row r="107" spans="1:43">
      <c r="B107" s="1344"/>
      <c r="E107" s="1345"/>
      <c r="F107" s="1345"/>
      <c r="G107" s="1345"/>
      <c r="H107" s="1345"/>
      <c r="I107" s="1345"/>
      <c r="J107" s="1345"/>
      <c r="K107" s="1345"/>
      <c r="L107" s="1345"/>
      <c r="M107" s="1345"/>
      <c r="N107" s="1345"/>
      <c r="O107" s="1345"/>
      <c r="P107" s="1345"/>
      <c r="Q107" s="1345"/>
      <c r="R107" s="1345"/>
      <c r="S107" s="1345"/>
      <c r="T107" s="1345"/>
      <c r="U107" s="1345"/>
      <c r="V107" s="1345"/>
      <c r="W107" s="1345"/>
      <c r="X107" s="1345"/>
      <c r="Y107" s="1345"/>
      <c r="Z107" s="1345"/>
      <c r="AA107" s="1345"/>
      <c r="AB107" s="1345"/>
      <c r="AC107" s="1345"/>
      <c r="AD107" s="1345"/>
      <c r="AE107" s="1345"/>
      <c r="AF107" s="1345"/>
      <c r="AG107" s="1345"/>
      <c r="AH107" s="1345"/>
      <c r="AI107" s="1345"/>
      <c r="AJ107" s="1345"/>
      <c r="AK107" s="1345"/>
      <c r="AL107" s="1345"/>
      <c r="AM107" s="1345"/>
      <c r="AN107" s="1345"/>
    </row>
    <row r="108" spans="1:43">
      <c r="B108" s="1344"/>
      <c r="E108" s="1346"/>
      <c r="F108" s="1346"/>
      <c r="G108" s="1346"/>
      <c r="H108" s="1346"/>
      <c r="I108" s="1346"/>
      <c r="J108" s="1346"/>
      <c r="K108" s="1346"/>
      <c r="L108" s="1346"/>
      <c r="M108" s="1346"/>
      <c r="N108" s="1346"/>
      <c r="O108" s="1346"/>
      <c r="P108" s="1346"/>
      <c r="Q108" s="1346"/>
      <c r="R108" s="1346"/>
      <c r="S108" s="1346"/>
      <c r="AI108" s="327"/>
      <c r="AJ108" s="327"/>
      <c r="AK108" s="327"/>
      <c r="AL108" s="327"/>
      <c r="AM108" s="327"/>
      <c r="AN108" s="327"/>
    </row>
    <row r="109" spans="1:43">
      <c r="B109" s="1347" t="s">
        <v>1132</v>
      </c>
      <c r="C109" s="916" t="s">
        <v>1133</v>
      </c>
      <c r="D109" s="916" t="s">
        <v>601</v>
      </c>
      <c r="E109" s="1348"/>
      <c r="F109" s="1348"/>
      <c r="G109" s="1348"/>
      <c r="H109" s="1348"/>
      <c r="I109" s="1348"/>
      <c r="J109" s="1348"/>
      <c r="K109" s="1348"/>
      <c r="L109" s="1348"/>
      <c r="M109" s="1348"/>
      <c r="N109" s="1348"/>
      <c r="O109" s="1348"/>
      <c r="P109" s="1348"/>
      <c r="Q109" s="1348"/>
      <c r="R109" s="1348"/>
      <c r="S109" s="1348"/>
      <c r="T109" s="916"/>
      <c r="U109" s="916"/>
      <c r="V109" s="2541">
        <v>20527986</v>
      </c>
      <c r="W109" s="2542">
        <v>20527972</v>
      </c>
      <c r="X109" s="2542">
        <v>21242938</v>
      </c>
      <c r="Y109" s="2542">
        <v>21228135</v>
      </c>
      <c r="Z109" s="2542">
        <v>19652360</v>
      </c>
      <c r="AA109" s="2542">
        <v>20388439</v>
      </c>
      <c r="AB109" s="2542">
        <v>20055406</v>
      </c>
      <c r="AC109" s="2542">
        <v>19959403</v>
      </c>
      <c r="AD109" s="2542">
        <v>20415770</v>
      </c>
      <c r="AE109" s="2542">
        <v>20601302</v>
      </c>
      <c r="AF109" s="2542">
        <v>21519422</v>
      </c>
      <c r="AG109" s="2542">
        <v>21921348</v>
      </c>
      <c r="AH109" s="2542">
        <v>22159966</v>
      </c>
      <c r="AI109" s="2542">
        <v>22217815</v>
      </c>
      <c r="AJ109" s="2542">
        <v>22391066</v>
      </c>
      <c r="AK109" s="2642">
        <v>21957759</v>
      </c>
      <c r="AL109" s="2642">
        <v>22569626</v>
      </c>
      <c r="AM109" s="2642">
        <v>23147916</v>
      </c>
      <c r="AN109" s="2642">
        <v>24213896</v>
      </c>
      <c r="AO109" s="327">
        <v>24854898</v>
      </c>
      <c r="AP109" s="1823" t="s">
        <v>1474</v>
      </c>
    </row>
    <row r="110" spans="1:43">
      <c r="C110" s="1347" t="s">
        <v>1135</v>
      </c>
      <c r="D110" s="1347" t="s">
        <v>581</v>
      </c>
      <c r="E110" s="1580">
        <f t="shared" ref="E110:P110" si="55">E111*$Q$110/$Q$111</f>
        <v>16895447.536256317</v>
      </c>
      <c r="F110" s="1580">
        <f t="shared" si="55"/>
        <v>18680360.764224302</v>
      </c>
      <c r="G110" s="1580">
        <f t="shared" si="55"/>
        <v>20006459.5940447</v>
      </c>
      <c r="H110" s="1580">
        <f t="shared" si="55"/>
        <v>20459801.345620308</v>
      </c>
      <c r="I110" s="1580">
        <f t="shared" si="55"/>
        <v>20982474.31556185</v>
      </c>
      <c r="J110" s="1580">
        <f t="shared" si="55"/>
        <v>20867889.609232143</v>
      </c>
      <c r="K110" s="1580">
        <f t="shared" si="55"/>
        <v>21697289.994481482</v>
      </c>
      <c r="L110" s="1580">
        <f t="shared" si="55"/>
        <v>22602007.318417069</v>
      </c>
      <c r="M110" s="1580">
        <f t="shared" si="55"/>
        <v>22499454.314972494</v>
      </c>
      <c r="N110" s="1580">
        <f t="shared" si="55"/>
        <v>21763367.545596231</v>
      </c>
      <c r="O110" s="1580">
        <f t="shared" si="55"/>
        <v>21086507.448643312</v>
      </c>
      <c r="P110" s="1580">
        <f t="shared" si="55"/>
        <v>20977926.985864807</v>
      </c>
      <c r="Q110" s="1580">
        <v>20262517.081697993</v>
      </c>
      <c r="R110" s="1580">
        <v>20103660.106027171</v>
      </c>
      <c r="S110" s="1580">
        <v>19799796.962055426</v>
      </c>
      <c r="T110" s="1580">
        <v>19975603.350549541</v>
      </c>
      <c r="U110" s="1580">
        <v>20009858.764908049</v>
      </c>
      <c r="V110" s="1579">
        <v>20472596</v>
      </c>
      <c r="W110" s="1579">
        <v>20696332</v>
      </c>
      <c r="X110" s="1579">
        <v>20512755</v>
      </c>
      <c r="Y110" s="1579">
        <v>18900198</v>
      </c>
      <c r="Z110" s="1579">
        <v>19513067</v>
      </c>
      <c r="AA110" s="1579">
        <v>19370575</v>
      </c>
      <c r="AB110" s="1579">
        <v>19544328</v>
      </c>
      <c r="AC110" s="1579">
        <v>19763932</v>
      </c>
      <c r="AD110" s="1579">
        <v>20107125</v>
      </c>
      <c r="AE110" s="1579">
        <v>20738229</v>
      </c>
      <c r="AF110" s="1579">
        <v>20938889</v>
      </c>
      <c r="AG110" s="1579">
        <v>21167495</v>
      </c>
      <c r="AH110" s="1579">
        <v>21195859</v>
      </c>
      <c r="AI110" s="1581">
        <v>21192727</v>
      </c>
      <c r="AJ110" s="1581">
        <v>20743660</v>
      </c>
      <c r="AK110" s="1581"/>
      <c r="AL110" s="1581"/>
      <c r="AM110" s="1581"/>
      <c r="AN110" s="1581"/>
      <c r="AO110" s="327" t="s">
        <v>271</v>
      </c>
      <c r="AP110" s="1625"/>
    </row>
    <row r="111" spans="1:43">
      <c r="B111" s="1347"/>
      <c r="C111" s="1582" t="s">
        <v>1136</v>
      </c>
      <c r="D111" s="882"/>
      <c r="E111" s="1583">
        <v>17102288.637654431</v>
      </c>
      <c r="F111" s="1583">
        <v>18909053.516321857</v>
      </c>
      <c r="G111" s="1583">
        <v>20251387</v>
      </c>
      <c r="H111" s="1583">
        <v>20710278.75</v>
      </c>
      <c r="I111" s="1583">
        <v>21239350.5</v>
      </c>
      <c r="J111" s="1583">
        <v>21123363</v>
      </c>
      <c r="K111" s="1583">
        <v>21962917.25</v>
      </c>
      <c r="L111" s="1583">
        <v>22878710.5</v>
      </c>
      <c r="M111" s="1583">
        <v>22774902</v>
      </c>
      <c r="N111" s="1583">
        <v>22029803.75</v>
      </c>
      <c r="O111" s="1583">
        <v>21344657.25</v>
      </c>
      <c r="P111" s="1583">
        <v>21234747.5</v>
      </c>
      <c r="Q111" s="1583">
        <v>20510579.25</v>
      </c>
      <c r="R111" s="1583"/>
      <c r="S111" s="1583"/>
      <c r="T111" s="1583"/>
      <c r="U111" s="1583"/>
      <c r="V111" s="1583"/>
      <c r="W111" s="1583"/>
      <c r="X111" s="1583"/>
      <c r="Y111" s="1583"/>
      <c r="Z111" s="1583"/>
      <c r="AA111" s="1583"/>
      <c r="AB111" s="1583"/>
      <c r="AC111" s="1583"/>
      <c r="AD111" s="1583"/>
      <c r="AE111" s="1583"/>
      <c r="AF111" s="1583"/>
      <c r="AG111" s="1583"/>
      <c r="AH111" s="1583"/>
      <c r="AI111" s="1583"/>
      <c r="AJ111" s="1583"/>
      <c r="AK111" s="1583"/>
      <c r="AL111" s="1583"/>
      <c r="AM111" s="1580"/>
      <c r="AN111" s="1583"/>
    </row>
    <row r="112" spans="1:43">
      <c r="B112" s="1347"/>
      <c r="C112" s="916" t="s">
        <v>1133</v>
      </c>
      <c r="D112" s="916" t="s">
        <v>1137</v>
      </c>
      <c r="E112" s="1584"/>
      <c r="F112" s="1584"/>
      <c r="G112" s="1584"/>
      <c r="H112" s="1584"/>
      <c r="I112" s="1584"/>
      <c r="J112" s="1584"/>
      <c r="K112" s="1584"/>
      <c r="L112" s="1584"/>
      <c r="M112" s="1584"/>
      <c r="N112" s="1584"/>
      <c r="O112" s="1584"/>
      <c r="P112" s="1584"/>
      <c r="Q112" s="1584"/>
      <c r="R112" s="1584"/>
      <c r="S112" s="1584"/>
      <c r="T112" s="1584"/>
      <c r="U112" s="1584"/>
      <c r="V112" s="2541">
        <v>20175027</v>
      </c>
      <c r="W112" s="2542">
        <v>20175013</v>
      </c>
      <c r="X112" s="2542">
        <v>21034896</v>
      </c>
      <c r="Y112" s="2542">
        <v>21207367</v>
      </c>
      <c r="Z112" s="2542">
        <v>19589155</v>
      </c>
      <c r="AA112" s="2542">
        <v>20677880</v>
      </c>
      <c r="AB112" s="2542">
        <v>20661382</v>
      </c>
      <c r="AC112" s="2542">
        <v>20654317</v>
      </c>
      <c r="AD112" s="2542">
        <v>21166842</v>
      </c>
      <c r="AE112" s="2542">
        <v>21098595</v>
      </c>
      <c r="AF112" s="2542">
        <v>21591959</v>
      </c>
      <c r="AG112" s="2542">
        <v>21880584</v>
      </c>
      <c r="AH112" s="2542">
        <v>22159038</v>
      </c>
      <c r="AI112" s="2542">
        <v>22222841</v>
      </c>
      <c r="AJ112" s="2542">
        <v>22319609</v>
      </c>
      <c r="AK112" s="2642">
        <v>21652120</v>
      </c>
      <c r="AL112" s="2642">
        <v>22297066</v>
      </c>
      <c r="AM112" s="2642">
        <v>22821994</v>
      </c>
      <c r="AN112" s="2642">
        <v>23188544</v>
      </c>
      <c r="AO112" s="327">
        <v>23081430</v>
      </c>
      <c r="AP112" s="1823" t="str">
        <f>AP109</f>
        <v>2025_4-6</v>
      </c>
    </row>
    <row r="113" spans="2:40">
      <c r="B113" s="1347"/>
      <c r="C113" s="1347" t="s">
        <v>1135</v>
      </c>
      <c r="D113" s="1347" t="s">
        <v>1138</v>
      </c>
      <c r="E113" s="1580">
        <f t="shared" ref="E113:P113" si="56">E114*$Q$113/$Q$114</f>
        <v>16871700.614679299</v>
      </c>
      <c r="F113" s="1580">
        <f t="shared" si="56"/>
        <v>18279542.755440794</v>
      </c>
      <c r="G113" s="1580">
        <f t="shared" si="56"/>
        <v>18987041.384741791</v>
      </c>
      <c r="H113" s="1580">
        <f t="shared" si="56"/>
        <v>18995467.561257459</v>
      </c>
      <c r="I113" s="1580">
        <f t="shared" si="56"/>
        <v>19244895.800435312</v>
      </c>
      <c r="J113" s="1580">
        <f t="shared" si="56"/>
        <v>19067081.118764631</v>
      </c>
      <c r="K113" s="1580">
        <f t="shared" si="56"/>
        <v>19890348.870758753</v>
      </c>
      <c r="L113" s="1580">
        <f t="shared" si="56"/>
        <v>20579216.623195708</v>
      </c>
      <c r="M113" s="1580">
        <f t="shared" si="56"/>
        <v>20309856.452264085</v>
      </c>
      <c r="N113" s="1580">
        <f t="shared" si="56"/>
        <v>19568045.631728597</v>
      </c>
      <c r="O113" s="1580">
        <f t="shared" si="56"/>
        <v>19091934.86170074</v>
      </c>
      <c r="P113" s="1580">
        <f t="shared" si="56"/>
        <v>19230652.28306929</v>
      </c>
      <c r="Q113" s="1580">
        <v>18952196.710399911</v>
      </c>
      <c r="R113" s="1580">
        <v>18628023.397103507</v>
      </c>
      <c r="S113" s="1580">
        <v>18514817.560954858</v>
      </c>
      <c r="T113" s="1580">
        <v>18922023.41303179</v>
      </c>
      <c r="U113" s="1580">
        <v>19129467.372280348</v>
      </c>
      <c r="V113" s="1579">
        <v>19599018</v>
      </c>
      <c r="W113" s="1579">
        <v>19893925</v>
      </c>
      <c r="X113" s="1579">
        <v>19882513</v>
      </c>
      <c r="Y113" s="1579">
        <v>18266255</v>
      </c>
      <c r="Z113" s="1579">
        <v>19164045</v>
      </c>
      <c r="AA113" s="1579">
        <v>19328885</v>
      </c>
      <c r="AB113" s="1579">
        <v>19547515</v>
      </c>
      <c r="AC113" s="1579">
        <v>19821347</v>
      </c>
      <c r="AD113" s="1579">
        <v>19891022</v>
      </c>
      <c r="AE113" s="1579">
        <v>20138382</v>
      </c>
      <c r="AF113" s="1579">
        <v>20266876</v>
      </c>
      <c r="AG113" s="1579">
        <v>20608221</v>
      </c>
      <c r="AH113" s="1579">
        <v>20646616</v>
      </c>
      <c r="AI113" s="1581">
        <v>20563742</v>
      </c>
      <c r="AJ113" s="1581">
        <v>19982502</v>
      </c>
      <c r="AK113" s="1581"/>
      <c r="AL113" s="1581"/>
      <c r="AM113" s="1581"/>
      <c r="AN113" s="1581"/>
    </row>
    <row r="114" spans="2:40">
      <c r="B114" s="1347"/>
      <c r="C114" s="1582" t="s">
        <v>1136</v>
      </c>
      <c r="D114" s="1582"/>
      <c r="E114" s="1583">
        <v>16979471.16897146</v>
      </c>
      <c r="F114" s="1583">
        <v>18396306.115575764</v>
      </c>
      <c r="G114" s="1583">
        <v>19108324</v>
      </c>
      <c r="H114" s="1583">
        <v>19116804</v>
      </c>
      <c r="I114" s="1583">
        <v>19367825.5</v>
      </c>
      <c r="J114" s="1583">
        <v>19188875</v>
      </c>
      <c r="K114" s="1583">
        <v>20017401.5</v>
      </c>
      <c r="L114" s="1583">
        <v>20710669.5</v>
      </c>
      <c r="M114" s="1583">
        <v>20439588.75</v>
      </c>
      <c r="N114" s="1583">
        <v>19693039.5</v>
      </c>
      <c r="O114" s="1583">
        <v>19213887.5</v>
      </c>
      <c r="P114" s="1583">
        <v>19353491</v>
      </c>
      <c r="Q114" s="1583">
        <v>19073256.75</v>
      </c>
      <c r="R114" s="1583"/>
      <c r="S114" s="1583"/>
      <c r="T114" s="1583"/>
      <c r="U114" s="1583"/>
      <c r="V114" s="1583"/>
      <c r="W114" s="1583"/>
      <c r="X114" s="1583"/>
      <c r="Y114" s="1583"/>
      <c r="Z114" s="1583"/>
      <c r="AA114" s="1583"/>
      <c r="AB114" s="1583"/>
      <c r="AC114" s="1583"/>
      <c r="AD114" s="1583"/>
      <c r="AE114" s="1583"/>
      <c r="AF114" s="1583"/>
      <c r="AG114" s="1583"/>
      <c r="AH114" s="1583"/>
      <c r="AI114" s="1583"/>
      <c r="AJ114" s="1583"/>
      <c r="AK114" s="1583"/>
      <c r="AL114" s="1583"/>
      <c r="AM114" s="1583"/>
      <c r="AN114" s="1583"/>
    </row>
    <row r="115" spans="2:40">
      <c r="B115" s="1347"/>
      <c r="C115" s="1347"/>
      <c r="E115" s="1349"/>
      <c r="F115" s="1349"/>
      <c r="G115" s="1346"/>
      <c r="H115" s="1346"/>
      <c r="I115" s="1346"/>
      <c r="J115" s="1346"/>
      <c r="K115" s="1346"/>
      <c r="L115" s="1346"/>
      <c r="M115" s="1346"/>
      <c r="N115" s="1346"/>
      <c r="O115" s="1346"/>
      <c r="P115" s="1346"/>
      <c r="Q115" s="1346"/>
      <c r="R115" s="1346"/>
      <c r="S115" s="1346"/>
      <c r="T115" s="1346"/>
      <c r="U115" s="1349"/>
      <c r="V115" s="1349"/>
      <c r="W115" s="1349"/>
      <c r="X115" s="1349"/>
      <c r="Y115" s="1349"/>
      <c r="Z115" s="1349"/>
      <c r="AA115" s="1349"/>
      <c r="AB115" s="1349"/>
      <c r="AC115" s="1349"/>
      <c r="AD115" s="1349"/>
      <c r="AE115" s="1349"/>
      <c r="AF115" s="1349"/>
      <c r="AG115" s="1349"/>
      <c r="AH115" s="1349"/>
      <c r="AI115" s="1349"/>
      <c r="AJ115" s="1349"/>
      <c r="AK115" s="1349"/>
      <c r="AL115" s="1349"/>
      <c r="AM115" s="1362"/>
      <c r="AN115" s="1364"/>
    </row>
    <row r="116" spans="2:40">
      <c r="B116" s="1347" t="s">
        <v>1139</v>
      </c>
      <c r="C116" s="1347"/>
      <c r="D116" s="1347" t="s">
        <v>582</v>
      </c>
      <c r="E116" s="1350">
        <v>2314449</v>
      </c>
      <c r="F116" s="1349">
        <v>2336762</v>
      </c>
      <c r="G116" s="1349">
        <v>2367820</v>
      </c>
      <c r="H116" s="1349">
        <v>2390898</v>
      </c>
      <c r="I116" s="1349">
        <v>2413913</v>
      </c>
      <c r="J116" s="1349">
        <v>2399053</v>
      </c>
      <c r="K116" s="1349">
        <v>2427907</v>
      </c>
      <c r="L116" s="1349">
        <v>2404694</v>
      </c>
      <c r="M116" s="1349">
        <v>2383697</v>
      </c>
      <c r="N116" s="1349">
        <v>2333807</v>
      </c>
      <c r="O116" s="1349">
        <v>2351641</v>
      </c>
      <c r="P116" s="1349">
        <v>2409961</v>
      </c>
      <c r="Q116" s="1349">
        <v>2416694</v>
      </c>
      <c r="R116" s="1349">
        <v>2403535</v>
      </c>
      <c r="S116" s="1349">
        <v>2390494</v>
      </c>
      <c r="T116" s="1349">
        <v>2387644</v>
      </c>
      <c r="U116" s="1349">
        <v>2436628</v>
      </c>
      <c r="V116" s="1351">
        <v>2665684</v>
      </c>
      <c r="W116" s="1351">
        <v>2690087</v>
      </c>
      <c r="X116" s="1351">
        <v>2738717</v>
      </c>
      <c r="Y116" s="1351">
        <v>2769157</v>
      </c>
      <c r="Z116" s="1351">
        <v>2701442</v>
      </c>
      <c r="AA116" s="2643">
        <v>2713353</v>
      </c>
      <c r="AB116" s="2643">
        <v>2712054</v>
      </c>
      <c r="AC116" s="2643">
        <v>2728041</v>
      </c>
      <c r="AD116" s="2643">
        <v>2740527</v>
      </c>
      <c r="AE116" s="2643">
        <v>2673790</v>
      </c>
      <c r="AF116" s="2643">
        <v>2687431</v>
      </c>
      <c r="AG116" s="2643">
        <v>2673359</v>
      </c>
      <c r="AH116" s="2643">
        <v>2681006</v>
      </c>
      <c r="AI116" s="2643">
        <v>2706489</v>
      </c>
      <c r="AJ116" s="2643">
        <v>2732165</v>
      </c>
      <c r="AK116" s="2643">
        <v>2727780</v>
      </c>
      <c r="AL116" s="2643">
        <v>2725972</v>
      </c>
      <c r="AM116" s="1875"/>
      <c r="AN116" s="1875"/>
    </row>
    <row r="117" spans="2:40">
      <c r="B117" s="1347" t="s">
        <v>1213</v>
      </c>
      <c r="C117" s="1347"/>
      <c r="D117" s="1347" t="s">
        <v>582</v>
      </c>
      <c r="E117" s="1350">
        <v>2514849</v>
      </c>
      <c r="F117" s="1349">
        <v>2543402</v>
      </c>
      <c r="G117" s="1349">
        <v>2572044</v>
      </c>
      <c r="H117" s="1349">
        <v>2600686</v>
      </c>
      <c r="I117" s="1349">
        <v>2629328</v>
      </c>
      <c r="J117" s="1349">
        <v>2602382</v>
      </c>
      <c r="K117" s="1349">
        <v>2604790</v>
      </c>
      <c r="L117" s="1349">
        <v>2591403</v>
      </c>
      <c r="M117" s="1349">
        <v>2571592</v>
      </c>
      <c r="N117" s="1349">
        <v>2526149</v>
      </c>
      <c r="O117" s="1349">
        <v>2543352</v>
      </c>
      <c r="P117" s="1349">
        <v>2822541</v>
      </c>
      <c r="Q117" s="1349">
        <v>2922674</v>
      </c>
      <c r="R117" s="1349">
        <v>2908155</v>
      </c>
      <c r="S117" s="1349">
        <v>2891973</v>
      </c>
      <c r="T117" s="1349">
        <v>2884147</v>
      </c>
      <c r="U117" s="1349">
        <v>2693638</v>
      </c>
      <c r="V117" s="1351">
        <v>2410499</v>
      </c>
      <c r="W117" s="1351">
        <v>2452857</v>
      </c>
      <c r="X117" s="1351">
        <v>2491913</v>
      </c>
      <c r="Y117" s="1351">
        <v>2520285</v>
      </c>
      <c r="Z117" s="1351">
        <v>2473318</v>
      </c>
      <c r="AA117" s="2643">
        <v>2486982</v>
      </c>
      <c r="AB117" s="2643">
        <v>2482136</v>
      </c>
      <c r="AC117" s="2643">
        <v>2492213</v>
      </c>
      <c r="AD117" s="2643">
        <v>2501511</v>
      </c>
      <c r="AE117" s="2643">
        <v>2447191</v>
      </c>
      <c r="AF117" s="2643">
        <v>2453994</v>
      </c>
      <c r="AG117" s="2643">
        <v>2432716</v>
      </c>
      <c r="AH117" s="2643">
        <v>2434938</v>
      </c>
      <c r="AI117" s="2643">
        <v>2457714</v>
      </c>
      <c r="AJ117" s="2643">
        <v>2527784</v>
      </c>
      <c r="AK117" s="2643">
        <v>2522449</v>
      </c>
      <c r="AL117" s="2643">
        <v>2519030</v>
      </c>
      <c r="AM117" s="1875"/>
      <c r="AN117" s="1875"/>
    </row>
    <row r="118" spans="2:40">
      <c r="E118" s="1585"/>
      <c r="F118" s="1344"/>
      <c r="G118" s="1344"/>
      <c r="H118" s="1344"/>
      <c r="I118" s="1344"/>
      <c r="J118" s="1344"/>
      <c r="K118" s="1344"/>
      <c r="L118" s="1344"/>
      <c r="M118" s="1344"/>
      <c r="N118" s="1344"/>
      <c r="O118" s="1344"/>
      <c r="P118" s="1344"/>
      <c r="Q118" s="1344"/>
      <c r="R118" s="1344"/>
      <c r="S118" s="1344"/>
      <c r="T118" s="1344"/>
      <c r="U118" s="1344"/>
      <c r="V118" s="1344"/>
      <c r="W118" s="1344"/>
      <c r="X118" s="1344"/>
      <c r="Y118" s="1344"/>
      <c r="Z118" s="1344"/>
      <c r="AA118" s="1344"/>
      <c r="AB118" s="1344"/>
      <c r="AC118" s="1344"/>
      <c r="AD118" s="1344"/>
      <c r="AE118" s="1344"/>
      <c r="AF118" s="1344"/>
      <c r="AG118" s="1344"/>
      <c r="AH118" s="1344"/>
      <c r="AM118" s="1466"/>
    </row>
    <row r="119" spans="2:40">
      <c r="C119" s="1354" t="s">
        <v>1140</v>
      </c>
      <c r="D119" s="916" t="s">
        <v>1199</v>
      </c>
      <c r="E119" s="1586">
        <v>92.2</v>
      </c>
      <c r="F119" s="1586">
        <v>96.5</v>
      </c>
      <c r="G119" s="1586">
        <v>99.7</v>
      </c>
      <c r="H119" s="1586">
        <v>101.6</v>
      </c>
      <c r="I119" s="1586">
        <v>102.2</v>
      </c>
      <c r="J119" s="1586">
        <v>104</v>
      </c>
      <c r="K119" s="1586">
        <v>105.9</v>
      </c>
      <c r="L119" s="1586">
        <v>107.6</v>
      </c>
      <c r="M119" s="1586">
        <v>109.6</v>
      </c>
      <c r="N119" s="1586">
        <v>108.2</v>
      </c>
      <c r="O119" s="1586">
        <v>106.7</v>
      </c>
      <c r="P119" s="1586">
        <v>106.4</v>
      </c>
      <c r="Q119" s="1586">
        <v>105.4</v>
      </c>
      <c r="R119" s="1586">
        <v>102.4</v>
      </c>
      <c r="S119" s="1586">
        <v>102.3</v>
      </c>
      <c r="T119" s="1586">
        <v>101.8</v>
      </c>
      <c r="U119" s="1586">
        <v>102.9</v>
      </c>
      <c r="V119" s="1586">
        <v>103.9</v>
      </c>
      <c r="W119" s="1586">
        <v>103</v>
      </c>
      <c r="X119" s="1586">
        <v>102.5</v>
      </c>
      <c r="Y119" s="1586">
        <v>97.6</v>
      </c>
      <c r="Z119" s="1586">
        <v>98.6</v>
      </c>
      <c r="AA119" s="1586">
        <v>98.9</v>
      </c>
      <c r="AB119" s="1586">
        <v>97.9</v>
      </c>
      <c r="AC119" s="1586">
        <v>97.9</v>
      </c>
      <c r="AD119" s="1586">
        <v>98.9</v>
      </c>
      <c r="AE119" s="1586">
        <v>99</v>
      </c>
      <c r="AF119" s="1586">
        <v>100.1</v>
      </c>
      <c r="AG119" s="1861">
        <v>99.7</v>
      </c>
      <c r="AH119" s="1861">
        <v>104.3</v>
      </c>
      <c r="AI119" s="1861">
        <v>105.4</v>
      </c>
      <c r="AJ119" s="1861">
        <v>100</v>
      </c>
      <c r="AK119" s="1861">
        <v>102.5</v>
      </c>
      <c r="AL119" s="1861">
        <v>102.1</v>
      </c>
      <c r="AM119" s="1862">
        <v>103.8</v>
      </c>
      <c r="AN119" s="1862">
        <v>102.3</v>
      </c>
    </row>
    <row r="120" spans="2:40">
      <c r="B120" s="1353"/>
      <c r="C120" s="1588"/>
      <c r="D120" s="1589" t="s">
        <v>1141</v>
      </c>
      <c r="E120" s="1587">
        <f t="shared" ref="E120:Z120" si="57">E121*$AA$120/$AA121</f>
        <v>99.24291998793673</v>
      </c>
      <c r="F120" s="1587">
        <f t="shared" si="57"/>
        <v>102.99437057167317</v>
      </c>
      <c r="G120" s="1587">
        <f t="shared" si="57"/>
        <v>108.10998500404106</v>
      </c>
      <c r="H120" s="1587">
        <f t="shared" si="57"/>
        <v>109.58782917339178</v>
      </c>
      <c r="I120" s="1587">
        <f t="shared" si="57"/>
        <v>107.54158340044462</v>
      </c>
      <c r="J120" s="1587">
        <f t="shared" si="57"/>
        <v>110.04255045626891</v>
      </c>
      <c r="K120" s="1587">
        <f t="shared" si="57"/>
        <v>113.68032071928607</v>
      </c>
      <c r="L120" s="1587">
        <f t="shared" si="57"/>
        <v>115.95392713367181</v>
      </c>
      <c r="M120" s="1587">
        <f t="shared" si="57"/>
        <v>118.45489418949612</v>
      </c>
      <c r="N120" s="1587">
        <f t="shared" si="57"/>
        <v>115.38552553007537</v>
      </c>
      <c r="O120" s="1587">
        <f t="shared" si="57"/>
        <v>111.52039462561963</v>
      </c>
      <c r="P120" s="1587">
        <f t="shared" si="57"/>
        <v>112.19355596138796</v>
      </c>
      <c r="Q120" s="1587">
        <f t="shared" si="57"/>
        <v>112.26542308026785</v>
      </c>
      <c r="R120" s="1587">
        <f t="shared" si="57"/>
        <v>106.63283763805551</v>
      </c>
      <c r="S120" s="1587">
        <f t="shared" si="57"/>
        <v>106.09383424645624</v>
      </c>
      <c r="T120" s="1587">
        <f t="shared" si="57"/>
        <v>106.86640577441516</v>
      </c>
      <c r="U120" s="1587">
        <f t="shared" si="57"/>
        <v>107.81864509957389</v>
      </c>
      <c r="V120" s="1587">
        <f t="shared" si="57"/>
        <v>109.18412035829205</v>
      </c>
      <c r="W120" s="1587">
        <f t="shared" si="57"/>
        <v>111.420984433429</v>
      </c>
      <c r="X120" s="1587">
        <f t="shared" si="57"/>
        <v>110.36094442995044</v>
      </c>
      <c r="Y120" s="1587">
        <f t="shared" si="57"/>
        <v>103.89290373075922</v>
      </c>
      <c r="Z120" s="1587">
        <f t="shared" si="57"/>
        <v>103.56950169579966</v>
      </c>
      <c r="AA120" s="1587">
        <v>103.3</v>
      </c>
      <c r="AB120" s="1587">
        <v>101.8</v>
      </c>
      <c r="AC120" s="1587">
        <v>101.1</v>
      </c>
      <c r="AD120" s="1587">
        <v>101</v>
      </c>
      <c r="AE120" s="1587">
        <v>100</v>
      </c>
      <c r="AF120" s="1587">
        <v>101.3</v>
      </c>
      <c r="AG120" s="1587">
        <v>102.8</v>
      </c>
      <c r="AH120" s="1587">
        <v>107.6</v>
      </c>
      <c r="AI120" s="1587">
        <v>108.7</v>
      </c>
      <c r="AJ120" s="1587">
        <v>103.1</v>
      </c>
      <c r="AK120" s="1587"/>
      <c r="AL120" s="1587"/>
      <c r="AM120" s="1587"/>
      <c r="AN120" s="1587"/>
    </row>
    <row r="121" spans="2:40">
      <c r="B121" s="1353"/>
      <c r="C121" s="1588"/>
      <c r="D121" s="1589" t="s">
        <v>1142</v>
      </c>
      <c r="E121" s="1590">
        <f t="shared" ref="E121:N121" si="58">E122*$O$121/$O$122</f>
        <v>92.061498623853211</v>
      </c>
      <c r="F121" s="1590">
        <f t="shared" si="58"/>
        <v>95.541486544342504</v>
      </c>
      <c r="G121" s="1590">
        <f t="shared" si="58"/>
        <v>100.28692461773701</v>
      </c>
      <c r="H121" s="1590">
        <f t="shared" si="58"/>
        <v>101.65782895005098</v>
      </c>
      <c r="I121" s="1590">
        <f t="shared" si="58"/>
        <v>99.75965372069318</v>
      </c>
      <c r="J121" s="1590">
        <f t="shared" si="58"/>
        <v>102.07964566768604</v>
      </c>
      <c r="K121" s="1590">
        <f t="shared" si="58"/>
        <v>105.45417940876658</v>
      </c>
      <c r="L121" s="1590">
        <f t="shared" si="58"/>
        <v>107.56326299694192</v>
      </c>
      <c r="M121" s="1590">
        <f t="shared" si="58"/>
        <v>109.88325494393479</v>
      </c>
      <c r="N121" s="1590">
        <f t="shared" si="58"/>
        <v>107.03599209989808</v>
      </c>
      <c r="O121" s="1590">
        <f>O123*P121/P123</f>
        <v>103.45055000000001</v>
      </c>
      <c r="P121" s="1590">
        <v>104.075</v>
      </c>
      <c r="Q121" s="1590">
        <v>104.14166666666667</v>
      </c>
      <c r="R121" s="1587">
        <v>98.916666666666671</v>
      </c>
      <c r="S121" s="1587">
        <v>98.416666666666671</v>
      </c>
      <c r="T121" s="1587">
        <v>99.133333333333326</v>
      </c>
      <c r="U121" s="1587">
        <v>100.01666666666667</v>
      </c>
      <c r="V121" s="1587">
        <v>101.28333333333335</v>
      </c>
      <c r="W121" s="1587">
        <v>103.35833333333333</v>
      </c>
      <c r="X121" s="1587">
        <v>102.375</v>
      </c>
      <c r="Y121" s="1587">
        <v>96.375</v>
      </c>
      <c r="Z121" s="1587">
        <v>96.075000000000003</v>
      </c>
      <c r="AA121" s="1587">
        <v>95.824999999999989</v>
      </c>
      <c r="AB121" s="1587"/>
      <c r="AC121" s="1587"/>
      <c r="AD121" s="1587"/>
      <c r="AE121" s="1587"/>
      <c r="AF121" s="1587"/>
      <c r="AG121" s="1587"/>
      <c r="AH121" s="1587"/>
      <c r="AI121" s="1587"/>
      <c r="AJ121" s="1587"/>
      <c r="AK121" s="1587"/>
      <c r="AL121" s="1587"/>
      <c r="AM121" s="1587"/>
      <c r="AN121" s="1587"/>
    </row>
    <row r="122" spans="2:40">
      <c r="B122" s="1353"/>
      <c r="C122" s="1588"/>
      <c r="D122" s="1591"/>
      <c r="E122" s="1592">
        <v>87.3</v>
      </c>
      <c r="F122" s="1593">
        <v>90.6</v>
      </c>
      <c r="G122" s="1593">
        <v>95.1</v>
      </c>
      <c r="H122" s="1593">
        <v>96.4</v>
      </c>
      <c r="I122" s="1593">
        <v>94.6</v>
      </c>
      <c r="J122" s="1593">
        <v>96.8</v>
      </c>
      <c r="K122" s="1593">
        <v>100</v>
      </c>
      <c r="L122" s="1590">
        <v>102</v>
      </c>
      <c r="M122" s="1590">
        <v>104.2</v>
      </c>
      <c r="N122" s="1590">
        <v>101.5</v>
      </c>
      <c r="O122" s="1590">
        <v>98.1</v>
      </c>
      <c r="P122" s="1590"/>
      <c r="Q122" s="1590"/>
      <c r="R122" s="1590"/>
      <c r="S122" s="1587"/>
      <c r="T122" s="1587"/>
      <c r="U122" s="1587"/>
      <c r="V122" s="1587"/>
      <c r="W122" s="1587"/>
      <c r="X122" s="1587"/>
      <c r="Y122" s="1587"/>
      <c r="Z122" s="1587"/>
      <c r="AA122" s="1587"/>
      <c r="AB122" s="1587"/>
      <c r="AC122" s="1587"/>
      <c r="AD122" s="1587"/>
      <c r="AE122" s="1587"/>
      <c r="AF122" s="1587"/>
      <c r="AG122" s="1587"/>
      <c r="AH122" s="1587"/>
      <c r="AI122" s="1587"/>
      <c r="AJ122" s="1587"/>
      <c r="AK122" s="1587"/>
      <c r="AL122" s="1587"/>
      <c r="AM122" s="1587"/>
      <c r="AN122" s="1587"/>
    </row>
    <row r="123" spans="2:40">
      <c r="B123" s="1353"/>
      <c r="C123" s="1588"/>
      <c r="D123" s="1594" t="s">
        <v>1143</v>
      </c>
      <c r="E123" s="1592"/>
      <c r="F123" s="1593"/>
      <c r="G123" s="1593"/>
      <c r="H123" s="1593"/>
      <c r="I123" s="1593"/>
      <c r="J123" s="1593"/>
      <c r="K123" s="1593"/>
      <c r="L123" s="1590"/>
      <c r="M123" s="1590"/>
      <c r="N123" s="1590">
        <v>103</v>
      </c>
      <c r="O123" s="1590">
        <v>99.4</v>
      </c>
      <c r="P123" s="1590">
        <v>100</v>
      </c>
      <c r="Q123" s="1590"/>
      <c r="R123" s="1590"/>
      <c r="S123" s="1587"/>
      <c r="T123" s="1587"/>
      <c r="U123" s="1587"/>
      <c r="V123" s="1587"/>
      <c r="W123" s="1587"/>
      <c r="X123" s="1587"/>
      <c r="Y123" s="1587"/>
      <c r="Z123" s="1587"/>
      <c r="AA123" s="1587"/>
      <c r="AB123" s="1587"/>
      <c r="AC123" s="1587"/>
      <c r="AD123" s="1587"/>
      <c r="AE123" s="1587"/>
      <c r="AF123" s="1587"/>
      <c r="AG123" s="1587"/>
      <c r="AH123" s="1587"/>
      <c r="AI123" s="1587"/>
      <c r="AJ123" s="1587"/>
      <c r="AK123" s="1587"/>
      <c r="AL123" s="1599"/>
      <c r="AM123" s="1599"/>
      <c r="AN123" s="1587"/>
    </row>
    <row r="124" spans="2:40">
      <c r="B124" s="1353"/>
      <c r="C124" s="1354" t="s">
        <v>1144</v>
      </c>
      <c r="D124" s="916" t="s">
        <v>1199</v>
      </c>
      <c r="E124" s="1586">
        <v>106</v>
      </c>
      <c r="F124" s="1586">
        <v>107.6</v>
      </c>
      <c r="G124" s="1586">
        <v>107.6</v>
      </c>
      <c r="H124" s="1586">
        <v>107.9</v>
      </c>
      <c r="I124" s="1586">
        <v>107.2</v>
      </c>
      <c r="J124" s="1586">
        <v>108.7</v>
      </c>
      <c r="K124" s="1586">
        <v>110.9</v>
      </c>
      <c r="L124" s="1586">
        <v>112.8</v>
      </c>
      <c r="M124" s="1586">
        <v>113</v>
      </c>
      <c r="N124" s="1586">
        <v>110.9</v>
      </c>
      <c r="O124" s="1586">
        <v>109.7</v>
      </c>
      <c r="P124" s="1586">
        <v>110.4</v>
      </c>
      <c r="Q124" s="1586">
        <v>110.4</v>
      </c>
      <c r="R124" s="1586">
        <v>108.4</v>
      </c>
      <c r="S124" s="1586">
        <v>108.6</v>
      </c>
      <c r="T124" s="1586">
        <v>108.1</v>
      </c>
      <c r="U124" s="1586">
        <v>109.7</v>
      </c>
      <c r="V124" s="1586">
        <v>110.4</v>
      </c>
      <c r="W124" s="1586">
        <v>109.3</v>
      </c>
      <c r="X124" s="1586">
        <v>107.1</v>
      </c>
      <c r="Y124" s="1586">
        <v>103.5</v>
      </c>
      <c r="Z124" s="1586">
        <v>105.5</v>
      </c>
      <c r="AA124" s="1586">
        <v>106</v>
      </c>
      <c r="AB124" s="1586">
        <v>104.9</v>
      </c>
      <c r="AC124" s="1586">
        <v>104.5</v>
      </c>
      <c r="AD124" s="1586">
        <v>102.2</v>
      </c>
      <c r="AE124" s="1586">
        <v>101.2</v>
      </c>
      <c r="AF124" s="1586">
        <v>102.5</v>
      </c>
      <c r="AG124" s="1861">
        <v>102.2</v>
      </c>
      <c r="AH124" s="1861">
        <v>105.8</v>
      </c>
      <c r="AI124" s="1861">
        <v>106.3</v>
      </c>
      <c r="AJ124" s="1861">
        <v>100</v>
      </c>
      <c r="AK124" s="1861">
        <v>103.2</v>
      </c>
      <c r="AL124" s="1861">
        <v>100.4</v>
      </c>
      <c r="AM124" s="1862">
        <v>98.1</v>
      </c>
      <c r="AN124" s="1862">
        <v>93.6</v>
      </c>
    </row>
    <row r="125" spans="2:40">
      <c r="B125" s="1353"/>
      <c r="C125" s="1588"/>
      <c r="D125" s="1589" t="s">
        <v>1141</v>
      </c>
      <c r="E125" s="1587">
        <f t="shared" ref="E125:Z125" si="59">E126*$AA$125/$AA$126</f>
        <v>105.60883636174452</v>
      </c>
      <c r="F125" s="1587">
        <f t="shared" si="59"/>
        <v>109.23438888357632</v>
      </c>
      <c r="G125" s="1587">
        <f t="shared" si="59"/>
        <v>112.7429880982522</v>
      </c>
      <c r="H125" s="1587">
        <f t="shared" si="59"/>
        <v>114.73119431990187</v>
      </c>
      <c r="I125" s="1587">
        <f t="shared" si="59"/>
        <v>116.25158731292811</v>
      </c>
      <c r="J125" s="1587">
        <f t="shared" si="59"/>
        <v>117.18721377017499</v>
      </c>
      <c r="K125" s="1587">
        <f t="shared" si="59"/>
        <v>116.95330715586327</v>
      </c>
      <c r="L125" s="1587">
        <f t="shared" si="59"/>
        <v>117.30416707733085</v>
      </c>
      <c r="M125" s="1587">
        <f t="shared" si="59"/>
        <v>117.53807369164259</v>
      </c>
      <c r="N125" s="1587">
        <f t="shared" si="59"/>
        <v>113.44470794118739</v>
      </c>
      <c r="O125" s="1587">
        <f t="shared" si="59"/>
        <v>110.5208752622908</v>
      </c>
      <c r="P125" s="1587">
        <f t="shared" si="59"/>
        <v>113.70460417931152</v>
      </c>
      <c r="Q125" s="1587">
        <f t="shared" si="59"/>
        <v>114.33961675192921</v>
      </c>
      <c r="R125" s="1587">
        <f t="shared" si="59"/>
        <v>109.56768403711087</v>
      </c>
      <c r="S125" s="1587">
        <f t="shared" si="59"/>
        <v>109.12877828838984</v>
      </c>
      <c r="T125" s="1587">
        <f t="shared" si="59"/>
        <v>110.03460504638861</v>
      </c>
      <c r="U125" s="1587">
        <f t="shared" si="59"/>
        <v>112.08905748721058</v>
      </c>
      <c r="V125" s="1587">
        <f t="shared" si="59"/>
        <v>112.99488424520942</v>
      </c>
      <c r="W125" s="1587">
        <f t="shared" si="59"/>
        <v>115.33882771178357</v>
      </c>
      <c r="X125" s="1587">
        <f t="shared" si="59"/>
        <v>112.90150004335383</v>
      </c>
      <c r="Y125" s="1587">
        <f t="shared" si="59"/>
        <v>107.88676840371106</v>
      </c>
      <c r="Z125" s="1587">
        <f t="shared" si="59"/>
        <v>108.08287522760773</v>
      </c>
      <c r="AA125" s="1587">
        <v>107.7</v>
      </c>
      <c r="AB125" s="1587">
        <v>106.3</v>
      </c>
      <c r="AC125" s="1587">
        <v>105.3</v>
      </c>
      <c r="AD125" s="1587">
        <v>102.1</v>
      </c>
      <c r="AE125" s="1587">
        <v>100</v>
      </c>
      <c r="AF125" s="1587">
        <v>101</v>
      </c>
      <c r="AG125" s="1587">
        <v>102.3</v>
      </c>
      <c r="AH125" s="1587">
        <v>106.1</v>
      </c>
      <c r="AI125" s="1587">
        <v>106.5</v>
      </c>
      <c r="AJ125" s="1587">
        <v>100.2</v>
      </c>
      <c r="AK125" s="1587"/>
      <c r="AL125" s="1587"/>
      <c r="AM125" s="1587"/>
      <c r="AN125" s="1587"/>
    </row>
    <row r="126" spans="2:40">
      <c r="B126" s="1353"/>
      <c r="C126" s="1588"/>
      <c r="D126" s="1589" t="s">
        <v>1142</v>
      </c>
      <c r="E126" s="1590">
        <f t="shared" ref="E126:N126" si="60">E127*$O$126/$O$127</f>
        <v>94.242239999999981</v>
      </c>
      <c r="F126" s="1590">
        <f t="shared" si="60"/>
        <v>97.477577142857143</v>
      </c>
      <c r="G126" s="1590">
        <f t="shared" si="60"/>
        <v>100.60854857142857</v>
      </c>
      <c r="H126" s="1590">
        <f t="shared" si="60"/>
        <v>102.3827657142857</v>
      </c>
      <c r="I126" s="1590">
        <f t="shared" si="60"/>
        <v>103.73952</v>
      </c>
      <c r="J126" s="1590">
        <f t="shared" si="60"/>
        <v>104.5744457142857</v>
      </c>
      <c r="K126" s="1590">
        <f t="shared" si="60"/>
        <v>104.36571428571428</v>
      </c>
      <c r="L126" s="1590">
        <f t="shared" si="60"/>
        <v>104.67881142857141</v>
      </c>
      <c r="M126" s="1590">
        <f t="shared" si="60"/>
        <v>104.88754285714285</v>
      </c>
      <c r="N126" s="1590">
        <f t="shared" si="60"/>
        <v>101.23474285714285</v>
      </c>
      <c r="O126" s="1590">
        <f>O129*P126/P129</f>
        <v>98.625599999999991</v>
      </c>
      <c r="P126" s="1590">
        <v>101.46666666666665</v>
      </c>
      <c r="Q126" s="1590">
        <v>102.03333333333332</v>
      </c>
      <c r="R126" s="1590">
        <v>97.774999999999991</v>
      </c>
      <c r="S126" s="1587">
        <v>97.38333333333334</v>
      </c>
      <c r="T126" s="1587">
        <v>98.191666666666663</v>
      </c>
      <c r="U126" s="1587">
        <v>100.02499999999999</v>
      </c>
      <c r="V126" s="1587">
        <v>100.83333333333336</v>
      </c>
      <c r="W126" s="1587">
        <v>102.92500000000001</v>
      </c>
      <c r="X126" s="1587">
        <v>100.74999999999999</v>
      </c>
      <c r="Y126" s="1587">
        <v>96.274999999999991</v>
      </c>
      <c r="Z126" s="1587">
        <v>96.45</v>
      </c>
      <c r="AA126" s="1587">
        <v>96.108333333333348</v>
      </c>
      <c r="AB126" s="1587"/>
      <c r="AC126" s="1587"/>
      <c r="AD126" s="1587"/>
      <c r="AE126" s="1587"/>
      <c r="AF126" s="1587"/>
      <c r="AG126" s="1587"/>
      <c r="AH126" s="1587"/>
      <c r="AI126" s="1587"/>
      <c r="AJ126" s="1587"/>
      <c r="AK126" s="1587"/>
      <c r="AL126" s="1587"/>
      <c r="AM126" s="1587"/>
      <c r="AN126" s="1587"/>
    </row>
    <row r="127" spans="2:40">
      <c r="C127" s="1588"/>
      <c r="D127" s="1591"/>
      <c r="E127" s="1592">
        <v>90.3</v>
      </c>
      <c r="F127" s="1593">
        <v>93.4</v>
      </c>
      <c r="G127" s="1593">
        <v>96.4</v>
      </c>
      <c r="H127" s="1593">
        <v>98.1</v>
      </c>
      <c r="I127" s="1593">
        <v>99.4</v>
      </c>
      <c r="J127" s="1593">
        <v>100.2</v>
      </c>
      <c r="K127" s="1593">
        <v>100</v>
      </c>
      <c r="L127" s="1590">
        <v>100.3</v>
      </c>
      <c r="M127" s="1590">
        <v>100.5</v>
      </c>
      <c r="N127" s="1590">
        <v>97</v>
      </c>
      <c r="O127" s="1590">
        <v>94.5</v>
      </c>
      <c r="P127" s="1590"/>
      <c r="Q127" s="1590"/>
      <c r="R127" s="1590"/>
      <c r="S127" s="1587"/>
      <c r="T127" s="1587"/>
      <c r="U127" s="1587"/>
      <c r="V127" s="1587"/>
      <c r="W127" s="1587"/>
      <c r="X127" s="1587"/>
      <c r="Y127" s="1587"/>
      <c r="Z127" s="1587"/>
      <c r="AA127" s="1587"/>
      <c r="AB127" s="1587"/>
      <c r="AC127" s="1587"/>
      <c r="AD127" s="1587"/>
      <c r="AE127" s="1587"/>
      <c r="AF127" s="1587"/>
      <c r="AG127" s="1587"/>
      <c r="AH127" s="1587"/>
      <c r="AI127" s="1587"/>
      <c r="AJ127" s="1587"/>
      <c r="AK127" s="1587"/>
      <c r="AL127" s="1587"/>
      <c r="AM127" s="1587"/>
      <c r="AN127" s="1587"/>
    </row>
    <row r="128" spans="2:40">
      <c r="C128" s="1588"/>
      <c r="D128" s="1591"/>
      <c r="E128" s="1592"/>
      <c r="F128" s="1593"/>
      <c r="G128" s="1593"/>
      <c r="H128" s="1593"/>
      <c r="I128" s="1593"/>
      <c r="J128" s="1593"/>
      <c r="K128" s="1593"/>
      <c r="L128" s="1590"/>
      <c r="M128" s="1590"/>
      <c r="N128" s="1590"/>
      <c r="O128" s="1590"/>
      <c r="P128" s="1590"/>
      <c r="Q128" s="1590"/>
      <c r="R128" s="1590"/>
      <c r="S128" s="1587"/>
      <c r="T128" s="1587"/>
      <c r="U128" s="1587"/>
      <c r="V128" s="1587"/>
      <c r="W128" s="1587"/>
      <c r="X128" s="1587"/>
      <c r="Y128" s="1587"/>
      <c r="Z128" s="1587"/>
      <c r="AA128" s="1587"/>
      <c r="AB128" s="1587"/>
      <c r="AC128" s="1587"/>
      <c r="AD128" s="1587"/>
      <c r="AE128" s="1587"/>
      <c r="AF128" s="1587"/>
      <c r="AG128" s="1587"/>
      <c r="AH128" s="1587"/>
      <c r="AI128" s="1587"/>
      <c r="AJ128" s="1587"/>
      <c r="AK128" s="1587"/>
      <c r="AL128" s="1587"/>
      <c r="AM128" s="1587"/>
      <c r="AN128" s="1587"/>
    </row>
    <row r="129" spans="2:47">
      <c r="C129" s="1355"/>
      <c r="D129" s="1595" t="s">
        <v>1143</v>
      </c>
      <c r="E129" s="1596"/>
      <c r="F129" s="1597"/>
      <c r="G129" s="1597"/>
      <c r="H129" s="1597"/>
      <c r="I129" s="1597"/>
      <c r="J129" s="1597"/>
      <c r="K129" s="1597"/>
      <c r="L129" s="1598"/>
      <c r="M129" s="1598"/>
      <c r="N129" s="1598">
        <v>99.8</v>
      </c>
      <c r="O129" s="1598">
        <v>97.2</v>
      </c>
      <c r="P129" s="1598">
        <v>100</v>
      </c>
      <c r="Q129" s="1598"/>
      <c r="R129" s="1598"/>
      <c r="S129" s="1599"/>
      <c r="T129" s="1599"/>
      <c r="U129" s="1599"/>
      <c r="V129" s="1599"/>
      <c r="W129" s="1599"/>
      <c r="X129" s="1599"/>
      <c r="Y129" s="1599"/>
      <c r="Z129" s="1599"/>
      <c r="AA129" s="1599"/>
      <c r="AB129" s="1599"/>
      <c r="AC129" s="1599"/>
      <c r="AD129" s="1599"/>
      <c r="AE129" s="1599"/>
      <c r="AF129" s="1599"/>
      <c r="AG129" s="1599"/>
      <c r="AH129" s="1599"/>
      <c r="AI129" s="1599"/>
      <c r="AJ129" s="1599"/>
      <c r="AK129" s="1599"/>
      <c r="AL129" s="1587"/>
      <c r="AM129" s="1587"/>
      <c r="AN129" s="1587"/>
    </row>
    <row r="130" spans="2:47" ht="24">
      <c r="C130" s="1600" t="s">
        <v>1145</v>
      </c>
      <c r="D130" s="327" t="s">
        <v>1199</v>
      </c>
      <c r="E130" s="1601">
        <v>147.6</v>
      </c>
      <c r="F130" s="1601">
        <v>147.4</v>
      </c>
      <c r="G130" s="1601">
        <v>138</v>
      </c>
      <c r="H130" s="1601">
        <v>117.8</v>
      </c>
      <c r="I130" s="1601">
        <v>104.6</v>
      </c>
      <c r="J130" s="1601">
        <v>102.4</v>
      </c>
      <c r="K130" s="1601">
        <v>106.2</v>
      </c>
      <c r="L130" s="1601">
        <v>113.8</v>
      </c>
      <c r="M130" s="1601">
        <v>117.2</v>
      </c>
      <c r="N130" s="1601">
        <v>106.9</v>
      </c>
      <c r="O130" s="1601">
        <v>105.4</v>
      </c>
      <c r="P130" s="1601">
        <v>111.4</v>
      </c>
      <c r="Q130" s="1601">
        <v>107.3</v>
      </c>
      <c r="R130" s="1601">
        <v>108.1</v>
      </c>
      <c r="S130" s="1601">
        <v>114.5</v>
      </c>
      <c r="T130" s="1601">
        <v>118.7</v>
      </c>
      <c r="U130" s="1601">
        <v>119</v>
      </c>
      <c r="V130" s="1601">
        <v>122.9</v>
      </c>
      <c r="W130" s="1601">
        <v>124.9</v>
      </c>
      <c r="X130" s="1601">
        <v>121.1</v>
      </c>
      <c r="Y130" s="1601">
        <v>101.4</v>
      </c>
      <c r="Z130" s="1601">
        <v>112.7</v>
      </c>
      <c r="AA130" s="1601">
        <v>112.4</v>
      </c>
      <c r="AB130" s="1601">
        <v>113.6</v>
      </c>
      <c r="AC130" s="1601">
        <v>116.7</v>
      </c>
      <c r="AD130" s="1601">
        <v>121.2</v>
      </c>
      <c r="AE130" s="1601">
        <v>120</v>
      </c>
      <c r="AF130" s="1601">
        <v>118</v>
      </c>
      <c r="AG130" s="1862">
        <v>111.8</v>
      </c>
      <c r="AH130" s="1862">
        <v>124.3</v>
      </c>
      <c r="AI130" s="1862">
        <v>116.4</v>
      </c>
      <c r="AJ130" s="1862">
        <v>100</v>
      </c>
      <c r="AK130" s="1861">
        <v>105.2</v>
      </c>
      <c r="AL130" s="1861">
        <v>105.3</v>
      </c>
      <c r="AM130" s="1861">
        <v>101</v>
      </c>
      <c r="AN130" s="1862">
        <v>101.2</v>
      </c>
    </row>
    <row r="131" spans="2:47">
      <c r="C131" s="1600"/>
      <c r="D131" s="1589" t="s">
        <v>1141</v>
      </c>
      <c r="E131" s="1592">
        <f>ROUND(F131*E134/F134,1)</f>
        <v>157.5</v>
      </c>
      <c r="F131" s="1587">
        <f t="shared" ref="F131:Z131" si="61">F132*$AA$131/$AA$132</f>
        <v>152.92956706963881</v>
      </c>
      <c r="G131" s="1587">
        <f t="shared" si="61"/>
        <v>145.1401178120621</v>
      </c>
      <c r="H131" s="1587">
        <f t="shared" si="61"/>
        <v>126.40599934447256</v>
      </c>
      <c r="I131" s="1587">
        <f t="shared" si="61"/>
        <v>103.62925531282423</v>
      </c>
      <c r="J131" s="1587">
        <f t="shared" si="61"/>
        <v>97.81181852552011</v>
      </c>
      <c r="K131" s="1587">
        <f t="shared" si="61"/>
        <v>99.09362663119731</v>
      </c>
      <c r="L131" s="1587">
        <f t="shared" si="61"/>
        <v>109.24949085310109</v>
      </c>
      <c r="M131" s="1587">
        <f t="shared" si="61"/>
        <v>110.92570145283278</v>
      </c>
      <c r="N131" s="1587">
        <f t="shared" si="61"/>
        <v>98.797824760656411</v>
      </c>
      <c r="O131" s="1587">
        <f t="shared" si="61"/>
        <v>96.825812290383823</v>
      </c>
      <c r="P131" s="1587">
        <f t="shared" si="61"/>
        <v>100.38995262009122</v>
      </c>
      <c r="Q131" s="1587">
        <f t="shared" si="61"/>
        <v>94.74673043138786</v>
      </c>
      <c r="R131" s="1587">
        <f t="shared" si="61"/>
        <v>88.311477058305101</v>
      </c>
      <c r="S131" s="1587">
        <f t="shared" si="61"/>
        <v>91.776613489965044</v>
      </c>
      <c r="T131" s="1587">
        <f t="shared" si="61"/>
        <v>98.607882455237501</v>
      </c>
      <c r="U131" s="1587">
        <f t="shared" si="61"/>
        <v>102.37003058103976</v>
      </c>
      <c r="V131" s="1587">
        <f t="shared" si="61"/>
        <v>108.23394495412845</v>
      </c>
      <c r="W131" s="1587">
        <f t="shared" si="61"/>
        <v>109.92354740061162</v>
      </c>
      <c r="X131" s="1587">
        <f t="shared" si="61"/>
        <v>104.5565749235474</v>
      </c>
      <c r="Y131" s="1587">
        <f t="shared" si="61"/>
        <v>94.717125382263006</v>
      </c>
      <c r="Z131" s="1587">
        <f t="shared" si="61"/>
        <v>99.686544342507645</v>
      </c>
      <c r="AA131" s="1587">
        <v>97.5</v>
      </c>
      <c r="AB131" s="1587">
        <v>94</v>
      </c>
      <c r="AC131" s="1587">
        <v>96.5</v>
      </c>
      <c r="AD131" s="1587">
        <v>102.3</v>
      </c>
      <c r="AE131" s="1587">
        <v>100</v>
      </c>
      <c r="AF131" s="1587">
        <v>96.3</v>
      </c>
      <c r="AG131" s="1587">
        <v>94.4</v>
      </c>
      <c r="AH131" s="1587">
        <v>105</v>
      </c>
      <c r="AI131" s="1587">
        <v>98.3</v>
      </c>
      <c r="AJ131" s="1587">
        <v>84.5</v>
      </c>
      <c r="AK131" s="1587"/>
      <c r="AL131" s="1587"/>
      <c r="AM131" s="1587"/>
      <c r="AN131" s="1587"/>
    </row>
    <row r="132" spans="2:47">
      <c r="C132" s="1600"/>
      <c r="D132" s="1591"/>
      <c r="E132" s="1592"/>
      <c r="F132" s="1590">
        <f t="shared" ref="F132:N132" si="62">F133*$O$132/$O$133</f>
        <v>153.87067209775967</v>
      </c>
      <c r="G132" s="1590">
        <f t="shared" si="62"/>
        <v>146.03328776782863</v>
      </c>
      <c r="H132" s="1590">
        <f t="shared" si="62"/>
        <v>127.18388241736162</v>
      </c>
      <c r="I132" s="1590">
        <f t="shared" si="62"/>
        <v>104.26697380705698</v>
      </c>
      <c r="J132" s="1590">
        <f t="shared" si="62"/>
        <v>98.413737408754073</v>
      </c>
      <c r="K132" s="1590">
        <f t="shared" si="62"/>
        <v>99.703433564312348</v>
      </c>
      <c r="L132" s="1590">
        <f t="shared" si="62"/>
        <v>109.92179541219708</v>
      </c>
      <c r="M132" s="1590">
        <f t="shared" si="62"/>
        <v>111.60832115408098</v>
      </c>
      <c r="N132" s="1590">
        <f t="shared" si="62"/>
        <v>99.405811374568145</v>
      </c>
      <c r="O132" s="1587">
        <f t="shared" ref="O132:T132" si="63">O134*$U$132/$U$134</f>
        <v>97.42166344294003</v>
      </c>
      <c r="P132" s="1587">
        <f t="shared" si="63"/>
        <v>101.00773694390716</v>
      </c>
      <c r="Q132" s="1587">
        <f t="shared" si="63"/>
        <v>95.329787234042556</v>
      </c>
      <c r="R132" s="1587">
        <f t="shared" si="63"/>
        <v>88.854932301740817</v>
      </c>
      <c r="S132" s="1587">
        <f t="shared" si="63"/>
        <v>92.341392649903284</v>
      </c>
      <c r="T132" s="1587">
        <f t="shared" si="63"/>
        <v>99.214700193423582</v>
      </c>
      <c r="U132" s="1587">
        <v>103</v>
      </c>
      <c r="V132" s="1587">
        <v>108.9</v>
      </c>
      <c r="W132" s="1587">
        <v>110.6</v>
      </c>
      <c r="X132" s="1587">
        <v>105.2</v>
      </c>
      <c r="Y132" s="1587">
        <v>95.3</v>
      </c>
      <c r="Z132" s="1587">
        <v>100.3</v>
      </c>
      <c r="AA132" s="1587">
        <v>98.1</v>
      </c>
      <c r="AB132" s="1587"/>
      <c r="AC132" s="1587"/>
      <c r="AD132" s="1587"/>
      <c r="AE132" s="1587"/>
      <c r="AF132" s="1587"/>
      <c r="AG132" s="1587"/>
      <c r="AH132" s="1587"/>
      <c r="AI132" s="1587"/>
      <c r="AJ132" s="1587"/>
      <c r="AK132" s="1587"/>
      <c r="AL132" s="1587"/>
      <c r="AM132" s="1587"/>
      <c r="AN132" s="1587"/>
    </row>
    <row r="133" spans="2:47">
      <c r="C133" s="1519"/>
      <c r="D133" s="1594" t="s">
        <v>1143</v>
      </c>
      <c r="E133" s="1592"/>
      <c r="F133" s="1593">
        <v>155.1</v>
      </c>
      <c r="G133" s="1593">
        <v>147.19999999999999</v>
      </c>
      <c r="H133" s="1593">
        <v>128.19999999999999</v>
      </c>
      <c r="I133" s="1593">
        <v>105.1</v>
      </c>
      <c r="J133" s="1593">
        <v>99.2</v>
      </c>
      <c r="K133" s="1593">
        <v>100.5</v>
      </c>
      <c r="L133" s="1590">
        <v>110.8</v>
      </c>
      <c r="M133" s="1590">
        <v>112.5</v>
      </c>
      <c r="N133" s="1590">
        <v>100.2</v>
      </c>
      <c r="O133" s="1590">
        <v>98.2</v>
      </c>
      <c r="P133" s="1590">
        <v>100</v>
      </c>
      <c r="Q133" s="1590"/>
      <c r="R133" s="1590"/>
      <c r="S133" s="1587"/>
      <c r="T133" s="1587"/>
      <c r="U133" s="1587"/>
      <c r="V133" s="1587"/>
      <c r="W133" s="1587"/>
      <c r="X133" s="1587"/>
      <c r="Y133" s="1587"/>
      <c r="Z133" s="1587"/>
      <c r="AA133" s="1587"/>
      <c r="AB133" s="1587"/>
      <c r="AC133" s="1587"/>
      <c r="AD133" s="1587"/>
      <c r="AE133" s="1587"/>
      <c r="AF133" s="1587"/>
      <c r="AG133" s="1587"/>
      <c r="AH133" s="1587"/>
      <c r="AI133" s="1587"/>
      <c r="AJ133" s="1587"/>
      <c r="AK133" s="1587"/>
      <c r="AL133" s="1587"/>
      <c r="AM133" s="1587"/>
      <c r="AN133" s="1587"/>
    </row>
    <row r="134" spans="2:47">
      <c r="C134" s="1519"/>
      <c r="D134" s="1519"/>
      <c r="E134" s="1602">
        <v>158.9</v>
      </c>
      <c r="F134" s="1587">
        <v>154.30000000000001</v>
      </c>
      <c r="G134" s="1587"/>
      <c r="H134" s="1587"/>
      <c r="I134" s="1587"/>
      <c r="J134" s="1587"/>
      <c r="K134" s="1587"/>
      <c r="L134" s="1587"/>
      <c r="M134" s="1587"/>
      <c r="N134" s="1587"/>
      <c r="O134" s="1587">
        <v>97.8</v>
      </c>
      <c r="P134" s="1587">
        <v>101.4</v>
      </c>
      <c r="Q134" s="1587">
        <v>95.7</v>
      </c>
      <c r="R134" s="1587">
        <v>89.2</v>
      </c>
      <c r="S134" s="1587">
        <v>92.7</v>
      </c>
      <c r="T134" s="1587">
        <v>99.6</v>
      </c>
      <c r="U134" s="1587">
        <v>103.4</v>
      </c>
      <c r="V134" s="1587"/>
      <c r="W134" s="1587"/>
      <c r="X134" s="1587"/>
      <c r="Y134" s="1587"/>
      <c r="Z134" s="1587"/>
      <c r="AA134" s="1587"/>
      <c r="AB134" s="1587"/>
      <c r="AC134" s="1587"/>
      <c r="AD134" s="1587"/>
      <c r="AE134" s="1587"/>
      <c r="AF134" s="1587"/>
      <c r="AG134" s="1587"/>
      <c r="AH134" s="1587"/>
      <c r="AI134" s="1587"/>
      <c r="AJ134" s="1587"/>
      <c r="AK134" s="1587"/>
      <c r="AL134" s="1587"/>
      <c r="AM134" s="1587"/>
      <c r="AN134" s="1587"/>
    </row>
    <row r="135" spans="2:47">
      <c r="C135" s="1519"/>
      <c r="D135" s="1519" t="s">
        <v>1146</v>
      </c>
      <c r="E135" s="1602"/>
      <c r="F135" s="1587"/>
      <c r="G135" s="1587"/>
      <c r="H135" s="1587"/>
      <c r="I135" s="1587"/>
      <c r="J135" s="1587"/>
      <c r="K135" s="1587"/>
      <c r="L135" s="1587"/>
      <c r="M135" s="1587"/>
      <c r="N135" s="1587"/>
      <c r="O135" s="1587"/>
      <c r="P135" s="1587"/>
      <c r="Q135" s="1587">
        <v>96.50833333333334</v>
      </c>
      <c r="R135" s="1587">
        <v>85.2</v>
      </c>
      <c r="S135" s="1587">
        <v>89.241666666666674</v>
      </c>
      <c r="T135" s="1587">
        <v>96.141666666666666</v>
      </c>
      <c r="U135" s="1587">
        <v>100.00833333333333</v>
      </c>
      <c r="V135" s="1587">
        <v>103.70833333333336</v>
      </c>
      <c r="W135" s="1587">
        <v>108.0333333333333</v>
      </c>
      <c r="X135" s="1587">
        <v>107.7</v>
      </c>
      <c r="Y135" s="1587">
        <v>94.27500000000002</v>
      </c>
      <c r="Z135" s="1587">
        <v>104.22500000000001</v>
      </c>
      <c r="AA135" s="1587"/>
      <c r="AB135" s="1587"/>
      <c r="AC135" s="1587"/>
      <c r="AD135" s="1587"/>
      <c r="AE135" s="1587"/>
      <c r="AF135" s="1587"/>
      <c r="AG135" s="1587"/>
      <c r="AH135" s="1587"/>
      <c r="AI135" s="1587"/>
      <c r="AJ135" s="1587"/>
      <c r="AK135" s="1599"/>
      <c r="AL135" s="1599"/>
      <c r="AM135" s="1599"/>
      <c r="AN135" s="1587"/>
    </row>
    <row r="136" spans="2:47">
      <c r="C136" s="1603" t="s">
        <v>1147</v>
      </c>
      <c r="D136" s="916" t="s">
        <v>1199</v>
      </c>
      <c r="E136" s="1586">
        <v>80</v>
      </c>
      <c r="F136" s="1586">
        <v>82.6</v>
      </c>
      <c r="G136" s="1586">
        <v>85.2</v>
      </c>
      <c r="H136" s="1586">
        <v>87.1</v>
      </c>
      <c r="I136" s="1586">
        <v>88.1</v>
      </c>
      <c r="J136" s="1586">
        <v>88.2</v>
      </c>
      <c r="K136" s="1586">
        <v>87.7</v>
      </c>
      <c r="L136" s="1586">
        <v>87.3</v>
      </c>
      <c r="M136" s="1586">
        <v>87.9</v>
      </c>
      <c r="N136" s="1586">
        <v>88.4</v>
      </c>
      <c r="O136" s="1586">
        <v>87.9</v>
      </c>
      <c r="P136" s="1586">
        <v>87.1</v>
      </c>
      <c r="Q136" s="1586">
        <v>86.3</v>
      </c>
      <c r="R136" s="1586">
        <v>85.2</v>
      </c>
      <c r="S136" s="1586">
        <v>84.4</v>
      </c>
      <c r="T136" s="1586">
        <v>84.8</v>
      </c>
      <c r="U136" s="1586">
        <v>85.5</v>
      </c>
      <c r="V136" s="1586">
        <v>86.4</v>
      </c>
      <c r="W136" s="1586">
        <v>88.8</v>
      </c>
      <c r="X136" s="1586">
        <v>91.6</v>
      </c>
      <c r="Y136" s="1586">
        <v>92.7</v>
      </c>
      <c r="Z136" s="1586">
        <v>93</v>
      </c>
      <c r="AA136" s="1586">
        <v>93.5</v>
      </c>
      <c r="AB136" s="1586">
        <v>93.7</v>
      </c>
      <c r="AC136" s="1586">
        <v>94.1</v>
      </c>
      <c r="AD136" s="1586">
        <v>94.9</v>
      </c>
      <c r="AE136" s="1586">
        <v>95.9</v>
      </c>
      <c r="AF136" s="1586">
        <v>96.7</v>
      </c>
      <c r="AG136" s="1861">
        <v>99.3</v>
      </c>
      <c r="AH136" s="1861">
        <v>99.2</v>
      </c>
      <c r="AI136" s="1861">
        <v>99.5</v>
      </c>
      <c r="AJ136" s="1861">
        <v>100</v>
      </c>
      <c r="AK136" s="1861">
        <v>98.9</v>
      </c>
      <c r="AL136" s="1862">
        <v>99.4</v>
      </c>
      <c r="AM136" s="1862">
        <v>99</v>
      </c>
      <c r="AN136" s="1862">
        <v>98.9</v>
      </c>
    </row>
    <row r="137" spans="2:47">
      <c r="D137" s="1589" t="s">
        <v>1141</v>
      </c>
      <c r="E137" s="1587">
        <f>ROUND(F137*E141/F141,1)</f>
        <v>109</v>
      </c>
      <c r="F137" s="1587">
        <f t="shared" ref="F137:O137" si="64">F138*$P$137/$P$138</f>
        <v>110.32307578266055</v>
      </c>
      <c r="G137" s="1587">
        <f t="shared" si="64"/>
        <v>113.32639405058408</v>
      </c>
      <c r="H137" s="1587">
        <f t="shared" si="64"/>
        <v>115.19236102177919</v>
      </c>
      <c r="I137" s="1587">
        <f t="shared" si="64"/>
        <v>114.5792575883865</v>
      </c>
      <c r="J137" s="1587">
        <f t="shared" si="64"/>
        <v>111.70922267554832</v>
      </c>
      <c r="K137" s="1587">
        <f t="shared" si="64"/>
        <v>108.80364553468731</v>
      </c>
      <c r="L137" s="1587">
        <f t="shared" si="64"/>
        <v>106.20906288902553</v>
      </c>
      <c r="M137" s="1587">
        <f t="shared" si="64"/>
        <v>105.72924281071819</v>
      </c>
      <c r="N137" s="1587">
        <f t="shared" si="64"/>
        <v>105.06282603529135</v>
      </c>
      <c r="O137" s="1587">
        <f t="shared" si="64"/>
        <v>104.77848821110926</v>
      </c>
      <c r="P137" s="1587">
        <f t="shared" ref="P137:Z137" si="65">P138*$AA$137/$AA$138</f>
        <v>104.82291599613775</v>
      </c>
      <c r="Q137" s="1587">
        <f t="shared" si="65"/>
        <v>102.22748632121018</v>
      </c>
      <c r="R137" s="1587">
        <f t="shared" si="65"/>
        <v>100.72700354039269</v>
      </c>
      <c r="S137" s="1587">
        <f t="shared" si="65"/>
        <v>97.977470228516268</v>
      </c>
      <c r="T137" s="1587">
        <f t="shared" si="65"/>
        <v>97.89636305117476</v>
      </c>
      <c r="U137" s="1587">
        <f t="shared" si="65"/>
        <v>97.336723527518501</v>
      </c>
      <c r="V137" s="1587">
        <f t="shared" si="65"/>
        <v>97.231284196974556</v>
      </c>
      <c r="W137" s="1587">
        <f t="shared" si="65"/>
        <v>98.853427743804318</v>
      </c>
      <c r="X137" s="1587">
        <f t="shared" si="65"/>
        <v>100.37824267782426</v>
      </c>
      <c r="Y137" s="1587">
        <f t="shared" si="65"/>
        <v>100.70267138719022</v>
      </c>
      <c r="Z137" s="1587">
        <f t="shared" si="65"/>
        <v>100.28902478274864</v>
      </c>
      <c r="AA137" s="1587">
        <v>100.8</v>
      </c>
      <c r="AB137" s="1587">
        <v>100</v>
      </c>
      <c r="AC137" s="1587">
        <v>99.6</v>
      </c>
      <c r="AD137" s="1587">
        <v>99.6</v>
      </c>
      <c r="AE137" s="1587">
        <v>100</v>
      </c>
      <c r="AF137" s="1587">
        <v>100.4</v>
      </c>
      <c r="AG137" s="1587">
        <v>100.1</v>
      </c>
      <c r="AH137" s="1587">
        <v>100</v>
      </c>
      <c r="AI137" s="1587">
        <v>100.3</v>
      </c>
      <c r="AJ137" s="1587">
        <v>100.8</v>
      </c>
      <c r="AK137" s="1587"/>
      <c r="AL137" s="1587"/>
      <c r="AM137" s="1587"/>
      <c r="AN137" s="1587"/>
    </row>
    <row r="138" spans="2:47">
      <c r="D138" s="1356" t="s">
        <v>1142</v>
      </c>
      <c r="E138" s="1587"/>
      <c r="F138" s="1587">
        <f t="shared" ref="F138:O138" si="66">F139*$P$138/$P$139</f>
        <v>113.35112316690686</v>
      </c>
      <c r="G138" s="1587">
        <f t="shared" si="66"/>
        <v>116.43687378146984</v>
      </c>
      <c r="H138" s="1587">
        <f t="shared" si="66"/>
        <v>118.35405611596164</v>
      </c>
      <c r="I138" s="1587">
        <f t="shared" si="66"/>
        <v>117.72412477748574</v>
      </c>
      <c r="J138" s="1587">
        <f t="shared" si="66"/>
        <v>114.77531575824361</v>
      </c>
      <c r="K138" s="1587">
        <f t="shared" si="66"/>
        <v>111.78998898024918</v>
      </c>
      <c r="L138" s="1587">
        <f t="shared" si="66"/>
        <v>109.12419259133677</v>
      </c>
      <c r="M138" s="1587">
        <f t="shared" si="66"/>
        <v>108.6312028481817</v>
      </c>
      <c r="N138" s="1587">
        <f t="shared" si="66"/>
        <v>107.94649487157747</v>
      </c>
      <c r="O138" s="1587">
        <f t="shared" si="66"/>
        <v>107.6543528015597</v>
      </c>
      <c r="P138" s="1587">
        <v>107.7</v>
      </c>
      <c r="Q138" s="1587">
        <v>105.03333333333335</v>
      </c>
      <c r="R138" s="1587">
        <v>103.49166666666669</v>
      </c>
      <c r="S138" s="1587">
        <v>100.66666666666667</v>
      </c>
      <c r="T138" s="1587">
        <v>100.58333333333333</v>
      </c>
      <c r="U138" s="1587">
        <v>100.00833333333333</v>
      </c>
      <c r="V138" s="1587">
        <v>99.899999999999991</v>
      </c>
      <c r="W138" s="1587">
        <v>101.56666666666666</v>
      </c>
      <c r="X138" s="1587">
        <v>103.13333333333333</v>
      </c>
      <c r="Y138" s="1587">
        <v>103.46666666666668</v>
      </c>
      <c r="Z138" s="1587">
        <v>103.04166666666667</v>
      </c>
      <c r="AA138" s="1587">
        <v>103.56666666666666</v>
      </c>
      <c r="AB138" s="1587"/>
      <c r="AC138" s="1587"/>
      <c r="AD138" s="1587"/>
      <c r="AE138" s="1587"/>
      <c r="AF138" s="1587"/>
      <c r="AG138" s="1587"/>
      <c r="AH138" s="1587"/>
      <c r="AI138" s="1587"/>
      <c r="AJ138" s="1587"/>
      <c r="AK138" s="1587"/>
      <c r="AL138" s="1587"/>
      <c r="AM138" s="1587"/>
      <c r="AN138" s="1587"/>
    </row>
    <row r="139" spans="2:47">
      <c r="E139" s="1602"/>
      <c r="F139" s="1587">
        <v>95.507692307692338</v>
      </c>
      <c r="G139" s="1587">
        <v>98.107692307692318</v>
      </c>
      <c r="H139" s="1587">
        <v>99.723076923076917</v>
      </c>
      <c r="I139" s="1587">
        <v>99.192307692307679</v>
      </c>
      <c r="J139" s="1587">
        <v>96.707692307692326</v>
      </c>
      <c r="K139" s="1587">
        <v>94.192307692307693</v>
      </c>
      <c r="L139" s="1587">
        <v>91.946153846153848</v>
      </c>
      <c r="M139" s="1587">
        <v>91.530769230769224</v>
      </c>
      <c r="N139" s="1587">
        <v>90.953846153846143</v>
      </c>
      <c r="O139" s="1587">
        <v>90.707692307692312</v>
      </c>
      <c r="P139" s="1587">
        <v>90.746153846153874</v>
      </c>
      <c r="Q139" s="1587">
        <v>88.55384615384618</v>
      </c>
      <c r="R139" s="1587">
        <v>87.238461538461536</v>
      </c>
      <c r="S139" s="1587">
        <v>84.83846153846153</v>
      </c>
      <c r="T139" s="1587">
        <v>85.061538461538461</v>
      </c>
      <c r="U139" s="1587">
        <v>85.184615384615398</v>
      </c>
      <c r="V139" s="1587">
        <v>85.192307692307693</v>
      </c>
      <c r="W139" s="1587">
        <v>87.83846153846153</v>
      </c>
      <c r="X139" s="1587"/>
      <c r="Y139" s="1587"/>
      <c r="Z139" s="1587"/>
      <c r="AA139" s="1587"/>
      <c r="AB139" s="1587"/>
      <c r="AC139" s="1587"/>
      <c r="AD139" s="1587"/>
      <c r="AE139" s="1587"/>
      <c r="AF139" s="1587"/>
      <c r="AG139" s="1587"/>
      <c r="AH139" s="1587"/>
      <c r="AI139" s="1587"/>
      <c r="AJ139" s="1587"/>
      <c r="AK139" s="1587"/>
      <c r="AL139" s="1587"/>
      <c r="AM139" s="1587"/>
      <c r="AN139" s="1587"/>
    </row>
    <row r="140" spans="2:47">
      <c r="C140" s="882"/>
      <c r="D140" s="882" t="s">
        <v>1143</v>
      </c>
      <c r="E140" s="1604"/>
      <c r="F140" s="1599"/>
      <c r="G140" s="1599"/>
      <c r="H140" s="1599"/>
      <c r="I140" s="1599"/>
      <c r="J140" s="1599"/>
      <c r="K140" s="1599"/>
      <c r="L140" s="1599"/>
      <c r="M140" s="1599"/>
      <c r="N140" s="1599">
        <v>101.4</v>
      </c>
      <c r="O140" s="1599">
        <v>99.7</v>
      </c>
      <c r="P140" s="1599">
        <v>100</v>
      </c>
      <c r="Q140" s="1599"/>
      <c r="R140" s="1599"/>
      <c r="S140" s="1599"/>
      <c r="T140" s="1599"/>
      <c r="U140" s="1599"/>
      <c r="V140" s="1599"/>
      <c r="W140" s="1599"/>
      <c r="X140" s="1599"/>
      <c r="Y140" s="1599"/>
      <c r="Z140" s="1599"/>
      <c r="AA140" s="1599"/>
      <c r="AB140" s="1599"/>
      <c r="AC140" s="1599"/>
      <c r="AD140" s="1599"/>
      <c r="AE140" s="1599"/>
      <c r="AF140" s="1599"/>
      <c r="AG140" s="1599"/>
      <c r="AH140" s="1599"/>
      <c r="AI140" s="1599"/>
      <c r="AJ140" s="1599"/>
      <c r="AK140" s="1599"/>
      <c r="AL140" s="1599"/>
      <c r="AM140" s="1587"/>
      <c r="AN140" s="1587"/>
    </row>
    <row r="141" spans="2:47">
      <c r="D141" s="1344" t="s">
        <v>1148</v>
      </c>
      <c r="E141" s="1605">
        <v>825269</v>
      </c>
      <c r="F141" s="1605">
        <v>835039</v>
      </c>
      <c r="G141" s="1344"/>
      <c r="H141" s="1344"/>
      <c r="I141" s="1344"/>
      <c r="J141" s="1344"/>
      <c r="K141" s="1344"/>
      <c r="L141" s="1344"/>
      <c r="M141" s="1344"/>
      <c r="N141" s="1344"/>
      <c r="O141" s="1344"/>
      <c r="P141" s="1344"/>
      <c r="Q141" s="1344"/>
      <c r="R141" s="1344"/>
      <c r="S141" s="1344"/>
      <c r="T141" s="1344"/>
      <c r="U141" s="1344"/>
      <c r="V141" s="1344"/>
      <c r="W141" s="1344"/>
      <c r="X141" s="1344"/>
      <c r="Y141" s="1344"/>
      <c r="Z141" s="1344"/>
      <c r="AA141" s="1344"/>
      <c r="AB141" s="1344"/>
      <c r="AC141" s="1344"/>
      <c r="AD141" s="1344"/>
      <c r="AE141" s="1344"/>
      <c r="AF141" s="1344"/>
      <c r="AG141" s="1344"/>
      <c r="AH141" s="1344"/>
      <c r="AM141" s="1363"/>
    </row>
    <row r="142" spans="2:47">
      <c r="C142" s="826" t="s">
        <v>1200</v>
      </c>
      <c r="E142" s="1606"/>
      <c r="F142" s="1606"/>
      <c r="G142" s="1606"/>
      <c r="H142" s="1606"/>
      <c r="I142" s="1606"/>
      <c r="J142" s="1606"/>
      <c r="K142" s="1606"/>
      <c r="L142" s="1606"/>
      <c r="M142" s="1606"/>
      <c r="N142" s="1606"/>
      <c r="O142" s="1606"/>
      <c r="P142" s="1606"/>
      <c r="Q142" s="1606"/>
      <c r="R142" s="1606"/>
      <c r="S142" s="1606"/>
      <c r="T142" s="1606"/>
      <c r="U142" s="1606"/>
      <c r="V142" s="1606"/>
      <c r="W142" s="1606"/>
      <c r="X142" s="1606"/>
      <c r="Y142" s="1606"/>
      <c r="Z142" s="1606"/>
      <c r="AA142" s="1606"/>
      <c r="AB142" s="1606"/>
      <c r="AC142" s="1606"/>
      <c r="AD142" s="1606"/>
      <c r="AE142" s="1606"/>
      <c r="AF142" s="1606"/>
      <c r="AG142" s="1606"/>
      <c r="AH142" s="1606"/>
      <c r="AI142" s="1606"/>
      <c r="AJ142" s="1606"/>
      <c r="AK142" s="1606"/>
      <c r="AL142" s="1606"/>
      <c r="AM142" s="1876"/>
      <c r="AN142" s="1606"/>
      <c r="AO142" s="1357"/>
      <c r="AP142" s="1357"/>
      <c r="AQ142" s="1357"/>
      <c r="AR142" s="1357"/>
      <c r="AS142" s="1357"/>
      <c r="AT142" s="1357"/>
      <c r="AU142" s="1357"/>
    </row>
    <row r="143" spans="2:47">
      <c r="B143" s="1459"/>
      <c r="C143" s="1460" t="s">
        <v>1140</v>
      </c>
      <c r="D143" s="1607" t="s">
        <v>1199</v>
      </c>
      <c r="E143" s="1608">
        <v>92.2</v>
      </c>
      <c r="F143" s="1608">
        <v>96.5</v>
      </c>
      <c r="G143" s="1608">
        <v>99.7</v>
      </c>
      <c r="H143" s="1608">
        <v>101.6</v>
      </c>
      <c r="I143" s="1608">
        <v>102.2</v>
      </c>
      <c r="J143" s="1608">
        <v>104</v>
      </c>
      <c r="K143" s="1608">
        <v>105.9</v>
      </c>
      <c r="L143" s="1608">
        <v>107.6</v>
      </c>
      <c r="M143" s="1608">
        <v>109.6</v>
      </c>
      <c r="N143" s="1608">
        <v>108.2</v>
      </c>
      <c r="O143" s="1608">
        <v>106.7</v>
      </c>
      <c r="P143" s="1608">
        <v>106.4</v>
      </c>
      <c r="Q143" s="1608">
        <v>105.4</v>
      </c>
      <c r="R143" s="1608">
        <v>102.4</v>
      </c>
      <c r="S143" s="1608">
        <v>102.3</v>
      </c>
      <c r="T143" s="1608">
        <v>101.8</v>
      </c>
      <c r="U143" s="1608">
        <v>102.9</v>
      </c>
      <c r="V143" s="1608">
        <v>103.9</v>
      </c>
      <c r="W143" s="1608">
        <v>103</v>
      </c>
      <c r="X143" s="1608">
        <v>102.5</v>
      </c>
      <c r="Y143" s="1608">
        <v>97.6</v>
      </c>
      <c r="Z143" s="1608">
        <v>98.6</v>
      </c>
      <c r="AA143" s="1608">
        <v>98.9</v>
      </c>
      <c r="AB143" s="1608">
        <v>97.9</v>
      </c>
      <c r="AC143" s="1608">
        <v>97.9</v>
      </c>
      <c r="AD143" s="1608">
        <v>98.9</v>
      </c>
      <c r="AE143" s="1608">
        <v>99</v>
      </c>
      <c r="AF143" s="1608">
        <v>100.1</v>
      </c>
      <c r="AG143" s="1608">
        <v>100.7</v>
      </c>
      <c r="AH143" s="1608">
        <v>101.9</v>
      </c>
      <c r="AI143" s="1608">
        <v>101.7</v>
      </c>
      <c r="AJ143" s="1608">
        <v>100</v>
      </c>
      <c r="AK143" s="1608">
        <v>100.9</v>
      </c>
      <c r="AL143" s="1608">
        <v>104</v>
      </c>
      <c r="AM143" s="1877">
        <v>105.9</v>
      </c>
      <c r="AN143" s="2255">
        <v>108.9</v>
      </c>
      <c r="AO143" s="1357"/>
      <c r="AP143" s="1357"/>
      <c r="AQ143" s="1357"/>
      <c r="AR143" s="1357"/>
      <c r="AS143" s="1357"/>
      <c r="AT143" s="1357"/>
      <c r="AU143" s="1357"/>
    </row>
    <row r="144" spans="2:47">
      <c r="B144" s="1454"/>
      <c r="C144" s="1461"/>
      <c r="D144" s="1589" t="s">
        <v>1141</v>
      </c>
      <c r="E144" s="1531">
        <v>93.1</v>
      </c>
      <c r="F144" s="1531">
        <v>97.4</v>
      </c>
      <c r="G144" s="1531">
        <v>100.8</v>
      </c>
      <c r="H144" s="1531">
        <v>102.6</v>
      </c>
      <c r="I144" s="1531">
        <v>103.2</v>
      </c>
      <c r="J144" s="1531">
        <v>105</v>
      </c>
      <c r="K144" s="1531">
        <v>106.9</v>
      </c>
      <c r="L144" s="1531">
        <v>108.7</v>
      </c>
      <c r="M144" s="1531">
        <v>110.8</v>
      </c>
      <c r="N144" s="1531">
        <v>109.3</v>
      </c>
      <c r="O144" s="1531">
        <v>107.8</v>
      </c>
      <c r="P144" s="1531">
        <v>107.5</v>
      </c>
      <c r="Q144" s="1531">
        <v>106.5</v>
      </c>
      <c r="R144" s="1531">
        <v>103.4</v>
      </c>
      <c r="S144" s="1531">
        <v>103.3</v>
      </c>
      <c r="T144" s="1531">
        <v>102.8</v>
      </c>
      <c r="U144" s="1531">
        <v>103.9</v>
      </c>
      <c r="V144" s="1531">
        <v>105</v>
      </c>
      <c r="W144" s="1531">
        <v>104.1</v>
      </c>
      <c r="X144" s="1531">
        <v>103.6</v>
      </c>
      <c r="Y144" s="1531">
        <v>98.6</v>
      </c>
      <c r="Z144" s="1531">
        <v>99.6</v>
      </c>
      <c r="AA144" s="1531">
        <v>99.9</v>
      </c>
      <c r="AB144" s="1531">
        <v>98.9</v>
      </c>
      <c r="AC144" s="1531">
        <v>98.9</v>
      </c>
      <c r="AD144" s="1531">
        <v>100</v>
      </c>
      <c r="AE144" s="1531">
        <v>100</v>
      </c>
      <c r="AF144" s="1531">
        <v>101.2</v>
      </c>
      <c r="AG144" s="1531">
        <v>101.7</v>
      </c>
      <c r="AH144" s="1531">
        <v>102.9</v>
      </c>
      <c r="AI144" s="1531">
        <v>102.7</v>
      </c>
      <c r="AJ144" s="1531">
        <v>101</v>
      </c>
      <c r="AK144" s="1531">
        <v>102</v>
      </c>
      <c r="AL144" s="1531"/>
      <c r="AM144" s="1531"/>
      <c r="AN144" s="1531"/>
      <c r="AO144" s="1358" t="s">
        <v>1149</v>
      </c>
    </row>
    <row r="145" spans="2:42">
      <c r="B145" s="1454"/>
      <c r="C145" s="1461"/>
      <c r="D145" s="1589" t="s">
        <v>1150</v>
      </c>
      <c r="E145" s="1531">
        <v>94</v>
      </c>
      <c r="F145" s="1531">
        <v>98.5</v>
      </c>
      <c r="G145" s="1531">
        <v>101.8</v>
      </c>
      <c r="H145" s="1531">
        <v>103.7</v>
      </c>
      <c r="I145" s="1531">
        <v>104.3</v>
      </c>
      <c r="J145" s="1531">
        <v>106.2</v>
      </c>
      <c r="K145" s="1531">
        <v>108.1</v>
      </c>
      <c r="L145" s="1531">
        <v>109.8</v>
      </c>
      <c r="M145" s="1531">
        <v>111.9</v>
      </c>
      <c r="N145" s="1531">
        <v>110.5</v>
      </c>
      <c r="O145" s="1531">
        <v>109</v>
      </c>
      <c r="P145" s="1531">
        <v>108.7</v>
      </c>
      <c r="Q145" s="1531">
        <v>107.6</v>
      </c>
      <c r="R145" s="1531">
        <v>104.5</v>
      </c>
      <c r="S145" s="1531">
        <v>104.4</v>
      </c>
      <c r="T145" s="1531">
        <v>103.6</v>
      </c>
      <c r="U145" s="1531">
        <v>104.6</v>
      </c>
      <c r="V145" s="1531">
        <v>105.7</v>
      </c>
      <c r="W145" s="1531">
        <v>104.8</v>
      </c>
      <c r="X145" s="1531">
        <v>104.2</v>
      </c>
      <c r="Y145" s="1531">
        <v>99</v>
      </c>
      <c r="Z145" s="1531">
        <v>100</v>
      </c>
      <c r="AA145" s="1531">
        <v>100.2</v>
      </c>
      <c r="AB145" s="1531">
        <v>99.3</v>
      </c>
      <c r="AC145" s="1531">
        <v>99</v>
      </c>
      <c r="AD145" s="1531">
        <v>99.9</v>
      </c>
      <c r="AE145" s="1531"/>
      <c r="AF145" s="1531"/>
      <c r="AG145" s="1531"/>
      <c r="AH145" s="1531"/>
      <c r="AI145" s="1531"/>
      <c r="AJ145" s="1531"/>
      <c r="AK145" s="1531"/>
      <c r="AL145" s="1531"/>
      <c r="AM145" s="1531"/>
      <c r="AN145" s="1531"/>
    </row>
    <row r="146" spans="2:42">
      <c r="B146" s="1454"/>
      <c r="C146" s="1461"/>
      <c r="D146" s="1589" t="s">
        <v>1142</v>
      </c>
      <c r="E146" s="1531">
        <v>89.9</v>
      </c>
      <c r="F146" s="1531">
        <v>94.1</v>
      </c>
      <c r="G146" s="1531">
        <v>97.3</v>
      </c>
      <c r="H146" s="1531">
        <v>99.1</v>
      </c>
      <c r="I146" s="1531">
        <v>99.7</v>
      </c>
      <c r="J146" s="1531">
        <v>101.4</v>
      </c>
      <c r="K146" s="1531">
        <v>103.3</v>
      </c>
      <c r="L146" s="1531">
        <v>104.9</v>
      </c>
      <c r="M146" s="1531">
        <v>107</v>
      </c>
      <c r="N146" s="1531">
        <v>105.6</v>
      </c>
      <c r="O146" s="1531">
        <v>104.1</v>
      </c>
      <c r="P146" s="1531">
        <v>103.9</v>
      </c>
      <c r="Q146" s="1531">
        <v>102.9</v>
      </c>
      <c r="R146" s="1531">
        <v>99.9</v>
      </c>
      <c r="S146" s="1531">
        <v>99.8</v>
      </c>
      <c r="T146" s="1531">
        <v>99</v>
      </c>
      <c r="U146" s="1531">
        <v>100</v>
      </c>
      <c r="V146" s="1531">
        <v>101</v>
      </c>
      <c r="W146" s="1531">
        <v>100.1</v>
      </c>
      <c r="X146" s="1531">
        <v>99.6</v>
      </c>
      <c r="Y146" s="1531">
        <v>94.8</v>
      </c>
      <c r="Z146" s="1531"/>
      <c r="AA146" s="1531"/>
      <c r="AB146" s="1531"/>
      <c r="AC146" s="1531"/>
      <c r="AD146" s="1531"/>
      <c r="AE146" s="1531"/>
      <c r="AF146" s="1531"/>
      <c r="AG146" s="1531"/>
      <c r="AH146" s="1531"/>
      <c r="AI146" s="1531"/>
      <c r="AJ146" s="1531"/>
      <c r="AK146" s="1531"/>
      <c r="AL146" s="1532"/>
      <c r="AM146" s="1532"/>
      <c r="AN146" s="1531"/>
    </row>
    <row r="147" spans="2:42">
      <c r="B147" s="1454"/>
      <c r="C147" s="1460" t="s">
        <v>1144</v>
      </c>
      <c r="D147" s="1607" t="s">
        <v>1199</v>
      </c>
      <c r="E147" s="1609">
        <v>106</v>
      </c>
      <c r="F147" s="1609">
        <v>107.6</v>
      </c>
      <c r="G147" s="1609">
        <v>107.6</v>
      </c>
      <c r="H147" s="1609">
        <v>107.9</v>
      </c>
      <c r="I147" s="1609">
        <v>107.2</v>
      </c>
      <c r="J147" s="1609">
        <v>108.7</v>
      </c>
      <c r="K147" s="1609">
        <v>110.9</v>
      </c>
      <c r="L147" s="1609">
        <v>112.8</v>
      </c>
      <c r="M147" s="1609">
        <v>113</v>
      </c>
      <c r="N147" s="1609">
        <v>110.9</v>
      </c>
      <c r="O147" s="1609">
        <v>109.7</v>
      </c>
      <c r="P147" s="1609">
        <v>110.4</v>
      </c>
      <c r="Q147" s="1609">
        <v>110.4</v>
      </c>
      <c r="R147" s="1609">
        <v>108.4</v>
      </c>
      <c r="S147" s="1609">
        <v>108.6</v>
      </c>
      <c r="T147" s="1609">
        <v>108.1</v>
      </c>
      <c r="U147" s="1609">
        <v>109.7</v>
      </c>
      <c r="V147" s="1609">
        <v>110.4</v>
      </c>
      <c r="W147" s="1609">
        <v>109.3</v>
      </c>
      <c r="X147" s="1609">
        <v>107.1</v>
      </c>
      <c r="Y147" s="1609">
        <v>103.5</v>
      </c>
      <c r="Z147" s="1609">
        <v>105.5</v>
      </c>
      <c r="AA147" s="1609">
        <v>106</v>
      </c>
      <c r="AB147" s="1609">
        <v>104.9</v>
      </c>
      <c r="AC147" s="1609">
        <v>104.5</v>
      </c>
      <c r="AD147" s="1609">
        <v>102.2</v>
      </c>
      <c r="AE147" s="1609">
        <v>101.2</v>
      </c>
      <c r="AF147" s="1609">
        <v>102.5</v>
      </c>
      <c r="AG147" s="1609">
        <v>102.4</v>
      </c>
      <c r="AH147" s="1609">
        <v>102.4</v>
      </c>
      <c r="AI147" s="1609">
        <v>101.7</v>
      </c>
      <c r="AJ147" s="1609">
        <v>100</v>
      </c>
      <c r="AK147" s="1609">
        <v>101.2</v>
      </c>
      <c r="AL147" s="1531">
        <v>101.3</v>
      </c>
      <c r="AM147" s="1878"/>
      <c r="AN147" s="1878"/>
    </row>
    <row r="148" spans="2:42">
      <c r="B148" s="1454"/>
      <c r="C148" s="1461"/>
      <c r="D148" s="1589" t="s">
        <v>1141</v>
      </c>
      <c r="E148" s="1531">
        <v>104.6</v>
      </c>
      <c r="F148" s="1531">
        <v>106.1</v>
      </c>
      <c r="G148" s="1531">
        <v>106.3</v>
      </c>
      <c r="H148" s="1531">
        <v>106.5</v>
      </c>
      <c r="I148" s="1531">
        <v>106</v>
      </c>
      <c r="J148" s="1531">
        <v>107.3</v>
      </c>
      <c r="K148" s="1531">
        <v>109.5</v>
      </c>
      <c r="L148" s="1531">
        <v>111.4</v>
      </c>
      <c r="M148" s="1531">
        <v>111.7</v>
      </c>
      <c r="N148" s="1531">
        <v>109.5</v>
      </c>
      <c r="O148" s="1531">
        <v>108.3</v>
      </c>
      <c r="P148" s="1531">
        <v>109</v>
      </c>
      <c r="Q148" s="1531">
        <v>109</v>
      </c>
      <c r="R148" s="1531">
        <v>107</v>
      </c>
      <c r="S148" s="1531">
        <v>107.3</v>
      </c>
      <c r="T148" s="1531">
        <v>106.7</v>
      </c>
      <c r="U148" s="1531">
        <v>108.3</v>
      </c>
      <c r="V148" s="1531">
        <v>109.1</v>
      </c>
      <c r="W148" s="1531">
        <v>108.1</v>
      </c>
      <c r="X148" s="1531">
        <v>105.8</v>
      </c>
      <c r="Y148" s="1531">
        <v>102.3</v>
      </c>
      <c r="Z148" s="1531">
        <v>104.2</v>
      </c>
      <c r="AA148" s="1531">
        <v>104.7</v>
      </c>
      <c r="AB148" s="1610">
        <v>103.7</v>
      </c>
      <c r="AC148" s="1610">
        <v>103.1</v>
      </c>
      <c r="AD148" s="1610">
        <v>101</v>
      </c>
      <c r="AE148" s="1610">
        <v>100</v>
      </c>
      <c r="AF148" s="1610">
        <v>101.3</v>
      </c>
      <c r="AG148" s="1610">
        <v>101.2</v>
      </c>
      <c r="AH148" s="1610">
        <v>101.2</v>
      </c>
      <c r="AI148" s="1610">
        <v>100.4</v>
      </c>
      <c r="AJ148" s="1610">
        <v>98.7</v>
      </c>
      <c r="AK148" s="1610">
        <v>99.4</v>
      </c>
      <c r="AL148" s="1610"/>
      <c r="AM148" s="1610"/>
      <c r="AN148" s="1610"/>
      <c r="AO148" s="1358" t="s">
        <v>1149</v>
      </c>
    </row>
    <row r="149" spans="2:42">
      <c r="B149" s="1454"/>
      <c r="C149" s="1461"/>
      <c r="D149" s="1589" t="s">
        <v>1150</v>
      </c>
      <c r="E149" s="1610">
        <v>101.1</v>
      </c>
      <c r="F149" s="1610">
        <v>102.7</v>
      </c>
      <c r="G149" s="1610">
        <v>102.7</v>
      </c>
      <c r="H149" s="1610">
        <v>103</v>
      </c>
      <c r="I149" s="1610">
        <v>102.5</v>
      </c>
      <c r="J149" s="1610">
        <v>103.7</v>
      </c>
      <c r="K149" s="1610">
        <v>105.9</v>
      </c>
      <c r="L149" s="1610">
        <v>107.5</v>
      </c>
      <c r="M149" s="1610">
        <v>107.9</v>
      </c>
      <c r="N149" s="1610">
        <v>105.8</v>
      </c>
      <c r="O149" s="1610">
        <v>104.8</v>
      </c>
      <c r="P149" s="1610">
        <v>105.4</v>
      </c>
      <c r="Q149" s="1610">
        <v>105.4</v>
      </c>
      <c r="R149" s="1610">
        <v>103.5</v>
      </c>
      <c r="S149" s="1610">
        <v>103.7</v>
      </c>
      <c r="T149" s="1610">
        <v>102.9</v>
      </c>
      <c r="U149" s="1610">
        <v>104.3</v>
      </c>
      <c r="V149" s="1610">
        <v>105.1</v>
      </c>
      <c r="W149" s="1610">
        <v>104.1</v>
      </c>
      <c r="X149" s="1610">
        <v>101.9</v>
      </c>
      <c r="Y149" s="1610">
        <v>98.2</v>
      </c>
      <c r="Z149" s="1610">
        <v>100</v>
      </c>
      <c r="AA149" s="1610">
        <v>100.5</v>
      </c>
      <c r="AB149" s="1610">
        <v>99.6</v>
      </c>
      <c r="AC149" s="1610">
        <v>98.8</v>
      </c>
      <c r="AD149" s="1610">
        <v>96.4</v>
      </c>
      <c r="AE149" s="1610"/>
      <c r="AF149" s="1610"/>
      <c r="AG149" s="1610"/>
      <c r="AH149" s="1610"/>
      <c r="AI149" s="1610"/>
      <c r="AJ149" s="1610"/>
      <c r="AK149" s="1610"/>
      <c r="AL149" s="1610"/>
      <c r="AM149" s="1610"/>
      <c r="AN149" s="1610"/>
    </row>
    <row r="150" spans="2:42">
      <c r="B150" s="1455" t="s">
        <v>1151</v>
      </c>
      <c r="C150" s="1462"/>
      <c r="D150" s="1611" t="s">
        <v>1142</v>
      </c>
      <c r="E150" s="1612">
        <v>96.9</v>
      </c>
      <c r="F150" s="1612">
        <v>98.3</v>
      </c>
      <c r="G150" s="1612">
        <v>98.5</v>
      </c>
      <c r="H150" s="1612">
        <v>98.7</v>
      </c>
      <c r="I150" s="1612">
        <v>98.2</v>
      </c>
      <c r="J150" s="1612">
        <v>99.4</v>
      </c>
      <c r="K150" s="1612">
        <v>101.5</v>
      </c>
      <c r="L150" s="1612">
        <v>103</v>
      </c>
      <c r="M150" s="1612">
        <v>103.5</v>
      </c>
      <c r="N150" s="1612">
        <v>101.4</v>
      </c>
      <c r="O150" s="1612">
        <v>100.4</v>
      </c>
      <c r="P150" s="1612">
        <v>101.1</v>
      </c>
      <c r="Q150" s="1612">
        <v>101.1</v>
      </c>
      <c r="R150" s="1612">
        <v>99.2</v>
      </c>
      <c r="S150" s="1612">
        <v>99.4</v>
      </c>
      <c r="T150" s="1612">
        <v>98.6</v>
      </c>
      <c r="U150" s="1612">
        <v>100</v>
      </c>
      <c r="V150" s="1612">
        <v>100.7</v>
      </c>
      <c r="W150" s="1612">
        <v>99.7</v>
      </c>
      <c r="X150" s="1612">
        <v>97.6</v>
      </c>
      <c r="Y150" s="1612">
        <v>94.3</v>
      </c>
      <c r="Z150" s="1612"/>
      <c r="AA150" s="1612"/>
      <c r="AB150" s="1532"/>
      <c r="AC150" s="1532"/>
      <c r="AD150" s="1532"/>
      <c r="AE150" s="1532"/>
      <c r="AF150" s="1532"/>
      <c r="AG150" s="1532"/>
      <c r="AH150" s="1532"/>
      <c r="AI150" s="1532"/>
      <c r="AJ150" s="1532"/>
      <c r="AK150" s="1532"/>
      <c r="AL150" s="1531"/>
      <c r="AM150" s="1531"/>
      <c r="AN150" s="1531"/>
    </row>
    <row r="151" spans="2:42">
      <c r="B151" s="1455"/>
      <c r="C151" s="1461" t="s">
        <v>1145</v>
      </c>
      <c r="D151" s="1589" t="s">
        <v>1199</v>
      </c>
      <c r="E151" s="1610">
        <v>147.6</v>
      </c>
      <c r="F151" s="1610">
        <v>147.4</v>
      </c>
      <c r="G151" s="1610">
        <v>138</v>
      </c>
      <c r="H151" s="1610">
        <v>117.8</v>
      </c>
      <c r="I151" s="1610">
        <v>104.6</v>
      </c>
      <c r="J151" s="1610">
        <v>102.4</v>
      </c>
      <c r="K151" s="1610">
        <v>106.2</v>
      </c>
      <c r="L151" s="1610">
        <v>113.8</v>
      </c>
      <c r="M151" s="1610">
        <v>117.2</v>
      </c>
      <c r="N151" s="1610">
        <v>106.9</v>
      </c>
      <c r="O151" s="1610">
        <v>105.4</v>
      </c>
      <c r="P151" s="1610">
        <v>111.4</v>
      </c>
      <c r="Q151" s="1610">
        <v>107.3</v>
      </c>
      <c r="R151" s="1610">
        <v>108.1</v>
      </c>
      <c r="S151" s="1610">
        <v>114.5</v>
      </c>
      <c r="T151" s="1610">
        <v>118.7</v>
      </c>
      <c r="U151" s="1610">
        <v>119</v>
      </c>
      <c r="V151" s="1610">
        <v>122.9</v>
      </c>
      <c r="W151" s="1610">
        <v>124.9</v>
      </c>
      <c r="X151" s="1610">
        <v>121.1</v>
      </c>
      <c r="Y151" s="1610">
        <v>101.4</v>
      </c>
      <c r="Z151" s="1610">
        <v>112.7</v>
      </c>
      <c r="AA151" s="1610">
        <v>112.4</v>
      </c>
      <c r="AB151" s="1531">
        <v>113.6</v>
      </c>
      <c r="AC151" s="1531">
        <v>116.7</v>
      </c>
      <c r="AD151" s="1531">
        <v>121.2</v>
      </c>
      <c r="AE151" s="1531">
        <v>120</v>
      </c>
      <c r="AF151" s="1531">
        <v>118</v>
      </c>
      <c r="AG151" s="1531">
        <v>117.6</v>
      </c>
      <c r="AH151" s="1531">
        <v>116.2</v>
      </c>
      <c r="AI151" s="1531">
        <v>115.1</v>
      </c>
      <c r="AJ151" s="1531">
        <v>100</v>
      </c>
      <c r="AK151" s="1531">
        <v>107.4</v>
      </c>
      <c r="AL151" s="1609">
        <v>113</v>
      </c>
      <c r="AM151" s="1870"/>
      <c r="AN151" s="1878"/>
    </row>
    <row r="152" spans="2:42">
      <c r="B152" s="1454"/>
      <c r="C152" s="1463"/>
      <c r="D152" s="1589" t="s">
        <v>1141</v>
      </c>
      <c r="E152" s="1531">
        <v>123.6</v>
      </c>
      <c r="F152" s="1531">
        <v>123.4</v>
      </c>
      <c r="G152" s="1531">
        <v>115.5</v>
      </c>
      <c r="H152" s="1531">
        <v>98.6</v>
      </c>
      <c r="I152" s="1531">
        <v>87.5</v>
      </c>
      <c r="J152" s="1531">
        <v>85.7</v>
      </c>
      <c r="K152" s="1531">
        <v>88.9</v>
      </c>
      <c r="L152" s="1531">
        <v>95.2</v>
      </c>
      <c r="M152" s="1531">
        <v>98.1</v>
      </c>
      <c r="N152" s="1531">
        <v>89.5</v>
      </c>
      <c r="O152" s="1531">
        <v>88.3</v>
      </c>
      <c r="P152" s="1531">
        <v>93.2</v>
      </c>
      <c r="Q152" s="1531">
        <v>89.8</v>
      </c>
      <c r="R152" s="1531">
        <v>90.5</v>
      </c>
      <c r="S152" s="1531">
        <v>95.8</v>
      </c>
      <c r="T152" s="1531">
        <v>99.4</v>
      </c>
      <c r="U152" s="1531">
        <v>99.6</v>
      </c>
      <c r="V152" s="1531">
        <v>102.9</v>
      </c>
      <c r="W152" s="1531">
        <v>104.6</v>
      </c>
      <c r="X152" s="1531">
        <v>101.4</v>
      </c>
      <c r="Y152" s="1531">
        <v>84.7</v>
      </c>
      <c r="Z152" s="1531">
        <v>94.1</v>
      </c>
      <c r="AA152" s="1531">
        <v>93.8</v>
      </c>
      <c r="AB152" s="1531">
        <v>94.7</v>
      </c>
      <c r="AC152" s="1531">
        <v>97.3</v>
      </c>
      <c r="AD152" s="1531">
        <v>101</v>
      </c>
      <c r="AE152" s="1531">
        <v>100</v>
      </c>
      <c r="AF152" s="1531">
        <v>98.3</v>
      </c>
      <c r="AG152" s="1531">
        <v>98.2</v>
      </c>
      <c r="AH152" s="1531">
        <v>97.1</v>
      </c>
      <c r="AI152" s="1531">
        <v>96.1</v>
      </c>
      <c r="AJ152" s="1531">
        <v>83.5</v>
      </c>
      <c r="AK152" s="1531">
        <v>89.7</v>
      </c>
      <c r="AL152" s="1531"/>
      <c r="AM152" s="1531"/>
      <c r="AN152" s="1531"/>
      <c r="AO152" s="1358" t="s">
        <v>1149</v>
      </c>
    </row>
    <row r="153" spans="2:42">
      <c r="B153" s="1454"/>
      <c r="C153" s="1463"/>
      <c r="D153" s="1589" t="s">
        <v>1150</v>
      </c>
      <c r="E153" s="1567">
        <v>130.5</v>
      </c>
      <c r="F153" s="1531">
        <v>130.4</v>
      </c>
      <c r="G153" s="1531">
        <v>122</v>
      </c>
      <c r="H153" s="1531">
        <v>104.2</v>
      </c>
      <c r="I153" s="1531">
        <v>92.5</v>
      </c>
      <c r="J153" s="1531">
        <v>90.5</v>
      </c>
      <c r="K153" s="1531">
        <v>94</v>
      </c>
      <c r="L153" s="1531">
        <v>100.6</v>
      </c>
      <c r="M153" s="1531">
        <v>103.7</v>
      </c>
      <c r="N153" s="1531">
        <v>94.6</v>
      </c>
      <c r="O153" s="1531">
        <v>93.3</v>
      </c>
      <c r="P153" s="1531">
        <v>98.5</v>
      </c>
      <c r="Q153" s="1531">
        <v>94.8</v>
      </c>
      <c r="R153" s="1531">
        <v>95.7</v>
      </c>
      <c r="S153" s="1531">
        <v>101.2</v>
      </c>
      <c r="T153" s="1531">
        <v>104.4</v>
      </c>
      <c r="U153" s="1531">
        <v>104.8</v>
      </c>
      <c r="V153" s="1531">
        <v>108.2</v>
      </c>
      <c r="W153" s="1531">
        <v>110.7</v>
      </c>
      <c r="X153" s="1531">
        <v>107.6</v>
      </c>
      <c r="Y153" s="1531">
        <v>89.9</v>
      </c>
      <c r="Z153" s="1531">
        <v>100</v>
      </c>
      <c r="AA153" s="1531">
        <v>99.5</v>
      </c>
      <c r="AB153" s="1531">
        <v>100.9</v>
      </c>
      <c r="AC153" s="1531">
        <v>103.3</v>
      </c>
      <c r="AD153" s="1531">
        <v>106.8</v>
      </c>
      <c r="AE153" s="1531"/>
      <c r="AF153" s="1531"/>
      <c r="AG153" s="1531"/>
      <c r="AH153" s="1531"/>
      <c r="AI153" s="1531"/>
      <c r="AJ153" s="1531"/>
      <c r="AK153" s="1531"/>
      <c r="AL153" s="1531"/>
      <c r="AM153" s="1531"/>
      <c r="AN153" s="1531"/>
    </row>
    <row r="154" spans="2:42">
      <c r="B154" s="1454"/>
      <c r="C154" s="1463"/>
      <c r="D154" s="1589" t="s">
        <v>1142</v>
      </c>
      <c r="E154" s="1567">
        <v>124.6</v>
      </c>
      <c r="F154" s="1531">
        <v>124.5</v>
      </c>
      <c r="G154" s="1531">
        <v>116.5</v>
      </c>
      <c r="H154" s="1531">
        <v>99.5</v>
      </c>
      <c r="I154" s="1531">
        <v>88.3</v>
      </c>
      <c r="J154" s="1531">
        <v>86.4</v>
      </c>
      <c r="K154" s="1531">
        <v>89.7</v>
      </c>
      <c r="L154" s="1531">
        <v>96.1</v>
      </c>
      <c r="M154" s="1531">
        <v>99</v>
      </c>
      <c r="N154" s="1531">
        <v>90.3</v>
      </c>
      <c r="O154" s="1531">
        <v>89</v>
      </c>
      <c r="P154" s="1531">
        <v>94.1</v>
      </c>
      <c r="Q154" s="1531">
        <v>90.5</v>
      </c>
      <c r="R154" s="1531">
        <v>91.3</v>
      </c>
      <c r="S154" s="1531">
        <v>96.6</v>
      </c>
      <c r="T154" s="1531">
        <v>99.7</v>
      </c>
      <c r="U154" s="1531">
        <v>100</v>
      </c>
      <c r="V154" s="1531">
        <v>103.3</v>
      </c>
      <c r="W154" s="1531">
        <v>105.7</v>
      </c>
      <c r="X154" s="1531">
        <v>102.7</v>
      </c>
      <c r="Y154" s="1531">
        <v>85.6</v>
      </c>
      <c r="Z154" s="1531"/>
      <c r="AA154" s="1531"/>
      <c r="AB154" s="1531"/>
      <c r="AC154" s="1531"/>
      <c r="AD154" s="1531"/>
      <c r="AE154" s="1531"/>
      <c r="AF154" s="1531"/>
      <c r="AG154" s="1531"/>
      <c r="AH154" s="1531"/>
      <c r="AI154" s="1531"/>
      <c r="AJ154" s="1531"/>
      <c r="AK154" s="1531"/>
      <c r="AL154" s="1532"/>
      <c r="AM154" s="1532"/>
      <c r="AN154" s="1531"/>
      <c r="AO154" s="1358" t="s">
        <v>271</v>
      </c>
    </row>
    <row r="155" spans="2:42">
      <c r="B155" s="1454"/>
      <c r="C155" s="1460" t="s">
        <v>1147</v>
      </c>
      <c r="D155" s="1607" t="s">
        <v>1199</v>
      </c>
      <c r="E155" s="1521">
        <v>80</v>
      </c>
      <c r="F155" s="1609">
        <v>82.6</v>
      </c>
      <c r="G155" s="1609">
        <v>85.2</v>
      </c>
      <c r="H155" s="1609">
        <v>87.1</v>
      </c>
      <c r="I155" s="1609">
        <v>88.1</v>
      </c>
      <c r="J155" s="1609">
        <v>88.2</v>
      </c>
      <c r="K155" s="1609">
        <v>87.7</v>
      </c>
      <c r="L155" s="1609">
        <v>87.3</v>
      </c>
      <c r="M155" s="1609">
        <v>87.9</v>
      </c>
      <c r="N155" s="1609">
        <v>88.4</v>
      </c>
      <c r="O155" s="1609">
        <v>87.9</v>
      </c>
      <c r="P155" s="1609">
        <v>87.1</v>
      </c>
      <c r="Q155" s="1609">
        <v>86.3</v>
      </c>
      <c r="R155" s="1609">
        <v>85.2</v>
      </c>
      <c r="S155" s="1609">
        <v>84.4</v>
      </c>
      <c r="T155" s="1609">
        <v>84.8</v>
      </c>
      <c r="U155" s="1609">
        <v>85.5</v>
      </c>
      <c r="V155" s="1609">
        <v>86.4</v>
      </c>
      <c r="W155" s="1609">
        <v>88.8</v>
      </c>
      <c r="X155" s="1609">
        <v>91.6</v>
      </c>
      <c r="Y155" s="1609">
        <v>92.7</v>
      </c>
      <c r="Z155" s="1609">
        <v>93</v>
      </c>
      <c r="AA155" s="1609">
        <v>93.5</v>
      </c>
      <c r="AB155" s="1609">
        <v>93.7</v>
      </c>
      <c r="AC155" s="1609">
        <v>94.1</v>
      </c>
      <c r="AD155" s="1609">
        <v>94.9</v>
      </c>
      <c r="AE155" s="1609">
        <v>95.9</v>
      </c>
      <c r="AF155" s="1609">
        <v>96.7</v>
      </c>
      <c r="AG155" s="1609">
        <v>98.1</v>
      </c>
      <c r="AH155" s="1609">
        <v>98.5</v>
      </c>
      <c r="AI155" s="1609">
        <v>99.7</v>
      </c>
      <c r="AJ155" s="1609">
        <v>100</v>
      </c>
      <c r="AK155" s="1609">
        <v>99.8</v>
      </c>
      <c r="AL155" s="1609">
        <v>99</v>
      </c>
      <c r="AM155" s="1870"/>
      <c r="AN155" s="1878"/>
      <c r="AO155" s="1358"/>
    </row>
    <row r="156" spans="2:42">
      <c r="B156" s="1454"/>
      <c r="C156" s="1464"/>
      <c r="D156" s="1589" t="s">
        <v>1141</v>
      </c>
      <c r="E156" s="1531">
        <v>83.5</v>
      </c>
      <c r="F156" s="1531">
        <v>86.1</v>
      </c>
      <c r="G156" s="1531">
        <v>88.9</v>
      </c>
      <c r="H156" s="1531">
        <v>90.9</v>
      </c>
      <c r="I156" s="1531">
        <v>91.9</v>
      </c>
      <c r="J156" s="1531">
        <v>92</v>
      </c>
      <c r="K156" s="1531">
        <v>91.5</v>
      </c>
      <c r="L156" s="1531">
        <v>91.1</v>
      </c>
      <c r="M156" s="1531">
        <v>91.7</v>
      </c>
      <c r="N156" s="1531">
        <v>92.2</v>
      </c>
      <c r="O156" s="1531">
        <v>91.7</v>
      </c>
      <c r="P156" s="1531">
        <v>90.9</v>
      </c>
      <c r="Q156" s="1531">
        <v>90</v>
      </c>
      <c r="R156" s="1531">
        <v>88.9</v>
      </c>
      <c r="S156" s="1531">
        <v>88</v>
      </c>
      <c r="T156" s="1531">
        <v>88.5</v>
      </c>
      <c r="U156" s="1531">
        <v>89.2</v>
      </c>
      <c r="V156" s="1531">
        <v>90.1</v>
      </c>
      <c r="W156" s="1531">
        <v>92.6</v>
      </c>
      <c r="X156" s="1531">
        <v>95.5</v>
      </c>
      <c r="Y156" s="1531">
        <v>96.7</v>
      </c>
      <c r="Z156" s="1531">
        <v>96.9</v>
      </c>
      <c r="AA156" s="1531">
        <v>97.5</v>
      </c>
      <c r="AB156" s="1610">
        <v>97.8</v>
      </c>
      <c r="AC156" s="1610">
        <v>98.2</v>
      </c>
      <c r="AD156" s="1610">
        <v>99</v>
      </c>
      <c r="AE156" s="1610">
        <v>100</v>
      </c>
      <c r="AF156" s="1610">
        <v>100.9</v>
      </c>
      <c r="AG156" s="1610">
        <v>102.3</v>
      </c>
      <c r="AH156" s="1610">
        <v>102.7</v>
      </c>
      <c r="AI156" s="1610">
        <v>104</v>
      </c>
      <c r="AJ156" s="1610">
        <v>104.3</v>
      </c>
      <c r="AK156" s="1610">
        <v>104.1</v>
      </c>
      <c r="AL156" s="1610"/>
      <c r="AM156" s="1610"/>
      <c r="AN156" s="1610"/>
      <c r="AO156" s="1358" t="s">
        <v>1149</v>
      </c>
    </row>
    <row r="157" spans="2:42">
      <c r="B157" s="1454"/>
      <c r="C157" s="1464"/>
      <c r="D157" s="1589" t="s">
        <v>1150</v>
      </c>
      <c r="E157" s="1610">
        <v>86.8</v>
      </c>
      <c r="F157" s="1610">
        <v>89.5</v>
      </c>
      <c r="G157" s="1610">
        <v>92.4</v>
      </c>
      <c r="H157" s="1610">
        <v>94.4</v>
      </c>
      <c r="I157" s="1610">
        <v>95.5</v>
      </c>
      <c r="J157" s="1610">
        <v>95.5</v>
      </c>
      <c r="K157" s="1610">
        <v>95</v>
      </c>
      <c r="L157" s="1610">
        <v>94.6</v>
      </c>
      <c r="M157" s="1610">
        <v>95.2</v>
      </c>
      <c r="N157" s="1610">
        <v>95.7</v>
      </c>
      <c r="O157" s="1610">
        <v>95.2</v>
      </c>
      <c r="P157" s="1610">
        <v>94.4</v>
      </c>
      <c r="Q157" s="1610">
        <v>93.5</v>
      </c>
      <c r="R157" s="1610">
        <v>92.3</v>
      </c>
      <c r="S157" s="1610">
        <v>91.4</v>
      </c>
      <c r="T157" s="1610">
        <v>91.9</v>
      </c>
      <c r="U157" s="1610">
        <v>92.6</v>
      </c>
      <c r="V157" s="1610">
        <v>93.6</v>
      </c>
      <c r="W157" s="1610">
        <v>96.1</v>
      </c>
      <c r="X157" s="1610">
        <v>99.3</v>
      </c>
      <c r="Y157" s="1610">
        <v>100.2</v>
      </c>
      <c r="Z157" s="1610">
        <v>100</v>
      </c>
      <c r="AA157" s="1610">
        <v>100</v>
      </c>
      <c r="AB157" s="1610">
        <v>99.7</v>
      </c>
      <c r="AC157" s="1610">
        <v>99.5</v>
      </c>
      <c r="AD157" s="1610">
        <v>99.9</v>
      </c>
      <c r="AE157" s="1610"/>
      <c r="AF157" s="1610"/>
      <c r="AG157" s="1610"/>
      <c r="AH157" s="1610"/>
      <c r="AI157" s="1610"/>
      <c r="AJ157" s="1610"/>
      <c r="AK157" s="1610"/>
      <c r="AL157" s="1610"/>
      <c r="AM157" s="1610"/>
      <c r="AN157" s="1610"/>
    </row>
    <row r="158" spans="2:42">
      <c r="B158" s="1456"/>
      <c r="C158" s="1465"/>
      <c r="D158" s="1611" t="s">
        <v>1142</v>
      </c>
      <c r="E158" s="1612">
        <v>93.6</v>
      </c>
      <c r="F158" s="1612">
        <v>96.6</v>
      </c>
      <c r="G158" s="1612">
        <v>99.7</v>
      </c>
      <c r="H158" s="1612">
        <v>101.9</v>
      </c>
      <c r="I158" s="1612">
        <v>103</v>
      </c>
      <c r="J158" s="1612">
        <v>103.1</v>
      </c>
      <c r="K158" s="1612">
        <v>102.5</v>
      </c>
      <c r="L158" s="1612">
        <v>102.1</v>
      </c>
      <c r="M158" s="1612">
        <v>102.8</v>
      </c>
      <c r="N158" s="1612">
        <v>103.3</v>
      </c>
      <c r="O158" s="1612">
        <v>102.7</v>
      </c>
      <c r="P158" s="1612">
        <v>101.9</v>
      </c>
      <c r="Q158" s="1612">
        <v>101</v>
      </c>
      <c r="R158" s="1612">
        <v>99.6</v>
      </c>
      <c r="S158" s="1612">
        <v>98.7</v>
      </c>
      <c r="T158" s="1612">
        <v>99.2</v>
      </c>
      <c r="U158" s="1612">
        <v>100</v>
      </c>
      <c r="V158" s="1612">
        <v>100.9</v>
      </c>
      <c r="W158" s="1612">
        <v>102.4</v>
      </c>
      <c r="X158" s="1612">
        <v>104.1</v>
      </c>
      <c r="Y158" s="1612">
        <v>103.7</v>
      </c>
      <c r="Z158" s="1612"/>
      <c r="AA158" s="1612"/>
      <c r="AB158" s="1532"/>
      <c r="AC158" s="1532"/>
      <c r="AD158" s="1532"/>
      <c r="AE158" s="1532"/>
      <c r="AF158" s="1532"/>
      <c r="AG158" s="1532"/>
      <c r="AH158" s="1532"/>
      <c r="AI158" s="1532"/>
      <c r="AJ158" s="1532"/>
      <c r="AK158" s="1532"/>
      <c r="AL158" s="1532"/>
      <c r="AM158" s="1532"/>
      <c r="AN158" s="1531"/>
    </row>
    <row r="159" spans="2:42">
      <c r="D159" s="1589"/>
      <c r="E159" s="1610"/>
      <c r="F159" s="1610"/>
      <c r="G159" s="1610"/>
      <c r="H159" s="1610"/>
      <c r="I159" s="1610"/>
      <c r="J159" s="1610"/>
      <c r="K159" s="1610"/>
      <c r="L159" s="1610"/>
      <c r="M159" s="1610"/>
      <c r="N159" s="1610"/>
      <c r="O159" s="1610"/>
      <c r="P159" s="1610"/>
      <c r="Q159" s="1610"/>
      <c r="R159" s="1610"/>
      <c r="S159" s="1610"/>
      <c r="T159" s="1610"/>
      <c r="U159" s="1610"/>
      <c r="V159" s="1610"/>
      <c r="W159" s="1610"/>
      <c r="X159" s="1610"/>
      <c r="Y159" s="1610"/>
      <c r="Z159" s="1610"/>
      <c r="AA159" s="1610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1"/>
      <c r="AM159" s="1531"/>
      <c r="AN159" s="1531"/>
    </row>
    <row r="160" spans="2:42">
      <c r="C160" s="1363" t="s">
        <v>1152</v>
      </c>
      <c r="D160" s="1613" t="s">
        <v>1153</v>
      </c>
      <c r="E160" s="1614">
        <v>428994.1</v>
      </c>
      <c r="F160" s="1615">
        <v>461295.1</v>
      </c>
      <c r="G160" s="1615">
        <v>491418.9</v>
      </c>
      <c r="H160" s="1615">
        <v>504161.2</v>
      </c>
      <c r="I160" s="1615">
        <v>504497.8</v>
      </c>
      <c r="J160" s="1616">
        <v>510916.1</v>
      </c>
      <c r="K160" s="1616">
        <v>521613.5</v>
      </c>
      <c r="L160" s="1616">
        <v>535562.1</v>
      </c>
      <c r="M160" s="1616">
        <v>543545.4</v>
      </c>
      <c r="N160" s="1616">
        <v>536497.4</v>
      </c>
      <c r="O160" s="1616">
        <v>528069.9</v>
      </c>
      <c r="P160" s="1616">
        <v>535417.69999999995</v>
      </c>
      <c r="Q160" s="1616">
        <v>531653.9</v>
      </c>
      <c r="R160" s="1616">
        <v>524478.69999999995</v>
      </c>
      <c r="S160" s="1616">
        <v>523968.6</v>
      </c>
      <c r="T160" s="1616">
        <v>529400.9</v>
      </c>
      <c r="U160" s="1616">
        <v>532515.6</v>
      </c>
      <c r="V160" s="1616">
        <v>535170.19999999995</v>
      </c>
      <c r="W160" s="1616">
        <v>539281.69999999995</v>
      </c>
      <c r="X160" s="1616">
        <v>527823.80000000005</v>
      </c>
      <c r="Y160" s="1616">
        <v>494938.4</v>
      </c>
      <c r="Z160" s="1616">
        <v>505530.6</v>
      </c>
      <c r="AA160" s="1616">
        <v>497448.9</v>
      </c>
      <c r="AB160" s="1616">
        <v>500474.7</v>
      </c>
      <c r="AC160" s="1616">
        <v>508700.6</v>
      </c>
      <c r="AD160" s="1616">
        <v>518811</v>
      </c>
      <c r="AE160" s="1616">
        <v>538032.30000000005</v>
      </c>
      <c r="AF160" s="1616">
        <v>544364.6</v>
      </c>
      <c r="AG160" s="1616">
        <v>553073</v>
      </c>
      <c r="AH160" s="1616">
        <v>556630.1</v>
      </c>
      <c r="AI160" s="1616">
        <v>557910.80000000005</v>
      </c>
      <c r="AJ160" s="1617">
        <v>539646</v>
      </c>
      <c r="AK160" s="1617">
        <v>553068.30000000005</v>
      </c>
      <c r="AL160" s="1617">
        <v>560464.30000000005</v>
      </c>
      <c r="AM160" s="1615">
        <v>591379.1</v>
      </c>
      <c r="AN160" s="1615">
        <v>609458.80000000005</v>
      </c>
      <c r="AP160" s="327" t="s">
        <v>1475</v>
      </c>
    </row>
    <row r="161" spans="3:42">
      <c r="C161" s="1466" t="s">
        <v>1154</v>
      </c>
      <c r="D161" s="1618" t="s">
        <v>1153</v>
      </c>
      <c r="E161" s="1619">
        <v>405228</v>
      </c>
      <c r="F161" s="1620">
        <v>424844.79999999999</v>
      </c>
      <c r="G161" s="1620">
        <v>439813.6</v>
      </c>
      <c r="H161" s="1620">
        <v>443774.5</v>
      </c>
      <c r="I161" s="1620">
        <v>441736.6</v>
      </c>
      <c r="J161" s="1621">
        <v>446522.3</v>
      </c>
      <c r="K161" s="1621">
        <v>458270.3</v>
      </c>
      <c r="L161" s="1621">
        <v>472631.9</v>
      </c>
      <c r="M161" s="1621">
        <v>477269.5</v>
      </c>
      <c r="N161" s="1621">
        <v>471206.6</v>
      </c>
      <c r="O161" s="1621">
        <v>469633.1</v>
      </c>
      <c r="P161" s="1621">
        <v>482616.8</v>
      </c>
      <c r="Q161" s="1621">
        <v>484480.2</v>
      </c>
      <c r="R161" s="1621">
        <v>484683.5</v>
      </c>
      <c r="S161" s="1621">
        <v>492124</v>
      </c>
      <c r="T161" s="1621">
        <v>502882.4</v>
      </c>
      <c r="U161" s="1621">
        <v>511953.9</v>
      </c>
      <c r="V161" s="1621">
        <v>518979.7</v>
      </c>
      <c r="W161" s="1621">
        <v>526681.19999999995</v>
      </c>
      <c r="X161" s="1621">
        <v>520233.1</v>
      </c>
      <c r="Y161" s="1621">
        <v>490615</v>
      </c>
      <c r="Z161" s="1621">
        <v>510720</v>
      </c>
      <c r="AA161" s="1621">
        <v>510841.59999999998</v>
      </c>
      <c r="AB161" s="1621">
        <v>517864.4</v>
      </c>
      <c r="AC161" s="1621">
        <v>528248.1</v>
      </c>
      <c r="AD161" s="1621">
        <v>529812.80000000005</v>
      </c>
      <c r="AE161" s="1621">
        <v>538081.19999999995</v>
      </c>
      <c r="AF161" s="1621">
        <v>542137.4</v>
      </c>
      <c r="AG161" s="1621">
        <v>551220</v>
      </c>
      <c r="AH161" s="1621">
        <v>554766.5</v>
      </c>
      <c r="AI161" s="1621">
        <v>552535.4</v>
      </c>
      <c r="AJ161" s="1622">
        <v>529501.5</v>
      </c>
      <c r="AK161" s="1622">
        <v>543779.9</v>
      </c>
      <c r="AL161" s="1622">
        <v>548863.4</v>
      </c>
      <c r="AM161" s="1620">
        <v>556487.4</v>
      </c>
      <c r="AN161" s="1620">
        <v>557445.4</v>
      </c>
      <c r="AP161" s="826" t="s">
        <v>1476</v>
      </c>
    </row>
    <row r="162" spans="3:42">
      <c r="E162" s="1359"/>
      <c r="F162" s="1357"/>
      <c r="X162" s="1357"/>
    </row>
    <row r="163" spans="3:42">
      <c r="C163" s="327" t="s">
        <v>271</v>
      </c>
      <c r="E163" s="1359"/>
      <c r="F163" s="1357"/>
      <c r="X163" s="1357"/>
    </row>
    <row r="164" spans="3:42">
      <c r="E164" s="1359"/>
      <c r="F164" s="1357"/>
      <c r="X164" s="1357"/>
    </row>
    <row r="165" spans="3:42">
      <c r="C165" s="1344" t="s">
        <v>1217</v>
      </c>
      <c r="D165" s="1344" t="s">
        <v>1218</v>
      </c>
      <c r="E165" s="1623">
        <v>19376278</v>
      </c>
      <c r="F165" s="1624">
        <v>20941933</v>
      </c>
      <c r="G165" s="1624">
        <v>22164196</v>
      </c>
      <c r="H165" s="1624">
        <v>22203843</v>
      </c>
      <c r="I165" s="1624">
        <v>21489742</v>
      </c>
      <c r="J165" s="1624">
        <v>21792816</v>
      </c>
      <c r="K165" s="1624">
        <v>22339761</v>
      </c>
      <c r="L165" s="1624">
        <v>22976160</v>
      </c>
      <c r="M165" s="1624">
        <v>23412935</v>
      </c>
      <c r="N165" s="1624">
        <v>23248456</v>
      </c>
      <c r="O165" s="1624">
        <v>23124403</v>
      </c>
      <c r="P165" s="1624">
        <v>22633879</v>
      </c>
      <c r="Q165" s="1624">
        <v>22340865</v>
      </c>
      <c r="R165" s="1624">
        <v>22032840</v>
      </c>
      <c r="S165" s="1624">
        <v>21759254</v>
      </c>
      <c r="T165" s="1624">
        <v>21467233</v>
      </c>
      <c r="U165" s="1624">
        <v>21328351</v>
      </c>
      <c r="V165" s="1624">
        <v>21144975</v>
      </c>
      <c r="W165" s="1624">
        <v>21198775</v>
      </c>
      <c r="X165" s="1624">
        <v>20951100</v>
      </c>
      <c r="Y165" s="1624">
        <v>19775777</v>
      </c>
      <c r="Z165" s="1624">
        <v>19579063</v>
      </c>
      <c r="AA165" s="1624">
        <v>19593279</v>
      </c>
      <c r="AB165" s="1624">
        <v>19591627</v>
      </c>
      <c r="AC165" s="1624">
        <v>19777407</v>
      </c>
      <c r="AD165" s="1624">
        <v>20197310</v>
      </c>
      <c r="AE165" s="1624">
        <v>20049078</v>
      </c>
      <c r="AF165" s="1624">
        <v>19597853</v>
      </c>
      <c r="AG165" s="1624">
        <v>19602508</v>
      </c>
      <c r="AH165" s="1624">
        <v>19604355</v>
      </c>
      <c r="AI165" s="1624">
        <v>19396177</v>
      </c>
      <c r="AJ165" s="1624">
        <v>19504951</v>
      </c>
      <c r="AK165" s="1624">
        <v>19907136</v>
      </c>
      <c r="AL165" s="1624">
        <v>20660329</v>
      </c>
      <c r="AM165" s="1879">
        <v>21604942</v>
      </c>
      <c r="AN165" s="1879">
        <v>22406481</v>
      </c>
      <c r="AO165" s="327" t="s">
        <v>271</v>
      </c>
    </row>
    <row r="166" spans="3:42">
      <c r="C166" s="1344"/>
      <c r="D166" s="1344" t="s">
        <v>1214</v>
      </c>
      <c r="E166" s="1863"/>
      <c r="F166" s="1864"/>
      <c r="G166" s="1864"/>
      <c r="H166" s="1864"/>
      <c r="I166" s="1864"/>
      <c r="J166" s="1624">
        <v>1173620</v>
      </c>
      <c r="K166" s="1624">
        <v>1076309</v>
      </c>
      <c r="L166" s="1624">
        <v>1159170</v>
      </c>
      <c r="M166" s="1624">
        <v>1224289</v>
      </c>
      <c r="N166" s="1624">
        <v>1225103</v>
      </c>
      <c r="O166" s="1624">
        <v>1173982</v>
      </c>
      <c r="P166" s="1624">
        <v>1124183</v>
      </c>
      <c r="Q166" s="1624">
        <v>1076260</v>
      </c>
      <c r="R166" s="1624">
        <v>1024698</v>
      </c>
      <c r="S166" s="1624">
        <v>984301</v>
      </c>
      <c r="T166" s="1624">
        <v>958825</v>
      </c>
      <c r="U166" s="1624">
        <v>934981</v>
      </c>
      <c r="V166" s="1624">
        <v>925570</v>
      </c>
      <c r="W166" s="1624">
        <v>941947</v>
      </c>
      <c r="X166" s="1624">
        <v>936534</v>
      </c>
      <c r="Y166" s="1624">
        <v>898389</v>
      </c>
      <c r="Z166" s="1624">
        <v>901871</v>
      </c>
      <c r="AA166" s="1624">
        <v>907753</v>
      </c>
      <c r="AB166" s="1624">
        <v>892718</v>
      </c>
      <c r="AC166" s="1624">
        <v>885897</v>
      </c>
      <c r="AD166" s="1624">
        <v>890760</v>
      </c>
      <c r="AE166" s="1624">
        <v>883504</v>
      </c>
      <c r="AF166" s="1624">
        <v>861556</v>
      </c>
      <c r="AG166" s="1624">
        <v>844596</v>
      </c>
      <c r="AH166" s="1624">
        <v>819037</v>
      </c>
      <c r="AI166" s="1624">
        <v>804520</v>
      </c>
      <c r="AJ166" s="1624">
        <v>804189</v>
      </c>
      <c r="AK166" s="1865">
        <f>198435+623793</f>
        <v>822228</v>
      </c>
      <c r="AL166" s="1865">
        <f>208011+619179</f>
        <v>827190</v>
      </c>
      <c r="AM166" s="1879">
        <v>914320</v>
      </c>
      <c r="AN166" s="1879"/>
    </row>
    <row r="167" spans="3:42">
      <c r="E167" s="1359"/>
      <c r="F167" s="1357"/>
      <c r="X167" s="1357"/>
    </row>
    <row r="168" spans="3:42">
      <c r="E168" s="1359"/>
      <c r="F168" s="1357"/>
      <c r="X168" s="1357"/>
    </row>
    <row r="169" spans="3:42">
      <c r="E169" s="1359"/>
      <c r="F169" s="1357"/>
      <c r="X169" s="1357"/>
    </row>
    <row r="170" spans="3:42">
      <c r="E170" s="1359"/>
      <c r="F170" s="1357"/>
      <c r="X170" s="1357"/>
    </row>
    <row r="171" spans="3:42">
      <c r="E171" s="1359"/>
      <c r="F171" s="1357"/>
      <c r="X171" s="1357"/>
    </row>
    <row r="172" spans="3:42">
      <c r="E172" s="1359"/>
      <c r="F172" s="1357"/>
    </row>
    <row r="173" spans="3:42">
      <c r="E173" s="1359"/>
      <c r="F173" s="1357"/>
    </row>
    <row r="174" spans="3:42">
      <c r="E174" s="1359"/>
      <c r="F174" s="1357"/>
    </row>
    <row r="175" spans="3:42">
      <c r="E175" s="1359"/>
      <c r="F175" s="1357"/>
    </row>
    <row r="176" spans="3:42">
      <c r="F176" s="1357"/>
    </row>
    <row r="177" spans="6:6">
      <c r="F177" s="1357"/>
    </row>
    <row r="178" spans="6:6">
      <c r="F178" s="1357"/>
    </row>
    <row r="179" spans="6:6">
      <c r="F179" s="1357"/>
    </row>
    <row r="180" spans="6:6">
      <c r="F180" s="1357"/>
    </row>
    <row r="181" spans="6:6">
      <c r="F181" s="1357"/>
    </row>
    <row r="182" spans="6:6">
      <c r="F182" s="1357"/>
    </row>
    <row r="183" spans="6:6">
      <c r="F183" s="1357"/>
    </row>
    <row r="184" spans="6:6">
      <c r="F184" s="1357"/>
    </row>
    <row r="185" spans="6:6">
      <c r="F185" s="1357"/>
    </row>
    <row r="186" spans="6:6">
      <c r="F186" s="1357"/>
    </row>
    <row r="187" spans="6:6">
      <c r="F187" s="1357"/>
    </row>
    <row r="188" spans="6:6">
      <c r="F188" s="1357"/>
    </row>
    <row r="189" spans="6:6">
      <c r="F189" s="1357"/>
    </row>
    <row r="190" spans="6:6">
      <c r="F190" s="1357"/>
    </row>
    <row r="191" spans="6:6">
      <c r="F191" s="1357"/>
    </row>
    <row r="192" spans="6:6">
      <c r="F192" s="1357"/>
    </row>
    <row r="193" spans="6:6">
      <c r="F193" s="1357"/>
    </row>
  </sheetData>
  <mergeCells count="7">
    <mergeCell ref="AO82:AO83"/>
    <mergeCell ref="AH1:AI1"/>
    <mergeCell ref="F2:AD2"/>
    <mergeCell ref="B3:C3"/>
    <mergeCell ref="B4:B7"/>
    <mergeCell ref="E64:AI64"/>
    <mergeCell ref="B66:B69"/>
  </mergeCells>
  <phoneticPr fontId="2"/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5A702-9632-40BC-ABEC-0576ADC5B197}">
  <dimension ref="A1:IP239"/>
  <sheetViews>
    <sheetView workbookViewId="0">
      <pane xSplit="4" ySplit="4" topLeftCell="AF91" activePane="bottomRight" state="frozen"/>
      <selection pane="topRight" activeCell="E1" sqref="E1"/>
      <selection pane="bottomLeft" activeCell="A5" sqref="A5"/>
      <selection pane="bottomRight" activeCell="AS101" sqref="AS101"/>
    </sheetView>
  </sheetViews>
  <sheetFormatPr defaultColWidth="0" defaultRowHeight="13"/>
  <cols>
    <col min="1" max="1" width="1.36328125" style="1625" customWidth="1"/>
    <col min="2" max="2" width="3.08984375" style="1625" customWidth="1"/>
    <col min="3" max="3" width="14.453125" style="1625" customWidth="1"/>
    <col min="4" max="4" width="12" style="2124" customWidth="1"/>
    <col min="5" max="5" width="8.6328125" style="2124" customWidth="1"/>
    <col min="6" max="30" width="8.6328125" style="1625" customWidth="1"/>
    <col min="31" max="34" width="8.6328125" style="327" customWidth="1"/>
    <col min="35" max="40" width="8.6328125" style="1625" customWidth="1"/>
    <col min="41" max="41" width="29.81640625" style="1625" customWidth="1"/>
    <col min="42" max="42" width="3.6328125" style="1625" customWidth="1"/>
    <col min="43" max="43" width="22.453125" style="1625" customWidth="1"/>
    <col min="44" max="246" width="8.90625" style="1625" customWidth="1"/>
    <col min="247" max="247" width="10.81640625" style="1625" customWidth="1"/>
    <col min="248" max="16384" width="0" style="1625" hidden="1"/>
  </cols>
  <sheetData>
    <row r="1" spans="1:250" ht="13.5" thickBot="1">
      <c r="A1" s="1344"/>
      <c r="B1" s="2865" t="s">
        <v>1259</v>
      </c>
      <c r="C1" s="2865"/>
      <c r="D1" s="2865"/>
      <c r="E1" s="2865"/>
      <c r="F1" s="2865"/>
      <c r="G1" s="2865"/>
      <c r="H1" s="2865"/>
      <c r="I1" s="2865"/>
      <c r="J1" s="2865"/>
      <c r="K1" s="2865"/>
      <c r="L1" s="2412"/>
      <c r="M1" s="2412"/>
      <c r="N1" s="2412"/>
      <c r="O1" s="2412"/>
      <c r="P1" s="2412"/>
      <c r="Q1" s="2412"/>
      <c r="R1" s="2412"/>
      <c r="S1" s="2412"/>
      <c r="T1" s="2412"/>
      <c r="U1" s="2412"/>
      <c r="V1" s="2412"/>
      <c r="W1" s="2412"/>
      <c r="X1" s="2412"/>
      <c r="Y1" s="2413"/>
      <c r="Z1" s="2413"/>
      <c r="AA1" s="2413"/>
      <c r="AB1" s="2412"/>
      <c r="AC1" s="2412" t="s">
        <v>521</v>
      </c>
      <c r="AD1" s="2412"/>
      <c r="AE1" s="820" t="s">
        <v>271</v>
      </c>
      <c r="AF1" s="820" t="s">
        <v>271</v>
      </c>
      <c r="AG1" s="820"/>
      <c r="AH1" s="2864">
        <v>45838</v>
      </c>
      <c r="AI1" s="2864"/>
      <c r="AJ1" s="2412" t="s">
        <v>271</v>
      </c>
      <c r="AK1" s="2412"/>
      <c r="AL1" s="2412"/>
      <c r="AM1" s="2412"/>
      <c r="AN1" s="2412"/>
      <c r="AO1" s="1211" t="s">
        <v>1260</v>
      </c>
      <c r="AP1" s="1344"/>
      <c r="AQ1" s="1344"/>
      <c r="AR1" s="1344"/>
      <c r="AS1" s="1344"/>
      <c r="AT1" s="1344"/>
      <c r="AU1" s="1344"/>
      <c r="AV1" s="1344"/>
      <c r="AW1" s="1344"/>
      <c r="AX1" s="1344"/>
      <c r="AY1" s="1344"/>
      <c r="AZ1" s="1344"/>
      <c r="BA1" s="1344"/>
      <c r="BB1" s="1344"/>
      <c r="BC1" s="1344"/>
      <c r="BD1" s="1344"/>
      <c r="BE1" s="1344"/>
      <c r="BF1" s="1344"/>
      <c r="BG1" s="1344"/>
      <c r="BH1" s="1344"/>
      <c r="BI1" s="1344"/>
      <c r="BJ1" s="1344"/>
      <c r="BK1" s="1344"/>
      <c r="BL1" s="1344"/>
      <c r="BM1" s="1344"/>
      <c r="BN1" s="1344"/>
      <c r="BO1" s="1344"/>
      <c r="BP1" s="1344"/>
      <c r="BQ1" s="1344"/>
      <c r="BR1" s="1344"/>
      <c r="BS1" s="1344"/>
      <c r="BT1" s="1344"/>
      <c r="BU1" s="1344"/>
      <c r="BV1" s="1344"/>
      <c r="BW1" s="1344"/>
      <c r="BX1" s="1344"/>
      <c r="BY1" s="1344"/>
      <c r="BZ1" s="1344"/>
      <c r="CA1" s="1344"/>
      <c r="CB1" s="1344"/>
      <c r="CC1" s="1344"/>
      <c r="CD1" s="1344"/>
      <c r="CE1" s="1344"/>
      <c r="CF1" s="1344"/>
      <c r="CG1" s="1344"/>
      <c r="CH1" s="1344"/>
      <c r="CI1" s="1344"/>
      <c r="CJ1" s="1344"/>
      <c r="CK1" s="1344"/>
      <c r="CL1" s="1344"/>
      <c r="CM1" s="1344"/>
      <c r="CN1" s="1344"/>
      <c r="CO1" s="1344"/>
      <c r="CP1" s="1344"/>
      <c r="CQ1" s="1344"/>
      <c r="CR1" s="1344"/>
      <c r="CS1" s="1344"/>
      <c r="CT1" s="1344"/>
      <c r="CU1" s="1344"/>
      <c r="CV1" s="1344"/>
      <c r="CW1" s="1344"/>
      <c r="CX1" s="1344"/>
      <c r="CY1" s="1344"/>
      <c r="CZ1" s="1344"/>
      <c r="DA1" s="1344"/>
      <c r="DB1" s="1344"/>
      <c r="DC1" s="1344"/>
      <c r="DD1" s="1344"/>
      <c r="DE1" s="1344"/>
      <c r="DF1" s="1344"/>
      <c r="DG1" s="1344"/>
      <c r="DH1" s="1344"/>
      <c r="DI1" s="1344"/>
      <c r="DJ1" s="1344"/>
      <c r="DK1" s="1344"/>
      <c r="DL1" s="1344"/>
      <c r="DM1" s="1344"/>
      <c r="DN1" s="1344"/>
      <c r="DO1" s="1344"/>
      <c r="DP1" s="1344"/>
      <c r="DQ1" s="1344"/>
      <c r="DR1" s="1344"/>
      <c r="DS1" s="1344"/>
      <c r="DT1" s="1344"/>
      <c r="DU1" s="1344"/>
      <c r="DV1" s="1344"/>
      <c r="DW1" s="1344"/>
      <c r="DX1" s="1344"/>
      <c r="DY1" s="1344"/>
      <c r="DZ1" s="1344"/>
      <c r="EA1" s="1344"/>
      <c r="EB1" s="1344"/>
      <c r="EC1" s="1344"/>
      <c r="ED1" s="1344"/>
      <c r="EE1" s="1344"/>
      <c r="EF1" s="1344"/>
      <c r="EG1" s="1344"/>
      <c r="EH1" s="1344"/>
      <c r="EI1" s="1344"/>
      <c r="EJ1" s="1344"/>
      <c r="EK1" s="1344"/>
      <c r="EL1" s="1344"/>
      <c r="EM1" s="1344"/>
      <c r="EN1" s="1344"/>
      <c r="EO1" s="1344"/>
      <c r="EP1" s="1344"/>
      <c r="EQ1" s="1344"/>
      <c r="ER1" s="1344"/>
      <c r="ES1" s="1344"/>
      <c r="ET1" s="1344"/>
      <c r="EU1" s="1344"/>
      <c r="EV1" s="1344"/>
      <c r="EW1" s="1344"/>
      <c r="EX1" s="1344"/>
      <c r="EY1" s="1344"/>
      <c r="EZ1" s="1344"/>
      <c r="FA1" s="1344"/>
      <c r="FB1" s="1344"/>
      <c r="FC1" s="1344"/>
      <c r="FD1" s="1344"/>
      <c r="FE1" s="1344"/>
      <c r="FF1" s="1344"/>
      <c r="FG1" s="1344"/>
      <c r="FH1" s="1344"/>
      <c r="FI1" s="1344"/>
      <c r="FJ1" s="1344"/>
      <c r="FK1" s="1344"/>
      <c r="FL1" s="1344"/>
      <c r="FM1" s="1344"/>
      <c r="FN1" s="1344"/>
      <c r="FO1" s="1344"/>
      <c r="FP1" s="1344"/>
      <c r="FQ1" s="1344"/>
      <c r="FR1" s="1344"/>
      <c r="FS1" s="1344"/>
      <c r="FT1" s="1344"/>
      <c r="FU1" s="1344"/>
      <c r="FV1" s="1344"/>
      <c r="FW1" s="1344"/>
      <c r="FX1" s="1344"/>
      <c r="FY1" s="1344"/>
      <c r="FZ1" s="1344"/>
      <c r="GA1" s="1344"/>
      <c r="GB1" s="1344"/>
      <c r="GC1" s="1344"/>
      <c r="GD1" s="1344"/>
      <c r="GE1" s="1344"/>
      <c r="GF1" s="1344"/>
      <c r="GG1" s="1344"/>
      <c r="GH1" s="1344"/>
      <c r="GI1" s="1344"/>
      <c r="GJ1" s="1344"/>
      <c r="GK1" s="1344"/>
      <c r="GL1" s="1344"/>
      <c r="GM1" s="1344"/>
      <c r="GN1" s="1344"/>
      <c r="GO1" s="1344"/>
      <c r="GP1" s="1344"/>
      <c r="GQ1" s="1344"/>
      <c r="GR1" s="1344"/>
      <c r="GS1" s="1344"/>
      <c r="GT1" s="1344"/>
      <c r="GU1" s="1344"/>
      <c r="GV1" s="1344"/>
      <c r="GW1" s="1344"/>
      <c r="GX1" s="1344"/>
      <c r="GY1" s="1344"/>
      <c r="GZ1" s="1344"/>
      <c r="HA1" s="1344"/>
      <c r="HB1" s="1344"/>
      <c r="HC1" s="1344"/>
      <c r="HD1" s="1344"/>
      <c r="HE1" s="1344"/>
      <c r="HF1" s="1344"/>
      <c r="HG1" s="1344"/>
      <c r="HH1" s="1344"/>
      <c r="HI1" s="1344"/>
      <c r="HJ1" s="1344"/>
      <c r="HK1" s="1344"/>
      <c r="HL1" s="1344"/>
      <c r="HM1" s="1344"/>
      <c r="HN1" s="1344"/>
      <c r="HO1" s="1344"/>
      <c r="HP1" s="1344"/>
      <c r="HQ1" s="1344"/>
      <c r="HR1" s="1344"/>
      <c r="HS1" s="1344"/>
      <c r="HT1" s="1344"/>
      <c r="HU1" s="1344"/>
      <c r="HV1" s="1344"/>
      <c r="HW1" s="1344"/>
      <c r="HX1" s="1344"/>
      <c r="HY1" s="1344"/>
      <c r="HZ1" s="1344"/>
      <c r="IA1" s="1344"/>
      <c r="IB1" s="1344"/>
      <c r="IC1" s="1344"/>
      <c r="ID1" s="1344"/>
      <c r="IE1" s="1344"/>
      <c r="IF1" s="1344"/>
      <c r="IG1" s="1344"/>
      <c r="IH1" s="1344"/>
      <c r="II1" s="1344"/>
      <c r="IJ1" s="1344"/>
      <c r="IK1" s="1344"/>
      <c r="IL1" s="1344"/>
      <c r="IM1" s="1344"/>
      <c r="IN1" s="1344"/>
      <c r="IO1" s="1344"/>
      <c r="IP1" s="1344"/>
    </row>
    <row r="2" spans="1:250">
      <c r="A2" s="1344"/>
      <c r="B2" s="2414"/>
      <c r="C2" s="2415"/>
      <c r="D2" s="2274" t="s">
        <v>960</v>
      </c>
      <c r="E2" s="2273"/>
      <c r="F2" s="2866" t="s">
        <v>962</v>
      </c>
      <c r="G2" s="2866"/>
      <c r="H2" s="2866"/>
      <c r="I2" s="2866"/>
      <c r="J2" s="2866"/>
      <c r="K2" s="2866"/>
      <c r="L2" s="2866"/>
      <c r="M2" s="2866"/>
      <c r="N2" s="2866"/>
      <c r="O2" s="2866"/>
      <c r="P2" s="2866"/>
      <c r="Q2" s="2866"/>
      <c r="R2" s="2866"/>
      <c r="S2" s="2866"/>
      <c r="T2" s="2866"/>
      <c r="U2" s="2866"/>
      <c r="V2" s="2866"/>
      <c r="W2" s="2866"/>
      <c r="X2" s="2866"/>
      <c r="Y2" s="2866"/>
      <c r="Z2" s="2866"/>
      <c r="AA2" s="2866"/>
      <c r="AB2" s="2866"/>
      <c r="AC2" s="2866"/>
      <c r="AD2" s="2866"/>
      <c r="AE2" s="2866"/>
      <c r="AF2" s="2866"/>
      <c r="AG2" s="2866"/>
      <c r="AH2" s="2416"/>
      <c r="AI2" s="2415"/>
      <c r="AJ2" s="2415"/>
      <c r="AK2" s="2415"/>
      <c r="AL2" s="2415"/>
      <c r="AM2" s="2415"/>
      <c r="AN2" s="2415"/>
      <c r="AO2" s="2853" t="s">
        <v>963</v>
      </c>
      <c r="AP2" s="1344"/>
      <c r="AQ2" s="327" t="s">
        <v>1261</v>
      </c>
      <c r="AR2" s="1344"/>
      <c r="AS2" s="1344"/>
      <c r="AT2" s="1344"/>
      <c r="AU2" s="1344"/>
      <c r="AV2" s="1344"/>
      <c r="AW2" s="1344"/>
      <c r="AX2" s="1344"/>
      <c r="AY2" s="1344"/>
      <c r="AZ2" s="1344"/>
      <c r="BA2" s="1344"/>
      <c r="BB2" s="1344"/>
      <c r="BC2" s="1344"/>
      <c r="BD2" s="1344"/>
      <c r="BE2" s="1344"/>
      <c r="BF2" s="1344"/>
      <c r="BG2" s="1344"/>
      <c r="BH2" s="1344"/>
      <c r="BI2" s="1344"/>
      <c r="BJ2" s="1344"/>
      <c r="BK2" s="1344"/>
      <c r="BL2" s="1344"/>
      <c r="BM2" s="1344"/>
      <c r="BN2" s="1344"/>
      <c r="BO2" s="1344"/>
      <c r="BP2" s="1344"/>
      <c r="BQ2" s="1344"/>
      <c r="BR2" s="1344"/>
      <c r="BS2" s="1344"/>
      <c r="BT2" s="1344"/>
      <c r="BU2" s="1344"/>
      <c r="BV2" s="1344"/>
      <c r="BW2" s="1344"/>
      <c r="BX2" s="1344"/>
      <c r="BY2" s="1344"/>
      <c r="BZ2" s="1344"/>
      <c r="CA2" s="1344"/>
      <c r="CB2" s="1344"/>
      <c r="CC2" s="1344"/>
      <c r="CD2" s="1344"/>
      <c r="CE2" s="1344"/>
      <c r="CF2" s="1344"/>
      <c r="CG2" s="1344"/>
      <c r="CH2" s="1344"/>
      <c r="CI2" s="1344"/>
      <c r="CJ2" s="1344"/>
      <c r="CK2" s="1344"/>
      <c r="CL2" s="1344"/>
      <c r="CM2" s="1344"/>
      <c r="CN2" s="1344"/>
      <c r="CO2" s="1344"/>
      <c r="CP2" s="1344"/>
      <c r="CQ2" s="1344"/>
      <c r="CR2" s="1344"/>
      <c r="CS2" s="1344"/>
      <c r="CT2" s="1344"/>
      <c r="CU2" s="1344"/>
      <c r="CV2" s="1344"/>
      <c r="CW2" s="1344"/>
      <c r="CX2" s="1344"/>
      <c r="CY2" s="1344"/>
      <c r="CZ2" s="1344"/>
      <c r="DA2" s="1344"/>
      <c r="DB2" s="1344"/>
      <c r="DC2" s="1344"/>
      <c r="DD2" s="1344"/>
      <c r="DE2" s="1344"/>
      <c r="DF2" s="1344"/>
      <c r="DG2" s="1344"/>
      <c r="DH2" s="1344"/>
      <c r="DI2" s="1344"/>
      <c r="DJ2" s="1344"/>
      <c r="DK2" s="1344"/>
      <c r="DL2" s="1344"/>
      <c r="DM2" s="1344"/>
      <c r="DN2" s="1344"/>
      <c r="DO2" s="1344"/>
      <c r="DP2" s="1344"/>
      <c r="DQ2" s="1344"/>
      <c r="DR2" s="1344"/>
      <c r="DS2" s="1344"/>
      <c r="DT2" s="1344"/>
      <c r="DU2" s="1344"/>
      <c r="DV2" s="1344"/>
      <c r="DW2" s="1344"/>
      <c r="DX2" s="1344"/>
      <c r="DY2" s="1344"/>
      <c r="DZ2" s="1344"/>
      <c r="EA2" s="1344"/>
      <c r="EB2" s="1344"/>
      <c r="EC2" s="1344"/>
      <c r="ED2" s="1344"/>
      <c r="EE2" s="1344"/>
      <c r="EF2" s="1344"/>
      <c r="EG2" s="1344"/>
      <c r="EH2" s="1344"/>
      <c r="EI2" s="1344"/>
      <c r="EJ2" s="1344"/>
      <c r="EK2" s="1344"/>
      <c r="EL2" s="1344"/>
      <c r="EM2" s="1344"/>
      <c r="EN2" s="1344"/>
      <c r="EO2" s="1344"/>
      <c r="EP2" s="1344"/>
      <c r="EQ2" s="1344"/>
      <c r="ER2" s="1344"/>
      <c r="ES2" s="1344"/>
      <c r="ET2" s="1344"/>
      <c r="EU2" s="1344"/>
      <c r="EV2" s="1344"/>
      <c r="EW2" s="1344"/>
      <c r="EX2" s="1344"/>
      <c r="EY2" s="1344"/>
      <c r="EZ2" s="1344"/>
      <c r="FA2" s="1344"/>
      <c r="FB2" s="1344"/>
      <c r="FC2" s="1344"/>
      <c r="FD2" s="1344"/>
      <c r="FE2" s="1344"/>
      <c r="FF2" s="1344"/>
      <c r="FG2" s="1344"/>
      <c r="FH2" s="1344"/>
      <c r="FI2" s="1344"/>
      <c r="FJ2" s="1344"/>
      <c r="FK2" s="1344"/>
      <c r="FL2" s="1344"/>
      <c r="FM2" s="1344"/>
      <c r="FN2" s="1344"/>
      <c r="FO2" s="1344"/>
      <c r="FP2" s="1344"/>
      <c r="FQ2" s="1344"/>
      <c r="FR2" s="1344"/>
      <c r="FS2" s="1344"/>
      <c r="FT2" s="1344"/>
      <c r="FU2" s="1344"/>
      <c r="FV2" s="1344"/>
      <c r="FW2" s="1344"/>
      <c r="FX2" s="1344"/>
      <c r="FY2" s="1344"/>
      <c r="FZ2" s="1344"/>
      <c r="GA2" s="1344"/>
      <c r="GB2" s="1344"/>
      <c r="GC2" s="1344"/>
      <c r="GD2" s="1344"/>
      <c r="GE2" s="1344"/>
      <c r="GF2" s="1344"/>
      <c r="GG2" s="1344"/>
      <c r="GH2" s="1344"/>
      <c r="GI2" s="1344"/>
      <c r="GJ2" s="1344"/>
      <c r="GK2" s="1344"/>
      <c r="GL2" s="1344"/>
      <c r="GM2" s="1344"/>
      <c r="GN2" s="1344"/>
      <c r="GO2" s="1344"/>
      <c r="GP2" s="1344"/>
      <c r="GQ2" s="1344"/>
      <c r="GR2" s="1344"/>
      <c r="GS2" s="1344"/>
      <c r="GT2" s="1344"/>
      <c r="GU2" s="1344"/>
      <c r="GV2" s="1344"/>
      <c r="GW2" s="1344"/>
      <c r="GX2" s="1344"/>
      <c r="GY2" s="1344"/>
      <c r="GZ2" s="1344"/>
      <c r="HA2" s="1344"/>
      <c r="HB2" s="1344"/>
      <c r="HC2" s="1344"/>
      <c r="HD2" s="1344"/>
      <c r="HE2" s="1344"/>
      <c r="HF2" s="1344"/>
      <c r="HG2" s="1344"/>
      <c r="HH2" s="1344"/>
      <c r="HI2" s="1344"/>
      <c r="HJ2" s="1344"/>
      <c r="HK2" s="1344"/>
      <c r="HL2" s="1344"/>
      <c r="HM2" s="1344"/>
      <c r="HN2" s="1344"/>
      <c r="HO2" s="1344"/>
      <c r="HP2" s="1344"/>
      <c r="HQ2" s="1344"/>
      <c r="HR2" s="1344"/>
      <c r="HS2" s="1344"/>
      <c r="HT2" s="1344"/>
      <c r="HU2" s="1344"/>
      <c r="HV2" s="1344"/>
      <c r="HW2" s="1344"/>
      <c r="HX2" s="1344"/>
      <c r="HY2" s="1344"/>
      <c r="HZ2" s="1344"/>
      <c r="IA2" s="1344"/>
      <c r="IB2" s="1344"/>
      <c r="IC2" s="1344"/>
      <c r="ID2" s="1344"/>
      <c r="IE2" s="1344"/>
      <c r="IF2" s="1344"/>
      <c r="IG2" s="1344"/>
      <c r="IH2" s="1344"/>
      <c r="II2" s="1344"/>
      <c r="IJ2" s="1344"/>
      <c r="IK2" s="1344"/>
      <c r="IL2" s="1344"/>
      <c r="IM2" s="1344"/>
      <c r="IN2" s="1344"/>
      <c r="IO2" s="1344"/>
      <c r="IP2" s="1344"/>
    </row>
    <row r="3" spans="1:250">
      <c r="A3" s="1344"/>
      <c r="B3" s="2417"/>
      <c r="C3" s="2412"/>
      <c r="D3" s="2418"/>
      <c r="E3" s="2419">
        <v>1989</v>
      </c>
      <c r="F3" s="2420">
        <v>1990</v>
      </c>
      <c r="G3" s="2421">
        <v>1991</v>
      </c>
      <c r="H3" s="2421">
        <v>1992</v>
      </c>
      <c r="I3" s="2421">
        <v>1993</v>
      </c>
      <c r="J3" s="2421">
        <v>1994</v>
      </c>
      <c r="K3" s="2421">
        <v>1995</v>
      </c>
      <c r="L3" s="2421">
        <v>1996</v>
      </c>
      <c r="M3" s="2421">
        <v>1997</v>
      </c>
      <c r="N3" s="2421">
        <v>1998</v>
      </c>
      <c r="O3" s="2422">
        <v>1999</v>
      </c>
      <c r="P3" s="2422">
        <v>2000</v>
      </c>
      <c r="Q3" s="2422">
        <v>2001</v>
      </c>
      <c r="R3" s="2422">
        <v>2002</v>
      </c>
      <c r="S3" s="2422">
        <v>2003</v>
      </c>
      <c r="T3" s="2422">
        <v>2004</v>
      </c>
      <c r="U3" s="2422">
        <v>2005</v>
      </c>
      <c r="V3" s="2422">
        <v>2006</v>
      </c>
      <c r="W3" s="2422">
        <v>2007</v>
      </c>
      <c r="X3" s="2422">
        <v>2008</v>
      </c>
      <c r="Y3" s="2422">
        <v>2009</v>
      </c>
      <c r="Z3" s="2422">
        <v>2010</v>
      </c>
      <c r="AA3" s="2422">
        <v>2011</v>
      </c>
      <c r="AB3" s="2422">
        <v>2012</v>
      </c>
      <c r="AC3" s="2422">
        <v>2013</v>
      </c>
      <c r="AD3" s="1921">
        <v>2014</v>
      </c>
      <c r="AE3" s="2422">
        <v>2015</v>
      </c>
      <c r="AF3" s="2423">
        <v>2016</v>
      </c>
      <c r="AG3" s="2422">
        <v>2017</v>
      </c>
      <c r="AH3" s="2423">
        <v>2018</v>
      </c>
      <c r="AI3" s="2422">
        <v>2019</v>
      </c>
      <c r="AJ3" s="1921">
        <v>2020</v>
      </c>
      <c r="AK3" s="2422">
        <v>2021</v>
      </c>
      <c r="AL3" s="2422">
        <v>2022</v>
      </c>
      <c r="AM3" s="2422">
        <v>2023</v>
      </c>
      <c r="AN3" s="2423">
        <v>2024</v>
      </c>
      <c r="AO3" s="2854"/>
      <c r="AP3" s="1344"/>
      <c r="AQ3" s="327"/>
      <c r="AR3" s="1344"/>
      <c r="AS3" s="1344"/>
      <c r="AT3" s="1344"/>
      <c r="AU3" s="1344"/>
      <c r="AV3" s="1344"/>
      <c r="AW3" s="1344"/>
      <c r="AX3" s="1344"/>
      <c r="AY3" s="1344"/>
      <c r="AZ3" s="1344"/>
      <c r="BA3" s="1344"/>
      <c r="BB3" s="1344"/>
      <c r="BC3" s="1344"/>
      <c r="BD3" s="1344"/>
      <c r="BE3" s="1344"/>
      <c r="BF3" s="1344"/>
      <c r="BG3" s="1344"/>
      <c r="BH3" s="1344"/>
      <c r="BI3" s="1344"/>
      <c r="BJ3" s="1344"/>
      <c r="BK3" s="1344"/>
      <c r="BL3" s="1344"/>
      <c r="BM3" s="1344"/>
      <c r="BN3" s="1344"/>
      <c r="BO3" s="1344"/>
      <c r="BP3" s="1344"/>
      <c r="BQ3" s="1344"/>
      <c r="BR3" s="1344"/>
      <c r="BS3" s="1344"/>
      <c r="BT3" s="1344"/>
      <c r="BU3" s="1344"/>
      <c r="BV3" s="1344"/>
      <c r="BW3" s="1344"/>
      <c r="BX3" s="1344"/>
      <c r="BY3" s="1344"/>
      <c r="BZ3" s="1344"/>
      <c r="CA3" s="1344"/>
      <c r="CB3" s="1344"/>
      <c r="CC3" s="1344"/>
      <c r="CD3" s="1344"/>
      <c r="CE3" s="1344"/>
      <c r="CF3" s="1344"/>
      <c r="CG3" s="1344"/>
      <c r="CH3" s="1344"/>
      <c r="CI3" s="1344"/>
      <c r="CJ3" s="1344"/>
      <c r="CK3" s="1344"/>
      <c r="CL3" s="1344"/>
      <c r="CM3" s="1344"/>
      <c r="CN3" s="1344"/>
      <c r="CO3" s="1344"/>
      <c r="CP3" s="1344"/>
      <c r="CQ3" s="1344"/>
      <c r="CR3" s="1344"/>
      <c r="CS3" s="1344"/>
      <c r="CT3" s="1344"/>
      <c r="CU3" s="1344"/>
      <c r="CV3" s="1344"/>
      <c r="CW3" s="1344"/>
      <c r="CX3" s="1344"/>
      <c r="CY3" s="1344"/>
      <c r="CZ3" s="1344"/>
      <c r="DA3" s="1344"/>
      <c r="DB3" s="1344"/>
      <c r="DC3" s="1344"/>
      <c r="DD3" s="1344"/>
      <c r="DE3" s="1344"/>
      <c r="DF3" s="1344"/>
      <c r="DG3" s="1344"/>
      <c r="DH3" s="1344"/>
      <c r="DI3" s="1344"/>
      <c r="DJ3" s="1344"/>
      <c r="DK3" s="1344"/>
      <c r="DL3" s="1344"/>
      <c r="DM3" s="1344"/>
      <c r="DN3" s="1344"/>
      <c r="DO3" s="1344"/>
      <c r="DP3" s="1344"/>
      <c r="DQ3" s="1344"/>
      <c r="DR3" s="1344"/>
      <c r="DS3" s="1344"/>
      <c r="DT3" s="1344"/>
      <c r="DU3" s="1344"/>
      <c r="DV3" s="1344"/>
      <c r="DW3" s="1344"/>
      <c r="DX3" s="1344"/>
      <c r="DY3" s="1344"/>
      <c r="DZ3" s="1344"/>
      <c r="EA3" s="1344"/>
      <c r="EB3" s="1344"/>
      <c r="EC3" s="1344"/>
      <c r="ED3" s="1344"/>
      <c r="EE3" s="1344"/>
      <c r="EF3" s="1344"/>
      <c r="EG3" s="1344"/>
      <c r="EH3" s="1344"/>
      <c r="EI3" s="1344"/>
      <c r="EJ3" s="1344"/>
      <c r="EK3" s="1344"/>
      <c r="EL3" s="1344"/>
      <c r="EM3" s="1344"/>
      <c r="EN3" s="1344"/>
      <c r="EO3" s="1344"/>
      <c r="EP3" s="1344"/>
      <c r="EQ3" s="1344"/>
      <c r="ER3" s="1344"/>
      <c r="ES3" s="1344"/>
      <c r="ET3" s="1344"/>
      <c r="EU3" s="1344"/>
      <c r="EV3" s="1344"/>
      <c r="EW3" s="1344"/>
      <c r="EX3" s="1344"/>
      <c r="EY3" s="1344"/>
      <c r="EZ3" s="1344"/>
      <c r="FA3" s="1344"/>
      <c r="FB3" s="1344"/>
      <c r="FC3" s="1344"/>
      <c r="FD3" s="1344"/>
      <c r="FE3" s="1344"/>
      <c r="FF3" s="1344"/>
      <c r="FG3" s="1344"/>
      <c r="FH3" s="1344"/>
      <c r="FI3" s="1344"/>
      <c r="FJ3" s="1344"/>
      <c r="FK3" s="1344"/>
      <c r="FL3" s="1344"/>
      <c r="FM3" s="1344"/>
      <c r="FN3" s="1344"/>
      <c r="FO3" s="1344"/>
      <c r="FP3" s="1344"/>
      <c r="FQ3" s="1344"/>
      <c r="FR3" s="1344"/>
      <c r="FS3" s="1344"/>
      <c r="FT3" s="1344"/>
      <c r="FU3" s="1344"/>
      <c r="FV3" s="1344"/>
      <c r="FW3" s="1344"/>
      <c r="FX3" s="1344"/>
      <c r="FY3" s="1344"/>
      <c r="FZ3" s="1344"/>
      <c r="GA3" s="1344"/>
      <c r="GB3" s="1344"/>
      <c r="GC3" s="1344"/>
      <c r="GD3" s="1344"/>
      <c r="GE3" s="1344"/>
      <c r="GF3" s="1344"/>
      <c r="GG3" s="1344"/>
      <c r="GH3" s="1344"/>
      <c r="GI3" s="1344"/>
      <c r="GJ3" s="1344"/>
      <c r="GK3" s="1344"/>
      <c r="GL3" s="1344"/>
      <c r="GM3" s="1344"/>
      <c r="GN3" s="1344"/>
      <c r="GO3" s="1344"/>
      <c r="GP3" s="1344"/>
      <c r="GQ3" s="1344"/>
      <c r="GR3" s="1344"/>
      <c r="GS3" s="1344"/>
      <c r="GT3" s="1344"/>
      <c r="GU3" s="1344"/>
      <c r="GV3" s="1344"/>
      <c r="GW3" s="1344"/>
      <c r="GX3" s="1344"/>
      <c r="GY3" s="1344"/>
      <c r="GZ3" s="1344"/>
      <c r="HA3" s="1344"/>
      <c r="HB3" s="1344"/>
      <c r="HC3" s="1344"/>
      <c r="HD3" s="1344"/>
      <c r="HE3" s="1344"/>
      <c r="HF3" s="1344"/>
      <c r="HG3" s="1344"/>
      <c r="HH3" s="1344"/>
      <c r="HI3" s="1344"/>
      <c r="HJ3" s="1344"/>
      <c r="HK3" s="1344"/>
      <c r="HL3" s="1344"/>
      <c r="HM3" s="1344"/>
      <c r="HN3" s="1344"/>
      <c r="HO3" s="1344"/>
      <c r="HP3" s="1344"/>
      <c r="HQ3" s="1344"/>
      <c r="HR3" s="1344"/>
      <c r="HS3" s="1344"/>
      <c r="HT3" s="1344"/>
      <c r="HU3" s="1344"/>
      <c r="HV3" s="1344"/>
      <c r="HW3" s="1344"/>
      <c r="HX3" s="1344"/>
      <c r="HY3" s="1344"/>
      <c r="HZ3" s="1344"/>
      <c r="IA3" s="1344"/>
      <c r="IB3" s="1344"/>
      <c r="IC3" s="1344"/>
      <c r="ID3" s="1344"/>
      <c r="IE3" s="1344"/>
      <c r="IF3" s="1344"/>
      <c r="IG3" s="1344"/>
      <c r="IH3" s="1344"/>
      <c r="II3" s="1344"/>
      <c r="IJ3" s="1344"/>
      <c r="IK3" s="1344"/>
      <c r="IL3" s="1344"/>
      <c r="IM3" s="1344"/>
      <c r="IN3" s="1344"/>
      <c r="IO3" s="1344"/>
      <c r="IP3" s="1344"/>
    </row>
    <row r="4" spans="1:250" ht="13.5" thickBot="1">
      <c r="A4" s="1344"/>
      <c r="B4" s="2424" t="s">
        <v>564</v>
      </c>
      <c r="C4" s="2425"/>
      <c r="D4" s="2278" t="s">
        <v>1262</v>
      </c>
      <c r="E4" s="2283" t="s">
        <v>1263</v>
      </c>
      <c r="F4" s="2426" t="s">
        <v>1264</v>
      </c>
      <c r="G4" s="2426" t="s">
        <v>1265</v>
      </c>
      <c r="H4" s="2426" t="s">
        <v>1266</v>
      </c>
      <c r="I4" s="2426" t="s">
        <v>1267</v>
      </c>
      <c r="J4" s="2426" t="s">
        <v>1268</v>
      </c>
      <c r="K4" s="2426" t="s">
        <v>1269</v>
      </c>
      <c r="L4" s="2426" t="s">
        <v>1270</v>
      </c>
      <c r="M4" s="2426" t="s">
        <v>1271</v>
      </c>
      <c r="N4" s="2426" t="s">
        <v>1272</v>
      </c>
      <c r="O4" s="2281" t="s">
        <v>1273</v>
      </c>
      <c r="P4" s="2282" t="s">
        <v>1274</v>
      </c>
      <c r="Q4" s="1301" t="s">
        <v>1275</v>
      </c>
      <c r="R4" s="1301" t="s">
        <v>1276</v>
      </c>
      <c r="S4" s="2283" t="s">
        <v>1277</v>
      </c>
      <c r="T4" s="1301" t="s">
        <v>1278</v>
      </c>
      <c r="U4" s="1301" t="s">
        <v>1279</v>
      </c>
      <c r="V4" s="2283" t="s">
        <v>1280</v>
      </c>
      <c r="W4" s="1301" t="s">
        <v>1281</v>
      </c>
      <c r="X4" s="1301" t="s">
        <v>1282</v>
      </c>
      <c r="Y4" s="1301" t="s">
        <v>1283</v>
      </c>
      <c r="Z4" s="2426" t="s">
        <v>1284</v>
      </c>
      <c r="AA4" s="1301" t="s">
        <v>1285</v>
      </c>
      <c r="AB4" s="1301" t="s">
        <v>1286</v>
      </c>
      <c r="AC4" s="1301" t="s">
        <v>1287</v>
      </c>
      <c r="AD4" s="1221" t="s">
        <v>1288</v>
      </c>
      <c r="AE4" s="2427" t="s">
        <v>1289</v>
      </c>
      <c r="AF4" s="1300" t="s">
        <v>1290</v>
      </c>
      <c r="AG4" s="2427" t="s">
        <v>1291</v>
      </c>
      <c r="AH4" s="1300" t="s">
        <v>1292</v>
      </c>
      <c r="AI4" s="2427" t="s">
        <v>1293</v>
      </c>
      <c r="AJ4" s="1932" t="s">
        <v>1294</v>
      </c>
      <c r="AK4" s="1301" t="s">
        <v>1295</v>
      </c>
      <c r="AL4" s="2427" t="s">
        <v>1296</v>
      </c>
      <c r="AM4" s="2427" t="s">
        <v>1436</v>
      </c>
      <c r="AN4" s="1300" t="s">
        <v>1477</v>
      </c>
      <c r="AO4" s="2855"/>
      <c r="AP4" s="1344"/>
      <c r="AQ4" s="327"/>
      <c r="AR4" s="1344"/>
      <c r="AS4" s="1344"/>
      <c r="AT4" s="1344"/>
      <c r="AU4" s="1344"/>
      <c r="AV4" s="1344"/>
      <c r="AW4" s="1344"/>
      <c r="AX4" s="1344"/>
      <c r="AY4" s="1344"/>
      <c r="AZ4" s="1344"/>
      <c r="BA4" s="1344"/>
      <c r="BB4" s="1344"/>
      <c r="BC4" s="1344"/>
      <c r="BD4" s="1344"/>
      <c r="BE4" s="1344"/>
      <c r="BF4" s="1344"/>
      <c r="BG4" s="1344"/>
      <c r="BH4" s="1344"/>
      <c r="BI4" s="1344"/>
      <c r="BJ4" s="1344"/>
      <c r="BK4" s="1344"/>
      <c r="BL4" s="1344"/>
      <c r="BM4" s="1344"/>
      <c r="BN4" s="1344"/>
      <c r="BO4" s="1344"/>
      <c r="BP4" s="1344"/>
      <c r="BQ4" s="1344"/>
      <c r="BR4" s="1344"/>
      <c r="BS4" s="1344"/>
      <c r="BT4" s="1344"/>
      <c r="BU4" s="1344"/>
      <c r="BV4" s="1344"/>
      <c r="BW4" s="1344"/>
      <c r="BX4" s="1344"/>
      <c r="BY4" s="1344"/>
      <c r="BZ4" s="1344"/>
      <c r="CA4" s="1344"/>
      <c r="CB4" s="1344"/>
      <c r="CC4" s="1344"/>
      <c r="CD4" s="1344"/>
      <c r="CE4" s="1344"/>
      <c r="CF4" s="1344"/>
      <c r="CG4" s="1344"/>
      <c r="CH4" s="1344"/>
      <c r="CI4" s="1344"/>
      <c r="CJ4" s="1344"/>
      <c r="CK4" s="1344"/>
      <c r="CL4" s="1344"/>
      <c r="CM4" s="1344"/>
      <c r="CN4" s="1344"/>
      <c r="CO4" s="1344"/>
      <c r="CP4" s="1344"/>
      <c r="CQ4" s="1344"/>
      <c r="CR4" s="1344"/>
      <c r="CS4" s="1344"/>
      <c r="CT4" s="1344"/>
      <c r="CU4" s="1344"/>
      <c r="CV4" s="1344"/>
      <c r="CW4" s="1344"/>
      <c r="CX4" s="1344"/>
      <c r="CY4" s="1344"/>
      <c r="CZ4" s="1344"/>
      <c r="DA4" s="1344"/>
      <c r="DB4" s="1344"/>
      <c r="DC4" s="1344"/>
      <c r="DD4" s="1344"/>
      <c r="DE4" s="1344"/>
      <c r="DF4" s="1344"/>
      <c r="DG4" s="1344"/>
      <c r="DH4" s="1344"/>
      <c r="DI4" s="1344"/>
      <c r="DJ4" s="1344"/>
      <c r="DK4" s="1344"/>
      <c r="DL4" s="1344"/>
      <c r="DM4" s="1344"/>
      <c r="DN4" s="1344"/>
      <c r="DO4" s="1344"/>
      <c r="DP4" s="1344"/>
      <c r="DQ4" s="1344"/>
      <c r="DR4" s="1344"/>
      <c r="DS4" s="1344"/>
      <c r="DT4" s="1344"/>
      <c r="DU4" s="1344"/>
      <c r="DV4" s="1344"/>
      <c r="DW4" s="1344"/>
      <c r="DX4" s="1344"/>
      <c r="DY4" s="1344"/>
      <c r="DZ4" s="1344"/>
      <c r="EA4" s="1344"/>
      <c r="EB4" s="1344"/>
      <c r="EC4" s="1344"/>
      <c r="ED4" s="1344"/>
      <c r="EE4" s="1344"/>
      <c r="EF4" s="1344"/>
      <c r="EG4" s="1344"/>
      <c r="EH4" s="1344"/>
      <c r="EI4" s="1344"/>
      <c r="EJ4" s="1344"/>
      <c r="EK4" s="1344"/>
      <c r="EL4" s="1344"/>
      <c r="EM4" s="1344"/>
      <c r="EN4" s="1344"/>
      <c r="EO4" s="1344"/>
      <c r="EP4" s="1344"/>
      <c r="EQ4" s="1344"/>
      <c r="ER4" s="1344"/>
      <c r="ES4" s="1344"/>
      <c r="ET4" s="1344"/>
      <c r="EU4" s="1344"/>
      <c r="EV4" s="1344"/>
      <c r="EW4" s="1344"/>
      <c r="EX4" s="1344"/>
      <c r="EY4" s="1344"/>
      <c r="EZ4" s="1344"/>
      <c r="FA4" s="1344"/>
      <c r="FB4" s="1344"/>
      <c r="FC4" s="1344"/>
      <c r="FD4" s="1344"/>
      <c r="FE4" s="1344"/>
      <c r="FF4" s="1344"/>
      <c r="FG4" s="1344"/>
      <c r="FH4" s="1344"/>
      <c r="FI4" s="1344"/>
      <c r="FJ4" s="1344"/>
      <c r="FK4" s="1344"/>
      <c r="FL4" s="1344"/>
      <c r="FM4" s="1344"/>
      <c r="FN4" s="1344"/>
      <c r="FO4" s="1344"/>
      <c r="FP4" s="1344"/>
      <c r="FQ4" s="1344"/>
      <c r="FR4" s="1344"/>
      <c r="FS4" s="1344"/>
      <c r="FT4" s="1344"/>
      <c r="FU4" s="1344"/>
      <c r="FV4" s="1344"/>
      <c r="FW4" s="1344"/>
      <c r="FX4" s="1344"/>
      <c r="FY4" s="1344"/>
      <c r="FZ4" s="1344"/>
      <c r="GA4" s="1344"/>
      <c r="GB4" s="1344"/>
      <c r="GC4" s="1344"/>
      <c r="GD4" s="1344"/>
      <c r="GE4" s="1344"/>
      <c r="GF4" s="1344"/>
      <c r="GG4" s="1344"/>
      <c r="GH4" s="1344"/>
      <c r="GI4" s="1344"/>
      <c r="GJ4" s="1344"/>
      <c r="GK4" s="1344"/>
      <c r="GL4" s="1344"/>
      <c r="GM4" s="1344"/>
      <c r="GN4" s="1344"/>
      <c r="GO4" s="1344"/>
      <c r="GP4" s="1344"/>
      <c r="GQ4" s="1344"/>
      <c r="GR4" s="1344"/>
      <c r="GS4" s="1344"/>
      <c r="GT4" s="1344"/>
      <c r="GU4" s="1344"/>
      <c r="GV4" s="1344"/>
      <c r="GW4" s="1344"/>
      <c r="GX4" s="1344"/>
      <c r="GY4" s="1344"/>
      <c r="GZ4" s="1344"/>
      <c r="HA4" s="1344"/>
      <c r="HB4" s="1344"/>
      <c r="HC4" s="1344"/>
      <c r="HD4" s="1344"/>
      <c r="HE4" s="1344"/>
      <c r="HF4" s="1344"/>
      <c r="HG4" s="1344"/>
      <c r="HH4" s="1344"/>
      <c r="HI4" s="1344"/>
      <c r="HJ4" s="1344"/>
      <c r="HK4" s="1344"/>
      <c r="HL4" s="1344"/>
      <c r="HM4" s="1344"/>
      <c r="HN4" s="1344"/>
      <c r="HO4" s="1344"/>
      <c r="HP4" s="1344"/>
      <c r="HQ4" s="1344"/>
      <c r="HR4" s="1344"/>
      <c r="HS4" s="1344"/>
      <c r="HT4" s="1344"/>
      <c r="HU4" s="1344"/>
      <c r="HV4" s="1344"/>
      <c r="HW4" s="1344"/>
      <c r="HX4" s="1344"/>
      <c r="HY4" s="1344"/>
      <c r="HZ4" s="1344"/>
      <c r="IA4" s="1344"/>
      <c r="IB4" s="1344"/>
      <c r="IC4" s="1344"/>
      <c r="ID4" s="1344"/>
      <c r="IE4" s="1344"/>
      <c r="IF4" s="1344"/>
      <c r="IG4" s="1344"/>
      <c r="IH4" s="1344"/>
      <c r="II4" s="1344"/>
      <c r="IJ4" s="1344"/>
      <c r="IK4" s="1344"/>
      <c r="IL4" s="1344"/>
      <c r="IM4" s="1344"/>
      <c r="IN4" s="1344"/>
      <c r="IO4" s="1344"/>
      <c r="IP4" s="1344"/>
    </row>
    <row r="5" spans="1:250">
      <c r="A5" s="1344"/>
      <c r="B5" s="2867" t="s">
        <v>1297</v>
      </c>
      <c r="C5" s="2284" t="s">
        <v>981</v>
      </c>
      <c r="D5" s="2428" t="s">
        <v>982</v>
      </c>
      <c r="E5" s="1308">
        <f>E116/1000000</f>
        <v>18.145119000000001</v>
      </c>
      <c r="F5" s="1308">
        <f>F116/1000000</f>
        <v>19.588676</v>
      </c>
      <c r="G5" s="1308">
        <f t="shared" ref="G5:U5" si="0">G116/1000000</f>
        <v>20.694461</v>
      </c>
      <c r="H5" s="1308">
        <f t="shared" si="0"/>
        <v>21.03772</v>
      </c>
      <c r="I5" s="1308">
        <f t="shared" si="0"/>
        <v>21.57704</v>
      </c>
      <c r="J5" s="1308">
        <f t="shared" si="0"/>
        <v>21.15718</v>
      </c>
      <c r="K5" s="1308">
        <f t="shared" si="0"/>
        <v>22.368220999999998</v>
      </c>
      <c r="L5" s="1308">
        <f t="shared" si="0"/>
        <v>21.890585999999999</v>
      </c>
      <c r="M5" s="1308">
        <f t="shared" si="0"/>
        <v>21.613980999999999</v>
      </c>
      <c r="N5" s="1308">
        <f t="shared" si="0"/>
        <v>21.051525999999999</v>
      </c>
      <c r="O5" s="1308">
        <f t="shared" si="0"/>
        <v>20.508313000000001</v>
      </c>
      <c r="P5" s="1308">
        <f t="shared" si="0"/>
        <v>20.699876</v>
      </c>
      <c r="Q5" s="1308">
        <f t="shared" si="0"/>
        <v>20.263967000000001</v>
      </c>
      <c r="R5" s="1308">
        <f t="shared" si="0"/>
        <v>19.975743000000001</v>
      </c>
      <c r="S5" s="1308">
        <f t="shared" si="0"/>
        <v>19.793032999999998</v>
      </c>
      <c r="T5" s="1308">
        <f t="shared" si="0"/>
        <v>20.010093000000001</v>
      </c>
      <c r="U5" s="1308">
        <f t="shared" si="0"/>
        <v>20.020257000000001</v>
      </c>
      <c r="V5" s="1308">
        <f>V117/1000000</f>
        <v>20.759498000000001</v>
      </c>
      <c r="W5" s="1308">
        <f t="shared" ref="W5:AN5" si="1">W117/1000000</f>
        <v>21.335063000000002</v>
      </c>
      <c r="X5" s="1308">
        <f t="shared" si="1"/>
        <v>20.974174999999999</v>
      </c>
      <c r="Y5" s="1308">
        <f t="shared" si="1"/>
        <v>19.501270000000002</v>
      </c>
      <c r="Z5" s="1308">
        <f t="shared" si="1"/>
        <v>20.556384000000001</v>
      </c>
      <c r="AA5" s="1308">
        <f t="shared" si="1"/>
        <v>20.028020999999999</v>
      </c>
      <c r="AB5" s="1308">
        <f t="shared" si="1"/>
        <v>19.91874</v>
      </c>
      <c r="AC5" s="1308">
        <f t="shared" si="1"/>
        <v>20.575400999999999</v>
      </c>
      <c r="AD5" s="1308">
        <f t="shared" si="1"/>
        <v>20.739111999999999</v>
      </c>
      <c r="AE5" s="1308">
        <f t="shared" si="1"/>
        <v>21.731104999999999</v>
      </c>
      <c r="AF5" s="1308">
        <f t="shared" si="1"/>
        <v>21.926254</v>
      </c>
      <c r="AG5" s="1308">
        <f t="shared" si="1"/>
        <v>22.228604000000001</v>
      </c>
      <c r="AH5" s="1308">
        <f t="shared" si="1"/>
        <v>22.209423999999999</v>
      </c>
      <c r="AI5" s="1308">
        <f t="shared" si="1"/>
        <v>22.420142999999999</v>
      </c>
      <c r="AJ5" s="1308">
        <f t="shared" si="1"/>
        <v>21.940128999999999</v>
      </c>
      <c r="AK5" s="1308">
        <f t="shared" si="1"/>
        <v>22.632376000000001</v>
      </c>
      <c r="AL5" s="1308">
        <f t="shared" si="1"/>
        <v>23.462648000000002</v>
      </c>
      <c r="AM5" s="1308">
        <f t="shared" si="1"/>
        <v>24.315203</v>
      </c>
      <c r="AN5" s="1308">
        <f t="shared" si="1"/>
        <v>25.113441999999999</v>
      </c>
      <c r="AO5" s="1937" t="s">
        <v>1298</v>
      </c>
      <c r="AP5" s="1344"/>
      <c r="AQ5" s="327"/>
      <c r="AR5" s="1344"/>
      <c r="AS5" s="1344"/>
      <c r="AT5" s="1344"/>
      <c r="AU5" s="1344"/>
      <c r="AV5" s="1344"/>
      <c r="AW5" s="1344"/>
      <c r="AX5" s="1344"/>
      <c r="AY5" s="1344"/>
      <c r="AZ5" s="1344"/>
      <c r="BA5" s="1344"/>
      <c r="BB5" s="1344"/>
      <c r="BC5" s="1344"/>
      <c r="BD5" s="1344"/>
      <c r="BE5" s="1344"/>
      <c r="BF5" s="1344"/>
      <c r="BG5" s="1344"/>
      <c r="BH5" s="1344"/>
      <c r="BI5" s="1344"/>
      <c r="BJ5" s="1344"/>
      <c r="BK5" s="1344"/>
      <c r="BL5" s="1344"/>
      <c r="BM5" s="1344"/>
      <c r="BN5" s="1344"/>
      <c r="BO5" s="1344"/>
      <c r="BP5" s="1344"/>
      <c r="BQ5" s="1344"/>
      <c r="BR5" s="1344"/>
      <c r="BS5" s="1344"/>
      <c r="BT5" s="1344"/>
      <c r="BU5" s="1344"/>
      <c r="BV5" s="1344"/>
      <c r="BW5" s="1344"/>
      <c r="BX5" s="1344"/>
      <c r="BY5" s="1344"/>
      <c r="BZ5" s="1344"/>
      <c r="CA5" s="1344"/>
      <c r="CB5" s="1344"/>
      <c r="CC5" s="1344"/>
      <c r="CD5" s="1344"/>
      <c r="CE5" s="1344"/>
      <c r="CF5" s="1344"/>
      <c r="CG5" s="1344"/>
      <c r="CH5" s="1344"/>
      <c r="CI5" s="1344"/>
      <c r="CJ5" s="1344"/>
      <c r="CK5" s="1344"/>
      <c r="CL5" s="1344"/>
      <c r="CM5" s="1344"/>
      <c r="CN5" s="1344"/>
      <c r="CO5" s="1344"/>
      <c r="CP5" s="1344"/>
      <c r="CQ5" s="1344"/>
      <c r="CR5" s="1344"/>
      <c r="CS5" s="1344"/>
      <c r="CT5" s="1344"/>
      <c r="CU5" s="1344"/>
      <c r="CV5" s="1344"/>
      <c r="CW5" s="1344"/>
      <c r="CX5" s="1344"/>
      <c r="CY5" s="1344"/>
      <c r="CZ5" s="1344"/>
      <c r="DA5" s="1344"/>
      <c r="DB5" s="1344"/>
      <c r="DC5" s="1344"/>
      <c r="DD5" s="1344"/>
      <c r="DE5" s="1344"/>
      <c r="DF5" s="1344"/>
      <c r="DG5" s="1344"/>
      <c r="DH5" s="1344"/>
      <c r="DI5" s="1344"/>
      <c r="DJ5" s="1344"/>
      <c r="DK5" s="1344"/>
      <c r="DL5" s="1344"/>
      <c r="DM5" s="1344"/>
      <c r="DN5" s="1344"/>
      <c r="DO5" s="1344"/>
      <c r="DP5" s="1344"/>
      <c r="DQ5" s="1344"/>
      <c r="DR5" s="1344"/>
      <c r="DS5" s="1344"/>
      <c r="DT5" s="1344"/>
      <c r="DU5" s="1344"/>
      <c r="DV5" s="1344"/>
      <c r="DW5" s="1344"/>
      <c r="DX5" s="1344"/>
      <c r="DY5" s="1344"/>
      <c r="DZ5" s="1344"/>
      <c r="EA5" s="1344"/>
      <c r="EB5" s="1344"/>
      <c r="EC5" s="1344"/>
      <c r="ED5" s="1344"/>
      <c r="EE5" s="1344"/>
      <c r="EF5" s="1344"/>
      <c r="EG5" s="1344"/>
      <c r="EH5" s="1344"/>
      <c r="EI5" s="1344"/>
      <c r="EJ5" s="1344"/>
      <c r="EK5" s="1344"/>
      <c r="EL5" s="1344"/>
      <c r="EM5" s="1344"/>
      <c r="EN5" s="1344"/>
      <c r="EO5" s="1344"/>
      <c r="EP5" s="1344"/>
      <c r="EQ5" s="1344"/>
      <c r="ER5" s="1344"/>
      <c r="ES5" s="1344"/>
      <c r="ET5" s="1344"/>
      <c r="EU5" s="1344"/>
      <c r="EV5" s="1344"/>
      <c r="EW5" s="1344"/>
      <c r="EX5" s="1344"/>
      <c r="EY5" s="1344"/>
      <c r="EZ5" s="1344"/>
      <c r="FA5" s="1344"/>
      <c r="FB5" s="1344"/>
      <c r="FC5" s="1344"/>
      <c r="FD5" s="1344"/>
      <c r="FE5" s="1344"/>
      <c r="FF5" s="1344"/>
      <c r="FG5" s="1344"/>
      <c r="FH5" s="1344"/>
      <c r="FI5" s="1344"/>
      <c r="FJ5" s="1344"/>
      <c r="FK5" s="1344"/>
      <c r="FL5" s="1344"/>
      <c r="FM5" s="1344"/>
      <c r="FN5" s="1344"/>
      <c r="FO5" s="1344"/>
      <c r="FP5" s="1344"/>
      <c r="FQ5" s="1344"/>
      <c r="FR5" s="1344"/>
      <c r="FS5" s="1344"/>
      <c r="FT5" s="1344"/>
      <c r="FU5" s="1344"/>
      <c r="FV5" s="1344"/>
      <c r="FW5" s="1344"/>
      <c r="FX5" s="1344"/>
      <c r="FY5" s="1344"/>
      <c r="FZ5" s="1344"/>
      <c r="GA5" s="1344"/>
      <c r="GB5" s="1344"/>
      <c r="GC5" s="1344"/>
      <c r="GD5" s="1344"/>
      <c r="GE5" s="1344"/>
      <c r="GF5" s="1344"/>
      <c r="GG5" s="1344"/>
      <c r="GH5" s="1344"/>
      <c r="GI5" s="1344"/>
      <c r="GJ5" s="1344"/>
      <c r="GK5" s="1344"/>
      <c r="GL5" s="1344"/>
      <c r="GM5" s="1344"/>
      <c r="GN5" s="1344"/>
      <c r="GO5" s="1344"/>
      <c r="GP5" s="1344"/>
      <c r="GQ5" s="1344"/>
      <c r="GR5" s="1344"/>
      <c r="GS5" s="1344"/>
      <c r="GT5" s="1344"/>
      <c r="GU5" s="1344"/>
      <c r="GV5" s="1344"/>
      <c r="GW5" s="1344"/>
      <c r="GX5" s="1344"/>
      <c r="GY5" s="1344"/>
      <c r="GZ5" s="1344"/>
      <c r="HA5" s="1344"/>
      <c r="HB5" s="1344"/>
      <c r="HC5" s="1344"/>
      <c r="HD5" s="1344"/>
      <c r="HE5" s="1344"/>
      <c r="HF5" s="1344"/>
      <c r="HG5" s="1344"/>
      <c r="HH5" s="1344"/>
      <c r="HI5" s="1344"/>
      <c r="HJ5" s="1344"/>
      <c r="HK5" s="1344"/>
      <c r="HL5" s="1344"/>
      <c r="HM5" s="1344"/>
      <c r="HN5" s="1344"/>
      <c r="HO5" s="1344"/>
      <c r="HP5" s="1344"/>
      <c r="HQ5" s="1344"/>
      <c r="HR5" s="1344"/>
      <c r="HS5" s="1344"/>
      <c r="HT5" s="1344"/>
      <c r="HU5" s="1344"/>
      <c r="HV5" s="1344"/>
      <c r="HW5" s="1344"/>
      <c r="HX5" s="1344"/>
      <c r="HY5" s="1344"/>
      <c r="HZ5" s="1344"/>
      <c r="IA5" s="1344"/>
      <c r="IB5" s="1344"/>
      <c r="IC5" s="1344"/>
      <c r="ID5" s="1344"/>
      <c r="IE5" s="1344"/>
      <c r="IF5" s="1344"/>
      <c r="IG5" s="1344"/>
      <c r="IH5" s="1344"/>
      <c r="II5" s="1344"/>
      <c r="IJ5" s="1344"/>
      <c r="IK5" s="1344"/>
      <c r="IL5" s="1344"/>
      <c r="IM5" s="1344"/>
      <c r="IN5" s="1344"/>
      <c r="IO5" s="1344"/>
      <c r="IP5" s="1344"/>
    </row>
    <row r="6" spans="1:250">
      <c r="A6" s="1344"/>
      <c r="B6" s="2847"/>
      <c r="C6" s="2284" t="s">
        <v>521</v>
      </c>
      <c r="D6" s="2428" t="s">
        <v>984</v>
      </c>
      <c r="E6" s="2429" t="s">
        <v>1299</v>
      </c>
      <c r="F6" s="1226">
        <f>ROUND((F5-E5)/E5*100,1)</f>
        <v>8</v>
      </c>
      <c r="G6" s="1226">
        <f>ROUND((G5-F5)/F5*100,1)</f>
        <v>5.6</v>
      </c>
      <c r="H6" s="1226">
        <f t="shared" ref="H6:AN6" si="2">ROUND((H5-G5)/G5*100,1)</f>
        <v>1.7</v>
      </c>
      <c r="I6" s="1226">
        <f t="shared" si="2"/>
        <v>2.6</v>
      </c>
      <c r="J6" s="1226">
        <f t="shared" si="2"/>
        <v>-1.9</v>
      </c>
      <c r="K6" s="1226">
        <f t="shared" si="2"/>
        <v>5.7</v>
      </c>
      <c r="L6" s="1226">
        <f t="shared" si="2"/>
        <v>-2.1</v>
      </c>
      <c r="M6" s="1226">
        <f t="shared" si="2"/>
        <v>-1.3</v>
      </c>
      <c r="N6" s="1226">
        <f t="shared" si="2"/>
        <v>-2.6</v>
      </c>
      <c r="O6" s="1226">
        <f t="shared" si="2"/>
        <v>-2.6</v>
      </c>
      <c r="P6" s="1226">
        <f t="shared" si="2"/>
        <v>0.9</v>
      </c>
      <c r="Q6" s="1226">
        <f t="shared" si="2"/>
        <v>-2.1</v>
      </c>
      <c r="R6" s="1226">
        <f t="shared" si="2"/>
        <v>-1.4</v>
      </c>
      <c r="S6" s="1226">
        <f t="shared" si="2"/>
        <v>-0.9</v>
      </c>
      <c r="T6" s="1226">
        <f t="shared" si="2"/>
        <v>1.1000000000000001</v>
      </c>
      <c r="U6" s="1226">
        <f t="shared" si="2"/>
        <v>0.1</v>
      </c>
      <c r="V6" s="1226">
        <f t="shared" si="2"/>
        <v>3.7</v>
      </c>
      <c r="W6" s="1226">
        <f t="shared" si="2"/>
        <v>2.8</v>
      </c>
      <c r="X6" s="1226">
        <f t="shared" si="2"/>
        <v>-1.7</v>
      </c>
      <c r="Y6" s="1226">
        <f t="shared" si="2"/>
        <v>-7</v>
      </c>
      <c r="Z6" s="1226">
        <f t="shared" si="2"/>
        <v>5.4</v>
      </c>
      <c r="AA6" s="1226">
        <f t="shared" si="2"/>
        <v>-2.6</v>
      </c>
      <c r="AB6" s="1226">
        <f t="shared" si="2"/>
        <v>-0.5</v>
      </c>
      <c r="AC6" s="1226">
        <f t="shared" si="2"/>
        <v>3.3</v>
      </c>
      <c r="AD6" s="1226">
        <f t="shared" si="2"/>
        <v>0.8</v>
      </c>
      <c r="AE6" s="1226">
        <f t="shared" si="2"/>
        <v>4.8</v>
      </c>
      <c r="AF6" s="1226">
        <f t="shared" si="2"/>
        <v>0.9</v>
      </c>
      <c r="AG6" s="1226">
        <f t="shared" si="2"/>
        <v>1.4</v>
      </c>
      <c r="AH6" s="1226">
        <f t="shared" si="2"/>
        <v>-0.1</v>
      </c>
      <c r="AI6" s="1226">
        <f t="shared" si="2"/>
        <v>0.9</v>
      </c>
      <c r="AJ6" s="1226">
        <f t="shared" si="2"/>
        <v>-2.1</v>
      </c>
      <c r="AK6" s="1226">
        <f t="shared" si="2"/>
        <v>3.2</v>
      </c>
      <c r="AL6" s="1226">
        <f t="shared" si="2"/>
        <v>3.7</v>
      </c>
      <c r="AM6" s="1511">
        <f t="shared" si="2"/>
        <v>3.6</v>
      </c>
      <c r="AN6" s="1226">
        <f t="shared" si="2"/>
        <v>3.3</v>
      </c>
      <c r="AO6" s="1939" t="s">
        <v>985</v>
      </c>
      <c r="AP6" s="1344"/>
      <c r="AQ6" s="327" t="s">
        <v>271</v>
      </c>
      <c r="AR6" s="327"/>
      <c r="AS6" s="327"/>
      <c r="AT6" s="327"/>
      <c r="AU6" s="327" t="s">
        <v>521</v>
      </c>
      <c r="AV6" s="1344"/>
      <c r="AW6" s="1344"/>
      <c r="AX6" s="1344"/>
      <c r="AY6" s="1344"/>
      <c r="AZ6" s="1344"/>
      <c r="BA6" s="1344"/>
      <c r="BB6" s="1344"/>
      <c r="BC6" s="1344"/>
      <c r="BD6" s="1344"/>
      <c r="BE6" s="1344"/>
      <c r="BF6" s="1344"/>
      <c r="BG6" s="1344"/>
      <c r="BH6" s="1344"/>
      <c r="BI6" s="1344"/>
      <c r="BJ6" s="1344"/>
      <c r="BK6" s="1344"/>
      <c r="BL6" s="1344"/>
      <c r="BM6" s="1344"/>
      <c r="BN6" s="1344"/>
      <c r="BO6" s="1344"/>
      <c r="BP6" s="1344"/>
      <c r="BQ6" s="1344"/>
      <c r="BR6" s="1344"/>
      <c r="BS6" s="1344"/>
      <c r="BT6" s="1344"/>
      <c r="BU6" s="1344"/>
      <c r="BV6" s="1344"/>
      <c r="BW6" s="1344"/>
      <c r="BX6" s="1344"/>
      <c r="BY6" s="1344"/>
      <c r="BZ6" s="1344"/>
      <c r="CA6" s="1344"/>
      <c r="CB6" s="1344"/>
      <c r="CC6" s="1344"/>
      <c r="CD6" s="1344"/>
      <c r="CE6" s="1344"/>
      <c r="CF6" s="1344"/>
      <c r="CG6" s="1344"/>
      <c r="CH6" s="1344"/>
      <c r="CI6" s="1344"/>
      <c r="CJ6" s="1344"/>
      <c r="CK6" s="1344"/>
      <c r="CL6" s="1344"/>
      <c r="CM6" s="1344"/>
      <c r="CN6" s="1344"/>
      <c r="CO6" s="1344"/>
      <c r="CP6" s="1344"/>
      <c r="CQ6" s="1344"/>
      <c r="CR6" s="1344"/>
      <c r="CS6" s="1344"/>
      <c r="CT6" s="1344"/>
      <c r="CU6" s="1344"/>
      <c r="CV6" s="1344"/>
      <c r="CW6" s="1344"/>
      <c r="CX6" s="1344"/>
      <c r="CY6" s="1344"/>
      <c r="CZ6" s="1344"/>
      <c r="DA6" s="1344"/>
      <c r="DB6" s="1344"/>
      <c r="DC6" s="1344"/>
      <c r="DD6" s="1344"/>
      <c r="DE6" s="1344"/>
      <c r="DF6" s="1344"/>
      <c r="DG6" s="1344"/>
      <c r="DH6" s="1344"/>
      <c r="DI6" s="1344"/>
      <c r="DJ6" s="1344"/>
      <c r="DK6" s="1344"/>
      <c r="DL6" s="1344"/>
      <c r="DM6" s="1344"/>
      <c r="DN6" s="1344"/>
      <c r="DO6" s="1344"/>
      <c r="DP6" s="1344"/>
      <c r="DQ6" s="1344"/>
      <c r="DR6" s="1344"/>
      <c r="DS6" s="1344"/>
      <c r="DT6" s="1344"/>
      <c r="DU6" s="1344"/>
      <c r="DV6" s="1344"/>
      <c r="DW6" s="1344"/>
      <c r="DX6" s="1344"/>
      <c r="DY6" s="1344"/>
      <c r="DZ6" s="1344"/>
      <c r="EA6" s="1344"/>
      <c r="EB6" s="1344"/>
      <c r="EC6" s="1344"/>
      <c r="ED6" s="1344"/>
      <c r="EE6" s="1344"/>
      <c r="EF6" s="1344"/>
      <c r="EG6" s="1344"/>
      <c r="EH6" s="1344"/>
      <c r="EI6" s="1344"/>
      <c r="EJ6" s="1344"/>
      <c r="EK6" s="1344"/>
      <c r="EL6" s="1344"/>
      <c r="EM6" s="1344"/>
      <c r="EN6" s="1344"/>
      <c r="EO6" s="1344"/>
      <c r="EP6" s="1344"/>
      <c r="EQ6" s="1344"/>
      <c r="ER6" s="1344"/>
      <c r="ES6" s="1344"/>
      <c r="ET6" s="1344"/>
      <c r="EU6" s="1344"/>
      <c r="EV6" s="1344"/>
      <c r="EW6" s="1344"/>
      <c r="EX6" s="1344"/>
      <c r="EY6" s="1344"/>
      <c r="EZ6" s="1344"/>
      <c r="FA6" s="1344"/>
      <c r="FB6" s="1344"/>
      <c r="FC6" s="1344"/>
      <c r="FD6" s="1344"/>
      <c r="FE6" s="1344"/>
      <c r="FF6" s="1344"/>
      <c r="FG6" s="1344"/>
      <c r="FH6" s="1344"/>
      <c r="FI6" s="1344"/>
      <c r="FJ6" s="1344"/>
      <c r="FK6" s="1344"/>
      <c r="FL6" s="1344"/>
      <c r="FM6" s="1344"/>
      <c r="FN6" s="1344"/>
      <c r="FO6" s="1344"/>
      <c r="FP6" s="1344"/>
      <c r="FQ6" s="1344"/>
      <c r="FR6" s="1344"/>
      <c r="FS6" s="1344"/>
      <c r="FT6" s="1344"/>
      <c r="FU6" s="1344"/>
      <c r="FV6" s="1344"/>
      <c r="FW6" s="1344"/>
      <c r="FX6" s="1344"/>
      <c r="FY6" s="1344"/>
      <c r="FZ6" s="1344"/>
      <c r="GA6" s="1344"/>
      <c r="GB6" s="1344"/>
      <c r="GC6" s="1344"/>
      <c r="GD6" s="1344"/>
      <c r="GE6" s="1344"/>
      <c r="GF6" s="1344"/>
      <c r="GG6" s="1344"/>
      <c r="GH6" s="1344"/>
      <c r="GI6" s="1344"/>
      <c r="GJ6" s="1344"/>
      <c r="GK6" s="1344"/>
      <c r="GL6" s="1344"/>
      <c r="GM6" s="1344"/>
      <c r="GN6" s="1344"/>
      <c r="GO6" s="1344"/>
      <c r="GP6" s="1344"/>
      <c r="GQ6" s="1344"/>
      <c r="GR6" s="1344"/>
      <c r="GS6" s="1344"/>
      <c r="GT6" s="1344"/>
      <c r="GU6" s="1344"/>
      <c r="GV6" s="1344"/>
      <c r="GW6" s="1344"/>
      <c r="GX6" s="1344"/>
      <c r="GY6" s="1344"/>
      <c r="GZ6" s="1344"/>
      <c r="HA6" s="1344"/>
      <c r="HB6" s="1344"/>
      <c r="HC6" s="1344"/>
      <c r="HD6" s="1344"/>
      <c r="HE6" s="1344"/>
      <c r="HF6" s="1344"/>
      <c r="HG6" s="1344"/>
      <c r="HH6" s="1344"/>
      <c r="HI6" s="1344"/>
      <c r="HJ6" s="1344"/>
      <c r="HK6" s="1344"/>
      <c r="HL6" s="1344"/>
      <c r="HM6" s="1344"/>
      <c r="HN6" s="1344"/>
      <c r="HO6" s="1344"/>
      <c r="HP6" s="1344"/>
      <c r="HQ6" s="1344"/>
      <c r="HR6" s="1344"/>
      <c r="HS6" s="1344"/>
      <c r="HT6" s="1344"/>
      <c r="HU6" s="1344"/>
      <c r="HV6" s="1344"/>
      <c r="HW6" s="1344"/>
      <c r="HX6" s="1344"/>
      <c r="HY6" s="1344"/>
      <c r="HZ6" s="1344"/>
      <c r="IA6" s="1344"/>
      <c r="IB6" s="1344"/>
      <c r="IC6" s="1344"/>
      <c r="ID6" s="1344"/>
      <c r="IE6" s="1344"/>
      <c r="IF6" s="1344"/>
      <c r="IG6" s="1344"/>
      <c r="IH6" s="1344"/>
      <c r="II6" s="1344"/>
      <c r="IJ6" s="1344"/>
      <c r="IK6" s="1344"/>
      <c r="IL6" s="1344"/>
      <c r="IM6" s="1344"/>
      <c r="IN6" s="1344"/>
      <c r="IO6" s="1344"/>
      <c r="IP6" s="1344"/>
    </row>
    <row r="7" spans="1:250">
      <c r="A7" s="1344"/>
      <c r="B7" s="2847"/>
      <c r="C7" s="2284" t="s">
        <v>981</v>
      </c>
      <c r="D7" s="2430" t="s">
        <v>986</v>
      </c>
      <c r="E7" s="2431"/>
      <c r="F7" s="2432"/>
      <c r="G7" s="2432"/>
      <c r="H7" s="2432"/>
      <c r="I7" s="2432"/>
      <c r="J7" s="2432"/>
      <c r="K7" s="2432"/>
      <c r="L7" s="2432"/>
      <c r="M7" s="2432"/>
      <c r="N7" s="2432"/>
      <c r="O7" s="2300"/>
      <c r="P7" s="2300"/>
      <c r="Q7" s="2292">
        <f>Q118/1000000</f>
        <v>18.576082000000003</v>
      </c>
      <c r="R7" s="2292">
        <f t="shared" ref="R7:U7" si="3">R118/1000000</f>
        <v>18.606033</v>
      </c>
      <c r="S7" s="2292">
        <f t="shared" si="3"/>
        <v>18.549049000000004</v>
      </c>
      <c r="T7" s="2292">
        <f t="shared" si="3"/>
        <v>19.012293</v>
      </c>
      <c r="U7" s="2292">
        <f t="shared" si="3"/>
        <v>19.187463999999999</v>
      </c>
      <c r="V7" s="2292">
        <f>V119/1000000</f>
        <v>20.511586000000001</v>
      </c>
      <c r="W7" s="2292">
        <f t="shared" ref="W7:AN7" si="4">W119/1000000</f>
        <v>21.202940999999999</v>
      </c>
      <c r="X7" s="2292">
        <f t="shared" si="4"/>
        <v>20.880876000000001</v>
      </c>
      <c r="Y7" s="2292">
        <f t="shared" si="4"/>
        <v>19.521749</v>
      </c>
      <c r="Z7" s="2292">
        <f t="shared" si="4"/>
        <v>20.933634000000001</v>
      </c>
      <c r="AA7" s="2292">
        <f t="shared" si="4"/>
        <v>20.672740000000001</v>
      </c>
      <c r="AB7" s="2292">
        <f t="shared" si="4"/>
        <v>20.631375999999999</v>
      </c>
      <c r="AC7" s="2292">
        <f t="shared" si="4"/>
        <v>21.342022</v>
      </c>
      <c r="AD7" s="2292">
        <f t="shared" si="4"/>
        <v>21.089067</v>
      </c>
      <c r="AE7" s="2292">
        <f t="shared" si="4"/>
        <v>21.748083999999999</v>
      </c>
      <c r="AF7" s="2292">
        <f t="shared" si="4"/>
        <v>21.895795</v>
      </c>
      <c r="AG7" s="2292">
        <f t="shared" si="4"/>
        <v>22.228525000000001</v>
      </c>
      <c r="AH7" s="2292">
        <f t="shared" si="4"/>
        <v>22.207830999999999</v>
      </c>
      <c r="AI7" s="2292">
        <f t="shared" si="4"/>
        <v>22.317043000000002</v>
      </c>
      <c r="AJ7" s="2292">
        <f t="shared" si="4"/>
        <v>21.610178999999999</v>
      </c>
      <c r="AK7" s="2292">
        <f t="shared" si="4"/>
        <v>22.368624000000001</v>
      </c>
      <c r="AL7" s="2292">
        <f t="shared" si="4"/>
        <v>23.058823</v>
      </c>
      <c r="AM7" s="2293">
        <f t="shared" si="4"/>
        <v>23.125309999999999</v>
      </c>
      <c r="AN7" s="2292">
        <f t="shared" si="4"/>
        <v>23.117450000000002</v>
      </c>
      <c r="AO7" s="1939" t="s">
        <v>1300</v>
      </c>
      <c r="AP7" s="1344"/>
      <c r="AQ7" s="327" t="s">
        <v>271</v>
      </c>
      <c r="AR7" s="1344"/>
      <c r="AS7" s="1344"/>
      <c r="AT7" s="1344"/>
      <c r="AU7" s="1344"/>
      <c r="AV7" s="1344"/>
      <c r="AW7" s="1344"/>
      <c r="AX7" s="1344"/>
      <c r="AY7" s="1344"/>
      <c r="AZ7" s="1344"/>
      <c r="BA7" s="1344"/>
      <c r="BB7" s="1344"/>
      <c r="BC7" s="1344"/>
      <c r="BD7" s="1344"/>
      <c r="BE7" s="1344"/>
      <c r="BF7" s="1344"/>
      <c r="BG7" s="1344"/>
      <c r="BH7" s="1344"/>
      <c r="BI7" s="1344"/>
      <c r="BJ7" s="1344"/>
      <c r="BK7" s="1344"/>
      <c r="BL7" s="1344"/>
      <c r="BM7" s="1344"/>
      <c r="BN7" s="1344"/>
      <c r="BO7" s="1344"/>
      <c r="BP7" s="1344"/>
      <c r="BQ7" s="1344"/>
      <c r="BR7" s="1344"/>
      <c r="BS7" s="1344"/>
      <c r="BT7" s="1344"/>
      <c r="BU7" s="1344"/>
      <c r="BV7" s="1344"/>
      <c r="BW7" s="1344"/>
      <c r="BX7" s="1344"/>
      <c r="BY7" s="1344"/>
      <c r="BZ7" s="1344"/>
      <c r="CA7" s="1344"/>
      <c r="CB7" s="1344"/>
      <c r="CC7" s="1344"/>
      <c r="CD7" s="1344"/>
      <c r="CE7" s="1344"/>
      <c r="CF7" s="1344"/>
      <c r="CG7" s="1344"/>
      <c r="CH7" s="1344"/>
      <c r="CI7" s="1344"/>
      <c r="CJ7" s="1344"/>
      <c r="CK7" s="1344"/>
      <c r="CL7" s="1344"/>
      <c r="CM7" s="1344"/>
      <c r="CN7" s="1344"/>
      <c r="CO7" s="1344"/>
      <c r="CP7" s="1344"/>
      <c r="CQ7" s="1344"/>
      <c r="CR7" s="1344"/>
      <c r="CS7" s="1344"/>
      <c r="CT7" s="1344"/>
      <c r="CU7" s="1344"/>
      <c r="CV7" s="1344"/>
      <c r="CW7" s="1344"/>
      <c r="CX7" s="1344"/>
      <c r="CY7" s="1344"/>
      <c r="CZ7" s="1344"/>
      <c r="DA7" s="1344"/>
      <c r="DB7" s="1344"/>
      <c r="DC7" s="1344"/>
      <c r="DD7" s="1344"/>
      <c r="DE7" s="1344"/>
      <c r="DF7" s="1344"/>
      <c r="DG7" s="1344"/>
      <c r="DH7" s="1344"/>
      <c r="DI7" s="1344"/>
      <c r="DJ7" s="1344"/>
      <c r="DK7" s="1344"/>
      <c r="DL7" s="1344"/>
      <c r="DM7" s="1344"/>
      <c r="DN7" s="1344"/>
      <c r="DO7" s="1344"/>
      <c r="DP7" s="1344"/>
      <c r="DQ7" s="1344"/>
      <c r="DR7" s="1344"/>
      <c r="DS7" s="1344"/>
      <c r="DT7" s="1344"/>
      <c r="DU7" s="1344"/>
      <c r="DV7" s="1344"/>
      <c r="DW7" s="1344"/>
      <c r="DX7" s="1344"/>
      <c r="DY7" s="1344"/>
      <c r="DZ7" s="1344"/>
      <c r="EA7" s="1344"/>
      <c r="EB7" s="1344"/>
      <c r="EC7" s="1344"/>
      <c r="ED7" s="1344"/>
      <c r="EE7" s="1344"/>
      <c r="EF7" s="1344"/>
      <c r="EG7" s="1344"/>
      <c r="EH7" s="1344"/>
      <c r="EI7" s="1344"/>
      <c r="EJ7" s="1344"/>
      <c r="EK7" s="1344"/>
      <c r="EL7" s="1344"/>
      <c r="EM7" s="1344"/>
      <c r="EN7" s="1344"/>
      <c r="EO7" s="1344"/>
      <c r="EP7" s="1344"/>
      <c r="EQ7" s="1344"/>
      <c r="ER7" s="1344"/>
      <c r="ES7" s="1344"/>
      <c r="ET7" s="1344"/>
      <c r="EU7" s="1344"/>
      <c r="EV7" s="1344"/>
      <c r="EW7" s="1344"/>
      <c r="EX7" s="1344"/>
      <c r="EY7" s="1344"/>
      <c r="EZ7" s="1344"/>
      <c r="FA7" s="1344"/>
      <c r="FB7" s="1344"/>
      <c r="FC7" s="1344"/>
      <c r="FD7" s="1344"/>
      <c r="FE7" s="1344"/>
      <c r="FF7" s="1344"/>
      <c r="FG7" s="1344"/>
      <c r="FH7" s="1344"/>
      <c r="FI7" s="1344"/>
      <c r="FJ7" s="1344"/>
      <c r="FK7" s="1344"/>
      <c r="FL7" s="1344"/>
      <c r="FM7" s="1344"/>
      <c r="FN7" s="1344"/>
      <c r="FO7" s="1344"/>
      <c r="FP7" s="1344"/>
      <c r="FQ7" s="1344"/>
      <c r="FR7" s="1344"/>
      <c r="FS7" s="1344"/>
      <c r="FT7" s="1344"/>
      <c r="FU7" s="1344"/>
      <c r="FV7" s="1344"/>
      <c r="FW7" s="1344"/>
      <c r="FX7" s="1344"/>
      <c r="FY7" s="1344"/>
      <c r="FZ7" s="1344"/>
      <c r="GA7" s="1344"/>
      <c r="GB7" s="1344"/>
      <c r="GC7" s="1344"/>
      <c r="GD7" s="1344"/>
      <c r="GE7" s="1344"/>
      <c r="GF7" s="1344"/>
      <c r="GG7" s="1344"/>
      <c r="GH7" s="1344"/>
      <c r="GI7" s="1344"/>
      <c r="GJ7" s="1344"/>
      <c r="GK7" s="1344"/>
      <c r="GL7" s="1344"/>
      <c r="GM7" s="1344"/>
      <c r="GN7" s="1344"/>
      <c r="GO7" s="1344"/>
      <c r="GP7" s="1344"/>
      <c r="GQ7" s="1344"/>
      <c r="GR7" s="1344"/>
      <c r="GS7" s="1344"/>
      <c r="GT7" s="1344"/>
      <c r="GU7" s="1344"/>
      <c r="GV7" s="1344"/>
      <c r="GW7" s="1344"/>
      <c r="GX7" s="1344"/>
      <c r="GY7" s="1344"/>
      <c r="GZ7" s="1344"/>
      <c r="HA7" s="1344"/>
      <c r="HB7" s="1344"/>
      <c r="HC7" s="1344"/>
      <c r="HD7" s="1344"/>
      <c r="HE7" s="1344"/>
      <c r="HF7" s="1344"/>
      <c r="HG7" s="1344"/>
      <c r="HH7" s="1344"/>
      <c r="HI7" s="1344"/>
      <c r="HJ7" s="1344"/>
      <c r="HK7" s="1344"/>
      <c r="HL7" s="1344"/>
      <c r="HM7" s="1344"/>
      <c r="HN7" s="1344"/>
      <c r="HO7" s="1344"/>
      <c r="HP7" s="1344"/>
      <c r="HQ7" s="1344"/>
      <c r="HR7" s="1344"/>
      <c r="HS7" s="1344"/>
      <c r="HT7" s="1344"/>
      <c r="HU7" s="1344"/>
      <c r="HV7" s="1344"/>
      <c r="HW7" s="1344"/>
      <c r="HX7" s="1344"/>
      <c r="HY7" s="1344"/>
      <c r="HZ7" s="1344"/>
      <c r="IA7" s="1344"/>
      <c r="IB7" s="1344"/>
      <c r="IC7" s="1344"/>
      <c r="ID7" s="1344"/>
      <c r="IE7" s="1344"/>
      <c r="IF7" s="1344"/>
      <c r="IG7" s="1344"/>
      <c r="IH7" s="1344"/>
      <c r="II7" s="1344"/>
      <c r="IJ7" s="1344"/>
      <c r="IK7" s="1344"/>
      <c r="IL7" s="1344"/>
      <c r="IM7" s="1344"/>
      <c r="IN7" s="1344"/>
      <c r="IO7" s="1344"/>
      <c r="IP7" s="1344"/>
    </row>
    <row r="8" spans="1:250">
      <c r="A8" s="1344"/>
      <c r="B8" s="2847"/>
      <c r="C8" s="2433" t="s">
        <v>1301</v>
      </c>
      <c r="D8" s="2434" t="s">
        <v>984</v>
      </c>
      <c r="E8" s="2431"/>
      <c r="F8" s="2435" t="s">
        <v>521</v>
      </c>
      <c r="G8" s="1511"/>
      <c r="H8" s="1511"/>
      <c r="I8" s="1511"/>
      <c r="J8" s="1511"/>
      <c r="K8" s="1511"/>
      <c r="L8" s="1511"/>
      <c r="M8" s="1511"/>
      <c r="N8" s="1511"/>
      <c r="O8" s="1511"/>
      <c r="P8" s="1511"/>
      <c r="Q8" s="2436" t="s">
        <v>1299</v>
      </c>
      <c r="R8" s="1511">
        <f t="shared" ref="R8:AN8" si="5">ROUND((R7-Q7)/Q7*100,1)</f>
        <v>0.2</v>
      </c>
      <c r="S8" s="1511">
        <f t="shared" si="5"/>
        <v>-0.3</v>
      </c>
      <c r="T8" s="1511">
        <f t="shared" si="5"/>
        <v>2.5</v>
      </c>
      <c r="U8" s="1511">
        <f t="shared" si="5"/>
        <v>0.9</v>
      </c>
      <c r="V8" s="1511">
        <f t="shared" si="5"/>
        <v>6.9</v>
      </c>
      <c r="W8" s="1511">
        <f t="shared" si="5"/>
        <v>3.4</v>
      </c>
      <c r="X8" s="1511">
        <f t="shared" si="5"/>
        <v>-1.5</v>
      </c>
      <c r="Y8" s="1511">
        <f t="shared" si="5"/>
        <v>-6.5</v>
      </c>
      <c r="Z8" s="1511">
        <f t="shared" si="5"/>
        <v>7.2</v>
      </c>
      <c r="AA8" s="1511">
        <f t="shared" si="5"/>
        <v>-1.2</v>
      </c>
      <c r="AB8" s="1511">
        <f t="shared" si="5"/>
        <v>-0.2</v>
      </c>
      <c r="AC8" s="1511">
        <f t="shared" si="5"/>
        <v>3.4</v>
      </c>
      <c r="AD8" s="1511">
        <f t="shared" si="5"/>
        <v>-1.2</v>
      </c>
      <c r="AE8" s="1511">
        <f t="shared" si="5"/>
        <v>3.1</v>
      </c>
      <c r="AF8" s="1511">
        <f t="shared" si="5"/>
        <v>0.7</v>
      </c>
      <c r="AG8" s="1511">
        <f t="shared" si="5"/>
        <v>1.5</v>
      </c>
      <c r="AH8" s="1511">
        <f t="shared" si="5"/>
        <v>-0.1</v>
      </c>
      <c r="AI8" s="1511">
        <f t="shared" si="5"/>
        <v>0.5</v>
      </c>
      <c r="AJ8" s="1226">
        <f t="shared" si="5"/>
        <v>-3.2</v>
      </c>
      <c r="AK8" s="1511">
        <f t="shared" si="5"/>
        <v>3.5</v>
      </c>
      <c r="AL8" s="1511">
        <f t="shared" si="5"/>
        <v>3.1</v>
      </c>
      <c r="AM8" s="1226">
        <f t="shared" si="5"/>
        <v>0.3</v>
      </c>
      <c r="AN8" s="2261">
        <f t="shared" si="5"/>
        <v>0</v>
      </c>
      <c r="AO8" s="1945"/>
      <c r="AP8" s="1344"/>
      <c r="AQ8" s="327"/>
      <c r="AR8" s="1344"/>
      <c r="AS8" s="1344"/>
      <c r="AT8" s="1344"/>
      <c r="AU8" s="1344"/>
      <c r="AV8" s="1344"/>
      <c r="AW8" s="1344"/>
      <c r="AX8" s="1344"/>
      <c r="AY8" s="1344"/>
      <c r="AZ8" s="1344"/>
      <c r="BA8" s="1344"/>
      <c r="BB8" s="1344"/>
      <c r="BC8" s="1344"/>
      <c r="BD8" s="1344"/>
      <c r="BE8" s="1344"/>
      <c r="BF8" s="1344"/>
      <c r="BG8" s="1344"/>
      <c r="BH8" s="1344"/>
      <c r="BI8" s="1344"/>
      <c r="BJ8" s="1344"/>
      <c r="BK8" s="1344"/>
      <c r="BL8" s="1344"/>
      <c r="BM8" s="1344"/>
      <c r="BN8" s="1344"/>
      <c r="BO8" s="1344"/>
      <c r="BP8" s="1344"/>
      <c r="BQ8" s="1344"/>
      <c r="BR8" s="1344"/>
      <c r="BS8" s="1344"/>
      <c r="BT8" s="1344"/>
      <c r="BU8" s="1344"/>
      <c r="BV8" s="1344"/>
      <c r="BW8" s="1344"/>
      <c r="BX8" s="1344"/>
      <c r="BY8" s="1344"/>
      <c r="BZ8" s="1344"/>
      <c r="CA8" s="1344"/>
      <c r="CB8" s="1344"/>
      <c r="CC8" s="1344"/>
      <c r="CD8" s="1344"/>
      <c r="CE8" s="1344"/>
      <c r="CF8" s="1344"/>
      <c r="CG8" s="1344"/>
      <c r="CH8" s="1344"/>
      <c r="CI8" s="1344"/>
      <c r="CJ8" s="1344"/>
      <c r="CK8" s="1344"/>
      <c r="CL8" s="1344"/>
      <c r="CM8" s="1344"/>
      <c r="CN8" s="1344"/>
      <c r="CO8" s="1344"/>
      <c r="CP8" s="1344"/>
      <c r="CQ8" s="1344"/>
      <c r="CR8" s="1344"/>
      <c r="CS8" s="1344"/>
      <c r="CT8" s="1344"/>
      <c r="CU8" s="1344"/>
      <c r="CV8" s="1344"/>
      <c r="CW8" s="1344"/>
      <c r="CX8" s="1344"/>
      <c r="CY8" s="1344"/>
      <c r="CZ8" s="1344"/>
      <c r="DA8" s="1344"/>
      <c r="DB8" s="1344"/>
      <c r="DC8" s="1344"/>
      <c r="DD8" s="1344"/>
      <c r="DE8" s="1344"/>
      <c r="DF8" s="1344"/>
      <c r="DG8" s="1344"/>
      <c r="DH8" s="1344"/>
      <c r="DI8" s="1344"/>
      <c r="DJ8" s="1344"/>
      <c r="DK8" s="1344"/>
      <c r="DL8" s="1344"/>
      <c r="DM8" s="1344"/>
      <c r="DN8" s="1344"/>
      <c r="DO8" s="1344"/>
      <c r="DP8" s="1344"/>
      <c r="DQ8" s="1344"/>
      <c r="DR8" s="1344"/>
      <c r="DS8" s="1344"/>
      <c r="DT8" s="1344"/>
      <c r="DU8" s="1344"/>
      <c r="DV8" s="1344"/>
      <c r="DW8" s="1344"/>
      <c r="DX8" s="1344"/>
      <c r="DY8" s="1344"/>
      <c r="DZ8" s="1344"/>
      <c r="EA8" s="1344"/>
      <c r="EB8" s="1344"/>
      <c r="EC8" s="1344"/>
      <c r="ED8" s="1344"/>
      <c r="EE8" s="1344"/>
      <c r="EF8" s="1344"/>
      <c r="EG8" s="1344"/>
      <c r="EH8" s="1344"/>
      <c r="EI8" s="1344"/>
      <c r="EJ8" s="1344"/>
      <c r="EK8" s="1344"/>
      <c r="EL8" s="1344"/>
      <c r="EM8" s="1344"/>
      <c r="EN8" s="1344"/>
      <c r="EO8" s="1344"/>
      <c r="EP8" s="1344"/>
      <c r="EQ8" s="1344"/>
      <c r="ER8" s="1344"/>
      <c r="ES8" s="1344"/>
      <c r="ET8" s="1344"/>
      <c r="EU8" s="1344"/>
      <c r="EV8" s="1344"/>
      <c r="EW8" s="1344"/>
      <c r="EX8" s="1344"/>
      <c r="EY8" s="1344"/>
      <c r="EZ8" s="1344"/>
      <c r="FA8" s="1344"/>
      <c r="FB8" s="1344"/>
      <c r="FC8" s="1344"/>
      <c r="FD8" s="1344"/>
      <c r="FE8" s="1344"/>
      <c r="FF8" s="1344"/>
      <c r="FG8" s="1344"/>
      <c r="FH8" s="1344"/>
      <c r="FI8" s="1344"/>
      <c r="FJ8" s="1344"/>
      <c r="FK8" s="1344"/>
      <c r="FL8" s="1344"/>
      <c r="FM8" s="1344"/>
      <c r="FN8" s="1344"/>
      <c r="FO8" s="1344"/>
      <c r="FP8" s="1344"/>
      <c r="FQ8" s="1344"/>
      <c r="FR8" s="1344"/>
      <c r="FS8" s="1344"/>
      <c r="FT8" s="1344"/>
      <c r="FU8" s="1344"/>
      <c r="FV8" s="1344"/>
      <c r="FW8" s="1344"/>
      <c r="FX8" s="1344"/>
      <c r="FY8" s="1344"/>
      <c r="FZ8" s="1344"/>
      <c r="GA8" s="1344"/>
      <c r="GB8" s="1344"/>
      <c r="GC8" s="1344"/>
      <c r="GD8" s="1344"/>
      <c r="GE8" s="1344"/>
      <c r="GF8" s="1344"/>
      <c r="GG8" s="1344"/>
      <c r="GH8" s="1344"/>
      <c r="GI8" s="1344"/>
      <c r="GJ8" s="1344"/>
      <c r="GK8" s="1344"/>
      <c r="GL8" s="1344"/>
      <c r="GM8" s="1344"/>
      <c r="GN8" s="1344"/>
      <c r="GO8" s="1344"/>
      <c r="GP8" s="1344"/>
      <c r="GQ8" s="1344"/>
      <c r="GR8" s="1344"/>
      <c r="GS8" s="1344"/>
      <c r="GT8" s="1344"/>
      <c r="GU8" s="1344"/>
      <c r="GV8" s="1344"/>
      <c r="GW8" s="1344"/>
      <c r="GX8" s="1344"/>
      <c r="GY8" s="1344"/>
      <c r="GZ8" s="1344"/>
      <c r="HA8" s="1344"/>
      <c r="HB8" s="1344"/>
      <c r="HC8" s="1344"/>
      <c r="HD8" s="1344"/>
      <c r="HE8" s="1344"/>
      <c r="HF8" s="1344"/>
      <c r="HG8" s="1344"/>
      <c r="HH8" s="1344"/>
      <c r="HI8" s="1344"/>
      <c r="HJ8" s="1344"/>
      <c r="HK8" s="1344"/>
      <c r="HL8" s="1344"/>
      <c r="HM8" s="1344"/>
      <c r="HN8" s="1344"/>
      <c r="HO8" s="1344"/>
      <c r="HP8" s="1344"/>
      <c r="HQ8" s="1344"/>
      <c r="HR8" s="1344"/>
      <c r="HS8" s="1344"/>
      <c r="HT8" s="1344"/>
      <c r="HU8" s="1344"/>
      <c r="HV8" s="1344"/>
      <c r="HW8" s="1344"/>
      <c r="HX8" s="1344"/>
      <c r="HY8" s="1344"/>
      <c r="HZ8" s="1344"/>
      <c r="IA8" s="1344"/>
      <c r="IB8" s="1344"/>
      <c r="IC8" s="1344"/>
      <c r="ID8" s="1344"/>
      <c r="IE8" s="1344"/>
      <c r="IF8" s="1344"/>
      <c r="IG8" s="1344"/>
      <c r="IH8" s="1344"/>
      <c r="II8" s="1344"/>
      <c r="IJ8" s="1344"/>
      <c r="IK8" s="1344"/>
      <c r="IL8" s="1344"/>
      <c r="IM8" s="1344"/>
      <c r="IN8" s="1344"/>
      <c r="IO8" s="1344"/>
      <c r="IP8" s="1344"/>
    </row>
    <row r="9" spans="1:250" ht="14">
      <c r="A9" s="1344"/>
      <c r="B9" s="2847"/>
      <c r="C9" s="2284" t="s">
        <v>981</v>
      </c>
      <c r="D9" s="2430" t="s">
        <v>986</v>
      </c>
      <c r="E9" s="1834">
        <f>E120/1000000</f>
        <v>17.162178462303054</v>
      </c>
      <c r="F9" s="1834">
        <f>F120/1000000</f>
        <v>18.807682</v>
      </c>
      <c r="G9" s="1834">
        <f t="shared" ref="G9:AD9" si="6">G120/1000000</f>
        <v>19.208538000000001</v>
      </c>
      <c r="H9" s="1834">
        <f t="shared" si="6"/>
        <v>19.086226</v>
      </c>
      <c r="I9" s="1834">
        <f t="shared" si="6"/>
        <v>19.461691999999999</v>
      </c>
      <c r="J9" s="1834">
        <f t="shared" si="6"/>
        <v>19.097936000000001</v>
      </c>
      <c r="K9" s="1834">
        <f t="shared" si="6"/>
        <v>20.323889999999999</v>
      </c>
      <c r="L9" s="1834">
        <f t="shared" si="6"/>
        <v>20.839596</v>
      </c>
      <c r="M9" s="1834">
        <f t="shared" si="6"/>
        <v>20.306253000000002</v>
      </c>
      <c r="N9" s="1834">
        <f t="shared" si="6"/>
        <v>19.488634999999999</v>
      </c>
      <c r="O9" s="1834">
        <f t="shared" si="6"/>
        <v>19.122305000000001</v>
      </c>
      <c r="P9" s="1834">
        <f t="shared" si="6"/>
        <v>19.430553</v>
      </c>
      <c r="Q9" s="1834">
        <f t="shared" si="6"/>
        <v>18.954158</v>
      </c>
      <c r="R9" s="1834">
        <f t="shared" si="6"/>
        <v>19.034447</v>
      </c>
      <c r="S9" s="1834">
        <f t="shared" si="6"/>
        <v>19.005872</v>
      </c>
      <c r="T9" s="1834">
        <f t="shared" si="6"/>
        <v>19.445561999999999</v>
      </c>
      <c r="U9" s="1834">
        <f t="shared" si="6"/>
        <v>19.689827000000001</v>
      </c>
      <c r="V9" s="1834">
        <f t="shared" si="6"/>
        <v>20.453160000000004</v>
      </c>
      <c r="W9" s="1834">
        <f t="shared" si="6"/>
        <v>20.261692000000004</v>
      </c>
      <c r="X9" s="1834">
        <f t="shared" si="6"/>
        <v>19.633095999999998</v>
      </c>
      <c r="Y9" s="1834">
        <f t="shared" si="6"/>
        <v>19.141743000000002</v>
      </c>
      <c r="Z9" s="1834">
        <f t="shared" si="6"/>
        <v>20.707566</v>
      </c>
      <c r="AA9" s="1834">
        <f t="shared" si="6"/>
        <v>20.695150000000002</v>
      </c>
      <c r="AB9" s="1834">
        <f t="shared" si="6"/>
        <v>20.520582000000001</v>
      </c>
      <c r="AC9" s="1834">
        <f t="shared" si="6"/>
        <v>21.257038999999999</v>
      </c>
      <c r="AD9" s="1834">
        <f t="shared" si="6"/>
        <v>21.629544000000003</v>
      </c>
      <c r="AE9" s="2437" t="s">
        <v>1299</v>
      </c>
      <c r="AF9" s="2437" t="s">
        <v>1299</v>
      </c>
      <c r="AG9" s="2437" t="s">
        <v>1299</v>
      </c>
      <c r="AH9" s="2438" t="s">
        <v>579</v>
      </c>
      <c r="AI9" s="2438" t="s">
        <v>579</v>
      </c>
      <c r="AJ9" s="2439" t="s">
        <v>579</v>
      </c>
      <c r="AK9" s="2438" t="s">
        <v>579</v>
      </c>
      <c r="AL9" s="2438" t="s">
        <v>579</v>
      </c>
      <c r="AM9" s="2439" t="s">
        <v>579</v>
      </c>
      <c r="AN9" s="2438" t="s">
        <v>579</v>
      </c>
      <c r="AO9" s="1939"/>
      <c r="AP9" s="1344"/>
      <c r="AQ9" s="1949"/>
      <c r="AR9" s="1344" t="s">
        <v>271</v>
      </c>
      <c r="AS9" s="1344"/>
      <c r="AT9" s="1344"/>
      <c r="AU9" s="1344"/>
      <c r="AV9" s="1344"/>
      <c r="AW9" s="1344"/>
      <c r="AX9" s="1344"/>
      <c r="AY9" s="1344"/>
      <c r="AZ9" s="1344"/>
      <c r="BA9" s="1344"/>
      <c r="BB9" s="1344"/>
      <c r="BC9" s="1344"/>
      <c r="BD9" s="1344"/>
      <c r="BE9" s="1344"/>
      <c r="BF9" s="1344"/>
      <c r="BG9" s="1344"/>
      <c r="BH9" s="1344"/>
      <c r="BI9" s="1344"/>
      <c r="BJ9" s="1344"/>
      <c r="BK9" s="1344"/>
      <c r="BL9" s="1344"/>
      <c r="BM9" s="1344"/>
      <c r="BN9" s="1344"/>
      <c r="BO9" s="1344"/>
      <c r="BP9" s="1344"/>
      <c r="BQ9" s="1344"/>
      <c r="BR9" s="1344"/>
      <c r="BS9" s="1344"/>
      <c r="BT9" s="1344"/>
      <c r="BU9" s="1344"/>
      <c r="BV9" s="1344"/>
      <c r="BW9" s="1344"/>
      <c r="BX9" s="1344"/>
      <c r="BY9" s="1344"/>
      <c r="BZ9" s="1344"/>
      <c r="CA9" s="1344"/>
      <c r="CB9" s="1344"/>
      <c r="CC9" s="1344"/>
      <c r="CD9" s="1344"/>
      <c r="CE9" s="1344"/>
      <c r="CF9" s="1344"/>
      <c r="CG9" s="1344"/>
      <c r="CH9" s="1344"/>
      <c r="CI9" s="1344"/>
      <c r="CJ9" s="1344"/>
      <c r="CK9" s="1344"/>
      <c r="CL9" s="1344"/>
      <c r="CM9" s="1344"/>
      <c r="CN9" s="1344"/>
      <c r="CO9" s="1344"/>
      <c r="CP9" s="1344"/>
      <c r="CQ9" s="1344"/>
      <c r="CR9" s="1344"/>
      <c r="CS9" s="1344"/>
      <c r="CT9" s="1344"/>
      <c r="CU9" s="1344"/>
      <c r="CV9" s="1344"/>
      <c r="CW9" s="1344"/>
      <c r="CX9" s="1344"/>
      <c r="CY9" s="1344"/>
      <c r="CZ9" s="1344"/>
      <c r="DA9" s="1344"/>
      <c r="DB9" s="1344"/>
      <c r="DC9" s="1344"/>
      <c r="DD9" s="1344"/>
      <c r="DE9" s="1344"/>
      <c r="DF9" s="1344"/>
      <c r="DG9" s="1344"/>
      <c r="DH9" s="1344"/>
      <c r="DI9" s="1344"/>
      <c r="DJ9" s="1344"/>
      <c r="DK9" s="1344"/>
      <c r="DL9" s="1344"/>
      <c r="DM9" s="1344"/>
      <c r="DN9" s="1344"/>
      <c r="DO9" s="1344"/>
      <c r="DP9" s="1344"/>
      <c r="DQ9" s="1344"/>
      <c r="DR9" s="1344"/>
      <c r="DS9" s="1344"/>
      <c r="DT9" s="1344"/>
      <c r="DU9" s="1344"/>
      <c r="DV9" s="1344"/>
      <c r="DW9" s="1344"/>
      <c r="DX9" s="1344"/>
      <c r="DY9" s="1344"/>
      <c r="DZ9" s="1344"/>
      <c r="EA9" s="1344"/>
      <c r="EB9" s="1344"/>
      <c r="EC9" s="1344"/>
      <c r="ED9" s="1344"/>
      <c r="EE9" s="1344"/>
      <c r="EF9" s="1344"/>
      <c r="EG9" s="1344"/>
      <c r="EH9" s="1344"/>
      <c r="EI9" s="1344"/>
      <c r="EJ9" s="1344"/>
      <c r="EK9" s="1344"/>
      <c r="EL9" s="1344"/>
      <c r="EM9" s="1344"/>
      <c r="EN9" s="1344"/>
      <c r="EO9" s="1344"/>
      <c r="EP9" s="1344"/>
      <c r="EQ9" s="1344"/>
      <c r="ER9" s="1344"/>
      <c r="ES9" s="1344"/>
      <c r="ET9" s="1344"/>
      <c r="EU9" s="1344"/>
      <c r="EV9" s="1344"/>
      <c r="EW9" s="1344"/>
      <c r="EX9" s="1344"/>
      <c r="EY9" s="1344"/>
      <c r="EZ9" s="1344"/>
      <c r="FA9" s="1344"/>
      <c r="FB9" s="1344"/>
      <c r="FC9" s="1344"/>
      <c r="FD9" s="1344"/>
      <c r="FE9" s="1344"/>
      <c r="FF9" s="1344"/>
      <c r="FG9" s="1344"/>
      <c r="FH9" s="1344"/>
      <c r="FI9" s="1344"/>
      <c r="FJ9" s="1344"/>
      <c r="FK9" s="1344"/>
      <c r="FL9" s="1344"/>
      <c r="FM9" s="1344"/>
      <c r="FN9" s="1344"/>
      <c r="FO9" s="1344"/>
      <c r="FP9" s="1344"/>
      <c r="FQ9" s="1344"/>
      <c r="FR9" s="1344"/>
      <c r="FS9" s="1344"/>
      <c r="FT9" s="1344"/>
      <c r="FU9" s="1344"/>
      <c r="FV9" s="1344"/>
      <c r="FW9" s="1344"/>
      <c r="FX9" s="1344"/>
      <c r="FY9" s="1344"/>
      <c r="FZ9" s="1344"/>
      <c r="GA9" s="1344"/>
      <c r="GB9" s="1344"/>
      <c r="GC9" s="1344"/>
      <c r="GD9" s="1344"/>
      <c r="GE9" s="1344"/>
      <c r="GF9" s="1344"/>
      <c r="GG9" s="1344"/>
      <c r="GH9" s="1344"/>
      <c r="GI9" s="1344"/>
      <c r="GJ9" s="1344"/>
      <c r="GK9" s="1344"/>
      <c r="GL9" s="1344"/>
      <c r="GM9" s="1344"/>
      <c r="GN9" s="1344"/>
      <c r="GO9" s="1344"/>
      <c r="GP9" s="1344"/>
      <c r="GQ9" s="1344"/>
      <c r="GR9" s="1344"/>
      <c r="GS9" s="1344"/>
      <c r="GT9" s="1344"/>
      <c r="GU9" s="1344"/>
      <c r="GV9" s="1344"/>
      <c r="GW9" s="1344"/>
      <c r="GX9" s="1344"/>
      <c r="GY9" s="1344"/>
      <c r="GZ9" s="1344"/>
      <c r="HA9" s="1344"/>
      <c r="HB9" s="1344"/>
      <c r="HC9" s="1344"/>
      <c r="HD9" s="1344"/>
      <c r="HE9" s="1344"/>
      <c r="HF9" s="1344"/>
      <c r="HG9" s="1344"/>
      <c r="HH9" s="1344"/>
      <c r="HI9" s="1344"/>
      <c r="HJ9" s="1344"/>
      <c r="HK9" s="1344"/>
      <c r="HL9" s="1344"/>
      <c r="HM9" s="1344"/>
      <c r="HN9" s="1344"/>
      <c r="HO9" s="1344"/>
      <c r="HP9" s="1344"/>
      <c r="HQ9" s="1344"/>
      <c r="HR9" s="1344"/>
      <c r="HS9" s="1344"/>
      <c r="HT9" s="1344"/>
      <c r="HU9" s="1344"/>
      <c r="HV9" s="1344"/>
      <c r="HW9" s="1344"/>
      <c r="HX9" s="1344"/>
      <c r="HY9" s="1344"/>
      <c r="HZ9" s="1344"/>
      <c r="IA9" s="1344"/>
      <c r="IB9" s="1344"/>
      <c r="IC9" s="1344"/>
      <c r="ID9" s="1344"/>
      <c r="IE9" s="1344"/>
      <c r="IF9" s="1344"/>
      <c r="IG9" s="1344"/>
      <c r="IH9" s="1344"/>
      <c r="II9" s="1344"/>
      <c r="IJ9" s="1344"/>
      <c r="IK9" s="1344"/>
      <c r="IL9" s="1344"/>
      <c r="IM9" s="1344"/>
      <c r="IN9" s="1344"/>
      <c r="IO9" s="1344"/>
      <c r="IP9" s="1344"/>
    </row>
    <row r="10" spans="1:250">
      <c r="A10" s="1344"/>
      <c r="B10" s="2848"/>
      <c r="C10" s="2294" t="s">
        <v>1302</v>
      </c>
      <c r="D10" s="2434" t="s">
        <v>984</v>
      </c>
      <c r="E10" s="2429" t="s">
        <v>1299</v>
      </c>
      <c r="F10" s="1226">
        <f>ROUND((F9-E9)/E9*100,1)</f>
        <v>9.6</v>
      </c>
      <c r="G10" s="1226">
        <f>ROUND((G9-F9)/F9*100,1)</f>
        <v>2.1</v>
      </c>
      <c r="H10" s="1226">
        <f t="shared" ref="H10:AD10" si="7">ROUND((H9-G9)/G9*100,1)</f>
        <v>-0.6</v>
      </c>
      <c r="I10" s="1226">
        <f t="shared" si="7"/>
        <v>2</v>
      </c>
      <c r="J10" s="1226">
        <f t="shared" si="7"/>
        <v>-1.9</v>
      </c>
      <c r="K10" s="1226">
        <f t="shared" si="7"/>
        <v>6.4</v>
      </c>
      <c r="L10" s="1226">
        <f t="shared" si="7"/>
        <v>2.5</v>
      </c>
      <c r="M10" s="1226">
        <f t="shared" si="7"/>
        <v>-2.6</v>
      </c>
      <c r="N10" s="1226">
        <f t="shared" si="7"/>
        <v>-4</v>
      </c>
      <c r="O10" s="1226">
        <f t="shared" si="7"/>
        <v>-1.9</v>
      </c>
      <c r="P10" s="1226">
        <f t="shared" si="7"/>
        <v>1.6</v>
      </c>
      <c r="Q10" s="1226">
        <f t="shared" si="7"/>
        <v>-2.5</v>
      </c>
      <c r="R10" s="1226">
        <f t="shared" si="7"/>
        <v>0.4</v>
      </c>
      <c r="S10" s="1226">
        <f t="shared" si="7"/>
        <v>-0.2</v>
      </c>
      <c r="T10" s="1226">
        <f t="shared" si="7"/>
        <v>2.2999999999999998</v>
      </c>
      <c r="U10" s="1226">
        <f t="shared" si="7"/>
        <v>1.3</v>
      </c>
      <c r="V10" s="1226">
        <f t="shared" si="7"/>
        <v>3.9</v>
      </c>
      <c r="W10" s="1226">
        <f t="shared" si="7"/>
        <v>-0.9</v>
      </c>
      <c r="X10" s="1226">
        <f t="shared" si="7"/>
        <v>-3.1</v>
      </c>
      <c r="Y10" s="1226">
        <f t="shared" si="7"/>
        <v>-2.5</v>
      </c>
      <c r="Z10" s="1226">
        <f t="shared" si="7"/>
        <v>8.1999999999999993</v>
      </c>
      <c r="AA10" s="1226">
        <f t="shared" si="7"/>
        <v>-0.1</v>
      </c>
      <c r="AB10" s="1226">
        <f t="shared" si="7"/>
        <v>-0.8</v>
      </c>
      <c r="AC10" s="1226">
        <f t="shared" si="7"/>
        <v>3.6</v>
      </c>
      <c r="AD10" s="1226">
        <f t="shared" si="7"/>
        <v>1.8</v>
      </c>
      <c r="AE10" s="2440" t="s">
        <v>1299</v>
      </c>
      <c r="AF10" s="2440" t="s">
        <v>1299</v>
      </c>
      <c r="AG10" s="2440" t="s">
        <v>1299</v>
      </c>
      <c r="AH10" s="2441" t="s">
        <v>579</v>
      </c>
      <c r="AI10" s="2441" t="s">
        <v>579</v>
      </c>
      <c r="AJ10" s="2441" t="s">
        <v>579</v>
      </c>
      <c r="AK10" s="2441" t="s">
        <v>579</v>
      </c>
      <c r="AL10" s="2441" t="s">
        <v>579</v>
      </c>
      <c r="AM10" s="2441" t="s">
        <v>579</v>
      </c>
      <c r="AN10" s="2441" t="s">
        <v>579</v>
      </c>
      <c r="AO10" s="1953"/>
      <c r="AP10" s="1344"/>
      <c r="AQ10" s="327"/>
      <c r="AR10" s="1344"/>
      <c r="AS10" s="1344"/>
      <c r="AT10" s="1344"/>
      <c r="AU10" s="1344"/>
      <c r="AV10" s="1344"/>
      <c r="AW10" s="1344"/>
      <c r="AX10" s="1344"/>
      <c r="AY10" s="1344"/>
      <c r="AZ10" s="1344"/>
      <c r="BA10" s="1344"/>
      <c r="BB10" s="1344"/>
      <c r="BC10" s="1344"/>
      <c r="BD10" s="1344"/>
      <c r="BE10" s="1344"/>
      <c r="BF10" s="1344"/>
      <c r="BG10" s="1344"/>
      <c r="BH10" s="1344"/>
      <c r="BI10" s="1344"/>
      <c r="BJ10" s="1344"/>
      <c r="BK10" s="1344"/>
      <c r="BL10" s="1344"/>
      <c r="BM10" s="1344"/>
      <c r="BN10" s="1344"/>
      <c r="BO10" s="1344"/>
      <c r="BP10" s="1344"/>
      <c r="BQ10" s="1344"/>
      <c r="BR10" s="1344"/>
      <c r="BS10" s="1344"/>
      <c r="BT10" s="1344"/>
      <c r="BU10" s="1344"/>
      <c r="BV10" s="1344"/>
      <c r="BW10" s="1344"/>
      <c r="BX10" s="1344"/>
      <c r="BY10" s="1344"/>
      <c r="BZ10" s="1344"/>
      <c r="CA10" s="1344"/>
      <c r="CB10" s="1344"/>
      <c r="CC10" s="1344"/>
      <c r="CD10" s="1344"/>
      <c r="CE10" s="1344"/>
      <c r="CF10" s="1344"/>
      <c r="CG10" s="1344"/>
      <c r="CH10" s="1344"/>
      <c r="CI10" s="1344"/>
      <c r="CJ10" s="1344"/>
      <c r="CK10" s="1344"/>
      <c r="CL10" s="1344"/>
      <c r="CM10" s="1344"/>
      <c r="CN10" s="1344"/>
      <c r="CO10" s="1344"/>
      <c r="CP10" s="1344"/>
      <c r="CQ10" s="1344"/>
      <c r="CR10" s="1344"/>
      <c r="CS10" s="1344"/>
      <c r="CT10" s="1344"/>
      <c r="CU10" s="1344"/>
      <c r="CV10" s="1344"/>
      <c r="CW10" s="1344"/>
      <c r="CX10" s="1344"/>
      <c r="CY10" s="1344"/>
      <c r="CZ10" s="1344"/>
      <c r="DA10" s="1344"/>
      <c r="DB10" s="1344"/>
      <c r="DC10" s="1344"/>
      <c r="DD10" s="1344"/>
      <c r="DE10" s="1344"/>
      <c r="DF10" s="1344"/>
      <c r="DG10" s="1344"/>
      <c r="DH10" s="1344"/>
      <c r="DI10" s="1344"/>
      <c r="DJ10" s="1344"/>
      <c r="DK10" s="1344"/>
      <c r="DL10" s="1344"/>
      <c r="DM10" s="1344"/>
      <c r="DN10" s="1344"/>
      <c r="DO10" s="1344"/>
      <c r="DP10" s="1344"/>
      <c r="DQ10" s="1344"/>
      <c r="DR10" s="1344"/>
      <c r="DS10" s="1344"/>
      <c r="DT10" s="1344"/>
      <c r="DU10" s="1344"/>
      <c r="DV10" s="1344"/>
      <c r="DW10" s="1344"/>
      <c r="DX10" s="1344"/>
      <c r="DY10" s="1344"/>
      <c r="DZ10" s="1344"/>
      <c r="EA10" s="1344"/>
      <c r="EB10" s="1344"/>
      <c r="EC10" s="1344"/>
      <c r="ED10" s="1344"/>
      <c r="EE10" s="1344"/>
      <c r="EF10" s="1344"/>
      <c r="EG10" s="1344"/>
      <c r="EH10" s="1344"/>
      <c r="EI10" s="1344"/>
      <c r="EJ10" s="1344"/>
      <c r="EK10" s="1344"/>
      <c r="EL10" s="1344"/>
      <c r="EM10" s="1344"/>
      <c r="EN10" s="1344"/>
      <c r="EO10" s="1344"/>
      <c r="EP10" s="1344"/>
      <c r="EQ10" s="1344"/>
      <c r="ER10" s="1344"/>
      <c r="ES10" s="1344"/>
      <c r="ET10" s="1344"/>
      <c r="EU10" s="1344"/>
      <c r="EV10" s="1344"/>
      <c r="EW10" s="1344"/>
      <c r="EX10" s="1344"/>
      <c r="EY10" s="1344"/>
      <c r="EZ10" s="1344"/>
      <c r="FA10" s="1344"/>
      <c r="FB10" s="1344"/>
      <c r="FC10" s="1344"/>
      <c r="FD10" s="1344"/>
      <c r="FE10" s="1344"/>
      <c r="FF10" s="1344"/>
      <c r="FG10" s="1344"/>
      <c r="FH10" s="1344"/>
      <c r="FI10" s="1344"/>
      <c r="FJ10" s="1344"/>
      <c r="FK10" s="1344"/>
      <c r="FL10" s="1344"/>
      <c r="FM10" s="1344"/>
      <c r="FN10" s="1344"/>
      <c r="FO10" s="1344"/>
      <c r="FP10" s="1344"/>
      <c r="FQ10" s="1344"/>
      <c r="FR10" s="1344"/>
      <c r="FS10" s="1344"/>
      <c r="FT10" s="1344"/>
      <c r="FU10" s="1344"/>
      <c r="FV10" s="1344"/>
      <c r="FW10" s="1344"/>
      <c r="FX10" s="1344"/>
      <c r="FY10" s="1344"/>
      <c r="FZ10" s="1344"/>
      <c r="GA10" s="1344"/>
      <c r="GB10" s="1344"/>
      <c r="GC10" s="1344"/>
      <c r="GD10" s="1344"/>
      <c r="GE10" s="1344"/>
      <c r="GF10" s="1344"/>
      <c r="GG10" s="1344"/>
      <c r="GH10" s="1344"/>
      <c r="GI10" s="1344"/>
      <c r="GJ10" s="1344"/>
      <c r="GK10" s="1344"/>
      <c r="GL10" s="1344"/>
      <c r="GM10" s="1344"/>
      <c r="GN10" s="1344"/>
      <c r="GO10" s="1344"/>
      <c r="GP10" s="1344"/>
      <c r="GQ10" s="1344"/>
      <c r="GR10" s="1344"/>
      <c r="GS10" s="1344"/>
      <c r="GT10" s="1344"/>
      <c r="GU10" s="1344"/>
      <c r="GV10" s="1344"/>
      <c r="GW10" s="1344"/>
      <c r="GX10" s="1344"/>
      <c r="GY10" s="1344"/>
      <c r="GZ10" s="1344"/>
      <c r="HA10" s="1344"/>
      <c r="HB10" s="1344"/>
      <c r="HC10" s="1344"/>
      <c r="HD10" s="1344"/>
      <c r="HE10" s="1344"/>
      <c r="HF10" s="1344"/>
      <c r="HG10" s="1344"/>
      <c r="HH10" s="1344"/>
      <c r="HI10" s="1344"/>
      <c r="HJ10" s="1344"/>
      <c r="HK10" s="1344"/>
      <c r="HL10" s="1344"/>
      <c r="HM10" s="1344"/>
      <c r="HN10" s="1344"/>
      <c r="HO10" s="1344"/>
      <c r="HP10" s="1344"/>
      <c r="HQ10" s="1344"/>
      <c r="HR10" s="1344"/>
      <c r="HS10" s="1344"/>
      <c r="HT10" s="1344"/>
      <c r="HU10" s="1344"/>
      <c r="HV10" s="1344"/>
      <c r="HW10" s="1344"/>
      <c r="HX10" s="1344"/>
      <c r="HY10" s="1344"/>
      <c r="HZ10" s="1344"/>
      <c r="IA10" s="1344"/>
      <c r="IB10" s="1344"/>
      <c r="IC10" s="1344"/>
      <c r="ID10" s="1344"/>
      <c r="IE10" s="1344"/>
      <c r="IF10" s="1344"/>
      <c r="IG10" s="1344"/>
      <c r="IH10" s="1344"/>
      <c r="II10" s="1344"/>
      <c r="IJ10" s="1344"/>
      <c r="IK10" s="1344"/>
      <c r="IL10" s="1344"/>
      <c r="IM10" s="1344"/>
      <c r="IN10" s="1344"/>
      <c r="IO10" s="1344"/>
      <c r="IP10" s="1344"/>
    </row>
    <row r="11" spans="1:250">
      <c r="A11" s="1344"/>
      <c r="B11" s="2857" t="s">
        <v>1303</v>
      </c>
      <c r="C11" s="2284" t="s">
        <v>666</v>
      </c>
      <c r="D11" s="2442" t="s">
        <v>997</v>
      </c>
      <c r="E11" s="2006">
        <f>E123</f>
        <v>105.7</v>
      </c>
      <c r="F11" s="2006">
        <f t="shared" ref="F11:AG11" si="8">F123</f>
        <v>108.8</v>
      </c>
      <c r="G11" s="2006">
        <f t="shared" si="8"/>
        <v>106</v>
      </c>
      <c r="H11" s="2006">
        <f t="shared" si="8"/>
        <v>98.1</v>
      </c>
      <c r="I11" s="2006">
        <f t="shared" si="8"/>
        <v>94.6</v>
      </c>
      <c r="J11" s="2006">
        <f t="shared" si="8"/>
        <v>93.2</v>
      </c>
      <c r="K11" s="2006">
        <f t="shared" si="8"/>
        <v>95.4</v>
      </c>
      <c r="L11" s="2006">
        <f t="shared" si="8"/>
        <v>100.9</v>
      </c>
      <c r="M11" s="2006">
        <f t="shared" si="8"/>
        <v>106.6</v>
      </c>
      <c r="N11" s="2006">
        <f t="shared" si="8"/>
        <v>99.5</v>
      </c>
      <c r="O11" s="2006">
        <f t="shared" si="8"/>
        <v>99.7</v>
      </c>
      <c r="P11" s="2006">
        <f t="shared" si="8"/>
        <v>101.1</v>
      </c>
      <c r="Q11" s="2006">
        <f t="shared" si="8"/>
        <v>91.7</v>
      </c>
      <c r="R11" s="2006">
        <f t="shared" si="8"/>
        <v>97.6</v>
      </c>
      <c r="S11" s="2006">
        <f t="shared" si="8"/>
        <v>107.1</v>
      </c>
      <c r="T11" s="2006">
        <f t="shared" si="8"/>
        <v>113.9</v>
      </c>
      <c r="U11" s="2006">
        <f t="shared" si="8"/>
        <v>122</v>
      </c>
      <c r="V11" s="2006">
        <f t="shared" si="8"/>
        <v>133.69999999999999</v>
      </c>
      <c r="W11" s="2006">
        <f t="shared" si="8"/>
        <v>132.9</v>
      </c>
      <c r="X11" s="2006">
        <f t="shared" si="8"/>
        <v>119.1</v>
      </c>
      <c r="Y11" s="2006">
        <f t="shared" si="8"/>
        <v>105.4</v>
      </c>
      <c r="Z11" s="2006">
        <f t="shared" si="8"/>
        <v>118.2</v>
      </c>
      <c r="AA11" s="2006">
        <f t="shared" si="8"/>
        <v>121.4</v>
      </c>
      <c r="AB11" s="2006">
        <f t="shared" si="8"/>
        <v>113.1</v>
      </c>
      <c r="AC11" s="2006">
        <f t="shared" si="8"/>
        <v>113.6</v>
      </c>
      <c r="AD11" s="2006">
        <f t="shared" si="8"/>
        <v>112.7</v>
      </c>
      <c r="AE11" s="2006">
        <f t="shared" si="8"/>
        <v>110.7</v>
      </c>
      <c r="AF11" s="2006">
        <f t="shared" si="8"/>
        <v>110.8</v>
      </c>
      <c r="AG11" s="2006">
        <f t="shared" si="8"/>
        <v>114.9</v>
      </c>
      <c r="AH11" s="2006">
        <v>115.8</v>
      </c>
      <c r="AI11" s="2006">
        <v>109.8</v>
      </c>
      <c r="AJ11" s="2006">
        <v>98.7</v>
      </c>
      <c r="AK11" s="2006">
        <v>101.4</v>
      </c>
      <c r="AL11" s="2006">
        <v>101.8</v>
      </c>
      <c r="AM11" s="2006">
        <v>96.9</v>
      </c>
      <c r="AN11" s="2006">
        <v>96.3</v>
      </c>
      <c r="AO11" s="1939" t="s">
        <v>1304</v>
      </c>
      <c r="AP11" s="1956"/>
      <c r="AQ11" s="327" t="s">
        <v>1305</v>
      </c>
      <c r="AR11" s="1344"/>
      <c r="AS11" s="1344"/>
      <c r="AT11" s="1344"/>
      <c r="AU11" s="1344"/>
      <c r="AV11" s="1344"/>
      <c r="AW11" s="1344"/>
      <c r="AX11" s="1344"/>
      <c r="AY11" s="1344"/>
      <c r="AZ11" s="1344"/>
      <c r="BA11" s="1344"/>
      <c r="BB11" s="1344"/>
      <c r="BC11" s="1344"/>
      <c r="BD11" s="1344"/>
      <c r="BE11" s="1344"/>
      <c r="BF11" s="1344"/>
      <c r="BG11" s="1344"/>
      <c r="BH11" s="1344"/>
      <c r="BI11" s="1344"/>
      <c r="BJ11" s="1344"/>
      <c r="BK11" s="1344"/>
      <c r="BL11" s="1344"/>
      <c r="BM11" s="1344"/>
      <c r="BN11" s="1344"/>
      <c r="BO11" s="1344"/>
      <c r="BP11" s="1344"/>
      <c r="BQ11" s="1344"/>
      <c r="BR11" s="1344"/>
      <c r="BS11" s="1344"/>
      <c r="BT11" s="1344"/>
      <c r="BU11" s="1344"/>
      <c r="BV11" s="1344"/>
      <c r="BW11" s="1344"/>
      <c r="BX11" s="1344"/>
      <c r="BY11" s="1344"/>
      <c r="BZ11" s="1344"/>
      <c r="CA11" s="1344"/>
      <c r="CB11" s="1344"/>
      <c r="CC11" s="1344"/>
      <c r="CD11" s="1344"/>
      <c r="CE11" s="1344"/>
      <c r="CF11" s="1344"/>
      <c r="CG11" s="1344"/>
      <c r="CH11" s="1344"/>
      <c r="CI11" s="1344"/>
      <c r="CJ11" s="1344"/>
      <c r="CK11" s="1344"/>
      <c r="CL11" s="1344"/>
      <c r="CM11" s="1344"/>
      <c r="CN11" s="1344"/>
      <c r="CO11" s="1344"/>
      <c r="CP11" s="1344"/>
      <c r="CQ11" s="1344"/>
      <c r="CR11" s="1344"/>
      <c r="CS11" s="1344"/>
      <c r="CT11" s="1344"/>
      <c r="CU11" s="1344"/>
      <c r="CV11" s="1344"/>
      <c r="CW11" s="1344"/>
      <c r="CX11" s="1344"/>
      <c r="CY11" s="1344"/>
      <c r="CZ11" s="1344"/>
      <c r="DA11" s="1344"/>
      <c r="DB11" s="1344"/>
      <c r="DC11" s="1344"/>
      <c r="DD11" s="1344"/>
      <c r="DE11" s="1344"/>
      <c r="DF11" s="1344"/>
      <c r="DG11" s="1344"/>
      <c r="DH11" s="1344"/>
      <c r="DI11" s="1344"/>
      <c r="DJ11" s="1344"/>
      <c r="DK11" s="1344"/>
      <c r="DL11" s="1344"/>
      <c r="DM11" s="1344"/>
      <c r="DN11" s="1344"/>
      <c r="DO11" s="1344"/>
      <c r="DP11" s="1344"/>
      <c r="DQ11" s="1344"/>
      <c r="DR11" s="1344"/>
      <c r="DS11" s="1344"/>
      <c r="DT11" s="1344"/>
      <c r="DU11" s="1344"/>
      <c r="DV11" s="1344"/>
      <c r="DW11" s="1344"/>
      <c r="DX11" s="1344"/>
      <c r="DY11" s="1344"/>
      <c r="DZ11" s="1344"/>
      <c r="EA11" s="1344"/>
      <c r="EB11" s="1344"/>
      <c r="EC11" s="1344"/>
      <c r="ED11" s="1344"/>
      <c r="EE11" s="1344"/>
      <c r="EF11" s="1344"/>
      <c r="EG11" s="1344"/>
      <c r="EH11" s="1344"/>
      <c r="EI11" s="1344"/>
      <c r="EJ11" s="1344"/>
      <c r="EK11" s="1344"/>
      <c r="EL11" s="1344"/>
      <c r="EM11" s="1344"/>
      <c r="EN11" s="1344"/>
      <c r="EO11" s="1344"/>
      <c r="EP11" s="1344"/>
      <c r="EQ11" s="1344"/>
      <c r="ER11" s="1344"/>
      <c r="ES11" s="1344"/>
      <c r="ET11" s="1344"/>
      <c r="EU11" s="1344"/>
      <c r="EV11" s="1344"/>
      <c r="EW11" s="1344"/>
      <c r="EX11" s="1344"/>
      <c r="EY11" s="1344"/>
      <c r="EZ11" s="1344"/>
      <c r="FA11" s="1344"/>
      <c r="FB11" s="1344"/>
      <c r="FC11" s="1344"/>
      <c r="FD11" s="1344"/>
      <c r="FE11" s="1344"/>
      <c r="FF11" s="1344"/>
      <c r="FG11" s="1344"/>
      <c r="FH11" s="1344"/>
      <c r="FI11" s="1344"/>
      <c r="FJ11" s="1344"/>
      <c r="FK11" s="1344"/>
      <c r="FL11" s="1344"/>
      <c r="FM11" s="1344"/>
      <c r="FN11" s="1344"/>
      <c r="FO11" s="1344"/>
      <c r="FP11" s="1344"/>
      <c r="FQ11" s="1344"/>
      <c r="FR11" s="1344"/>
      <c r="FS11" s="1344"/>
      <c r="FT11" s="1344"/>
      <c r="FU11" s="1344"/>
      <c r="FV11" s="1344"/>
      <c r="FW11" s="1344"/>
      <c r="FX11" s="1344"/>
      <c r="FY11" s="1344"/>
      <c r="FZ11" s="1344"/>
      <c r="GA11" s="1344"/>
      <c r="GB11" s="1344"/>
      <c r="GC11" s="1344"/>
      <c r="GD11" s="1344"/>
      <c r="GE11" s="1344"/>
      <c r="GF11" s="1344"/>
      <c r="GG11" s="1344"/>
      <c r="GH11" s="1344"/>
      <c r="GI11" s="1344"/>
      <c r="GJ11" s="1344"/>
      <c r="GK11" s="1344"/>
      <c r="GL11" s="1344"/>
      <c r="GM11" s="1344"/>
      <c r="GN11" s="1344"/>
      <c r="GO11" s="1344"/>
      <c r="GP11" s="1344"/>
      <c r="GQ11" s="1344"/>
      <c r="GR11" s="1344"/>
      <c r="GS11" s="1344"/>
      <c r="GT11" s="1344"/>
      <c r="GU11" s="1344"/>
      <c r="GV11" s="1344"/>
      <c r="GW11" s="1344"/>
      <c r="GX11" s="1344"/>
      <c r="GY11" s="1344"/>
      <c r="GZ11" s="1344"/>
      <c r="HA11" s="1344"/>
      <c r="HB11" s="1344"/>
      <c r="HC11" s="1344"/>
      <c r="HD11" s="1344"/>
      <c r="HE11" s="1344"/>
      <c r="HF11" s="1344"/>
      <c r="HG11" s="1344"/>
      <c r="HH11" s="1344"/>
      <c r="HI11" s="1344"/>
      <c r="HJ11" s="1344"/>
      <c r="HK11" s="1344"/>
      <c r="HL11" s="1344"/>
      <c r="HM11" s="1344"/>
      <c r="HN11" s="1344"/>
      <c r="HO11" s="1344"/>
      <c r="HP11" s="1344"/>
      <c r="HQ11" s="1344"/>
      <c r="HR11" s="1344"/>
      <c r="HS11" s="1344"/>
      <c r="HT11" s="1344"/>
      <c r="HU11" s="1344"/>
      <c r="HV11" s="1344"/>
      <c r="HW11" s="1344"/>
      <c r="HX11" s="1344"/>
      <c r="HY11" s="1344"/>
      <c r="HZ11" s="1344"/>
      <c r="IA11" s="1344"/>
      <c r="IB11" s="1344"/>
      <c r="IC11" s="1344"/>
      <c r="ID11" s="1344"/>
      <c r="IE11" s="1344"/>
      <c r="IF11" s="1344"/>
      <c r="IG11" s="1344"/>
      <c r="IH11" s="1344"/>
      <c r="II11" s="1344"/>
      <c r="IJ11" s="1344"/>
      <c r="IK11" s="1344"/>
      <c r="IL11" s="1344"/>
      <c r="IM11" s="1344"/>
      <c r="IN11" s="1344"/>
      <c r="IO11" s="1344"/>
      <c r="IP11" s="1344"/>
    </row>
    <row r="12" spans="1:250">
      <c r="A12" s="1344"/>
      <c r="B12" s="2847"/>
      <c r="C12" s="2284"/>
      <c r="D12" s="2443" t="s">
        <v>577</v>
      </c>
      <c r="E12" s="2429" t="s">
        <v>1299</v>
      </c>
      <c r="F12" s="1226">
        <f>ROUND((F11-E11)/E11*100,1)</f>
        <v>2.9</v>
      </c>
      <c r="G12" s="1226">
        <f t="shared" ref="G12:AN12" si="9">ROUND((G11-F11)/F11*100,1)</f>
        <v>-2.6</v>
      </c>
      <c r="H12" s="1226">
        <f t="shared" si="9"/>
        <v>-7.5</v>
      </c>
      <c r="I12" s="1226">
        <f t="shared" si="9"/>
        <v>-3.6</v>
      </c>
      <c r="J12" s="1226">
        <f t="shared" si="9"/>
        <v>-1.5</v>
      </c>
      <c r="K12" s="1226">
        <f t="shared" si="9"/>
        <v>2.4</v>
      </c>
      <c r="L12" s="1226">
        <f t="shared" si="9"/>
        <v>5.8</v>
      </c>
      <c r="M12" s="1226">
        <f t="shared" si="9"/>
        <v>5.6</v>
      </c>
      <c r="N12" s="1226">
        <f t="shared" si="9"/>
        <v>-6.7</v>
      </c>
      <c r="O12" s="1226">
        <f t="shared" si="9"/>
        <v>0.2</v>
      </c>
      <c r="P12" s="1226">
        <f t="shared" si="9"/>
        <v>1.4</v>
      </c>
      <c r="Q12" s="1226">
        <f t="shared" si="9"/>
        <v>-9.3000000000000007</v>
      </c>
      <c r="R12" s="1226">
        <f t="shared" si="9"/>
        <v>6.4</v>
      </c>
      <c r="S12" s="1226">
        <f t="shared" si="9"/>
        <v>9.6999999999999993</v>
      </c>
      <c r="T12" s="1226">
        <f t="shared" si="9"/>
        <v>6.3</v>
      </c>
      <c r="U12" s="1226">
        <f t="shared" si="9"/>
        <v>7.1</v>
      </c>
      <c r="V12" s="1226">
        <f t="shared" si="9"/>
        <v>9.6</v>
      </c>
      <c r="W12" s="1226">
        <f t="shared" si="9"/>
        <v>-0.6</v>
      </c>
      <c r="X12" s="1226">
        <f t="shared" si="9"/>
        <v>-10.4</v>
      </c>
      <c r="Y12" s="1226">
        <f t="shared" si="9"/>
        <v>-11.5</v>
      </c>
      <c r="Z12" s="1226">
        <f t="shared" si="9"/>
        <v>12.1</v>
      </c>
      <c r="AA12" s="1226">
        <f t="shared" si="9"/>
        <v>2.7</v>
      </c>
      <c r="AB12" s="1226">
        <f t="shared" si="9"/>
        <v>-6.8</v>
      </c>
      <c r="AC12" s="1226">
        <f t="shared" si="9"/>
        <v>0.4</v>
      </c>
      <c r="AD12" s="1226">
        <f t="shared" si="9"/>
        <v>-0.8</v>
      </c>
      <c r="AE12" s="1226">
        <f t="shared" si="9"/>
        <v>-1.8</v>
      </c>
      <c r="AF12" s="1226">
        <f t="shared" si="9"/>
        <v>0.1</v>
      </c>
      <c r="AG12" s="1226">
        <f t="shared" si="9"/>
        <v>3.7</v>
      </c>
      <c r="AH12" s="1226">
        <f t="shared" si="9"/>
        <v>0.8</v>
      </c>
      <c r="AI12" s="1226">
        <f t="shared" si="9"/>
        <v>-5.2</v>
      </c>
      <c r="AJ12" s="1226">
        <f t="shared" si="9"/>
        <v>-10.1</v>
      </c>
      <c r="AK12" s="1226">
        <f t="shared" si="9"/>
        <v>2.7</v>
      </c>
      <c r="AL12" s="1226">
        <f t="shared" si="9"/>
        <v>0.4</v>
      </c>
      <c r="AM12" s="1226">
        <f t="shared" si="9"/>
        <v>-4.8</v>
      </c>
      <c r="AN12" s="1226">
        <f t="shared" si="9"/>
        <v>-0.6</v>
      </c>
      <c r="AO12" s="1939" t="s">
        <v>97</v>
      </c>
      <c r="AP12" s="1956"/>
      <c r="AQ12" s="327" t="s">
        <v>1306</v>
      </c>
      <c r="AR12" s="1344"/>
      <c r="AS12" s="1344"/>
      <c r="AT12" s="1344"/>
      <c r="AU12" s="1344"/>
      <c r="AV12" s="1344"/>
      <c r="AW12" s="1344"/>
      <c r="AX12" s="1344"/>
      <c r="AY12" s="1344"/>
      <c r="AZ12" s="1344"/>
      <c r="BA12" s="1344"/>
      <c r="BB12" s="1344"/>
      <c r="BC12" s="1344"/>
      <c r="BD12" s="1344"/>
      <c r="BE12" s="1344"/>
      <c r="BF12" s="1344"/>
      <c r="BG12" s="1344"/>
      <c r="BH12" s="1344"/>
      <c r="BI12" s="1344"/>
      <c r="BJ12" s="1344"/>
      <c r="BK12" s="1344"/>
      <c r="BL12" s="1344"/>
      <c r="BM12" s="1344"/>
      <c r="BN12" s="1344"/>
      <c r="BO12" s="1344"/>
      <c r="BP12" s="1344"/>
      <c r="BQ12" s="1344"/>
      <c r="BR12" s="1344"/>
      <c r="BS12" s="1344"/>
      <c r="BT12" s="1344"/>
      <c r="BU12" s="1344"/>
      <c r="BV12" s="1344"/>
      <c r="BW12" s="1344"/>
      <c r="BX12" s="1344"/>
      <c r="BY12" s="1344"/>
      <c r="BZ12" s="1344"/>
      <c r="CA12" s="1344"/>
      <c r="CB12" s="1344"/>
      <c r="CC12" s="1344"/>
      <c r="CD12" s="1344"/>
      <c r="CE12" s="1344"/>
      <c r="CF12" s="1344"/>
      <c r="CG12" s="1344"/>
      <c r="CH12" s="1344"/>
      <c r="CI12" s="1344"/>
      <c r="CJ12" s="1344"/>
      <c r="CK12" s="1344"/>
      <c r="CL12" s="1344"/>
      <c r="CM12" s="1344"/>
      <c r="CN12" s="1344"/>
      <c r="CO12" s="1344"/>
      <c r="CP12" s="1344"/>
      <c r="CQ12" s="1344"/>
      <c r="CR12" s="1344"/>
      <c r="CS12" s="1344"/>
      <c r="CT12" s="1344"/>
      <c r="CU12" s="1344"/>
      <c r="CV12" s="1344"/>
      <c r="CW12" s="1344"/>
      <c r="CX12" s="1344"/>
      <c r="CY12" s="1344"/>
      <c r="CZ12" s="1344"/>
      <c r="DA12" s="1344"/>
      <c r="DB12" s="1344"/>
      <c r="DC12" s="1344"/>
      <c r="DD12" s="1344"/>
      <c r="DE12" s="1344"/>
      <c r="DF12" s="1344"/>
      <c r="DG12" s="1344"/>
      <c r="DH12" s="1344"/>
      <c r="DI12" s="1344"/>
      <c r="DJ12" s="1344"/>
      <c r="DK12" s="1344"/>
      <c r="DL12" s="1344"/>
      <c r="DM12" s="1344"/>
      <c r="DN12" s="1344"/>
      <c r="DO12" s="1344"/>
      <c r="DP12" s="1344"/>
      <c r="DQ12" s="1344"/>
      <c r="DR12" s="1344"/>
      <c r="DS12" s="1344"/>
      <c r="DT12" s="1344"/>
      <c r="DU12" s="1344"/>
      <c r="DV12" s="1344"/>
      <c r="DW12" s="1344"/>
      <c r="DX12" s="1344"/>
      <c r="DY12" s="1344"/>
      <c r="DZ12" s="1344"/>
      <c r="EA12" s="1344"/>
      <c r="EB12" s="1344"/>
      <c r="EC12" s="1344"/>
      <c r="ED12" s="1344"/>
      <c r="EE12" s="1344"/>
      <c r="EF12" s="1344"/>
      <c r="EG12" s="1344"/>
      <c r="EH12" s="1344"/>
      <c r="EI12" s="1344"/>
      <c r="EJ12" s="1344"/>
      <c r="EK12" s="1344"/>
      <c r="EL12" s="1344"/>
      <c r="EM12" s="1344"/>
      <c r="EN12" s="1344"/>
      <c r="EO12" s="1344"/>
      <c r="EP12" s="1344"/>
      <c r="EQ12" s="1344"/>
      <c r="ER12" s="1344"/>
      <c r="ES12" s="1344"/>
      <c r="ET12" s="1344"/>
      <c r="EU12" s="1344"/>
      <c r="EV12" s="1344"/>
      <c r="EW12" s="1344"/>
      <c r="EX12" s="1344"/>
      <c r="EY12" s="1344"/>
      <c r="EZ12" s="1344"/>
      <c r="FA12" s="1344"/>
      <c r="FB12" s="1344"/>
      <c r="FC12" s="1344"/>
      <c r="FD12" s="1344"/>
      <c r="FE12" s="1344"/>
      <c r="FF12" s="1344"/>
      <c r="FG12" s="1344"/>
      <c r="FH12" s="1344"/>
      <c r="FI12" s="1344"/>
      <c r="FJ12" s="1344"/>
      <c r="FK12" s="1344"/>
      <c r="FL12" s="1344"/>
      <c r="FM12" s="1344"/>
      <c r="FN12" s="1344"/>
      <c r="FO12" s="1344"/>
      <c r="FP12" s="1344"/>
      <c r="FQ12" s="1344"/>
      <c r="FR12" s="1344"/>
      <c r="FS12" s="1344"/>
      <c r="FT12" s="1344"/>
      <c r="FU12" s="1344"/>
      <c r="FV12" s="1344"/>
      <c r="FW12" s="1344"/>
      <c r="FX12" s="1344"/>
      <c r="FY12" s="1344"/>
      <c r="FZ12" s="1344"/>
      <c r="GA12" s="1344"/>
      <c r="GB12" s="1344"/>
      <c r="GC12" s="1344"/>
      <c r="GD12" s="1344"/>
      <c r="GE12" s="1344"/>
      <c r="GF12" s="1344"/>
      <c r="GG12" s="1344"/>
      <c r="GH12" s="1344"/>
      <c r="GI12" s="1344"/>
      <c r="GJ12" s="1344"/>
      <c r="GK12" s="1344"/>
      <c r="GL12" s="1344"/>
      <c r="GM12" s="1344"/>
      <c r="GN12" s="1344"/>
      <c r="GO12" s="1344"/>
      <c r="GP12" s="1344"/>
      <c r="GQ12" s="1344"/>
      <c r="GR12" s="1344"/>
      <c r="GS12" s="1344"/>
      <c r="GT12" s="1344"/>
      <c r="GU12" s="1344"/>
      <c r="GV12" s="1344"/>
      <c r="GW12" s="1344"/>
      <c r="GX12" s="1344"/>
      <c r="GY12" s="1344"/>
      <c r="GZ12" s="1344"/>
      <c r="HA12" s="1344"/>
      <c r="HB12" s="1344"/>
      <c r="HC12" s="1344"/>
      <c r="HD12" s="1344"/>
      <c r="HE12" s="1344"/>
      <c r="HF12" s="1344"/>
      <c r="HG12" s="1344"/>
      <c r="HH12" s="1344"/>
      <c r="HI12" s="1344"/>
      <c r="HJ12" s="1344"/>
      <c r="HK12" s="1344"/>
      <c r="HL12" s="1344"/>
      <c r="HM12" s="1344"/>
      <c r="HN12" s="1344"/>
      <c r="HO12" s="1344"/>
      <c r="HP12" s="1344"/>
      <c r="HQ12" s="1344"/>
      <c r="HR12" s="1344"/>
      <c r="HS12" s="1344"/>
      <c r="HT12" s="1344"/>
      <c r="HU12" s="1344"/>
      <c r="HV12" s="1344"/>
      <c r="HW12" s="1344"/>
      <c r="HX12" s="1344"/>
      <c r="HY12" s="1344"/>
      <c r="HZ12" s="1344"/>
      <c r="IA12" s="1344"/>
      <c r="IB12" s="1344"/>
      <c r="IC12" s="1344"/>
      <c r="ID12" s="1344"/>
      <c r="IE12" s="1344"/>
      <c r="IF12" s="1344"/>
      <c r="IG12" s="1344"/>
      <c r="IH12" s="1344"/>
      <c r="II12" s="1344"/>
      <c r="IJ12" s="1344"/>
      <c r="IK12" s="1344"/>
      <c r="IL12" s="1344"/>
      <c r="IM12" s="1344"/>
      <c r="IN12" s="1344"/>
      <c r="IO12" s="1344"/>
      <c r="IP12" s="1344"/>
    </row>
    <row r="13" spans="1:250">
      <c r="A13" s="1344"/>
      <c r="B13" s="2847"/>
      <c r="C13" s="2284" t="s">
        <v>992</v>
      </c>
      <c r="D13" s="2442" t="s">
        <v>997</v>
      </c>
      <c r="E13" s="2292">
        <f>E128</f>
        <v>88.3</v>
      </c>
      <c r="F13" s="2292">
        <f t="shared" ref="F13:AG13" si="10">F128</f>
        <v>88.2</v>
      </c>
      <c r="G13" s="2292">
        <f t="shared" si="10"/>
        <v>98.1</v>
      </c>
      <c r="H13" s="2292">
        <f t="shared" si="10"/>
        <v>97.4</v>
      </c>
      <c r="I13" s="2292">
        <f t="shared" si="10"/>
        <v>94.4</v>
      </c>
      <c r="J13" s="2292">
        <f t="shared" si="10"/>
        <v>89.7</v>
      </c>
      <c r="K13" s="2292">
        <f t="shared" si="10"/>
        <v>86.2</v>
      </c>
      <c r="L13" s="2292">
        <f t="shared" si="10"/>
        <v>83.3</v>
      </c>
      <c r="M13" s="2292">
        <f t="shared" si="10"/>
        <v>89.1</v>
      </c>
      <c r="N13" s="2292">
        <f t="shared" si="10"/>
        <v>88.7</v>
      </c>
      <c r="O13" s="2292">
        <f t="shared" si="10"/>
        <v>83.6</v>
      </c>
      <c r="P13" s="2292">
        <f t="shared" si="10"/>
        <v>82.7</v>
      </c>
      <c r="Q13" s="2292">
        <f t="shared" si="10"/>
        <v>84.3</v>
      </c>
      <c r="R13" s="2292">
        <f t="shared" si="10"/>
        <v>77.400000000000006</v>
      </c>
      <c r="S13" s="2292">
        <f t="shared" si="10"/>
        <v>80.400000000000006</v>
      </c>
      <c r="T13" s="2292">
        <f t="shared" si="10"/>
        <v>83.6</v>
      </c>
      <c r="U13" s="2292">
        <f t="shared" si="10"/>
        <v>89.8</v>
      </c>
      <c r="V13" s="2292">
        <f t="shared" si="10"/>
        <v>92.9</v>
      </c>
      <c r="W13" s="2292">
        <f t="shared" si="10"/>
        <v>90.1</v>
      </c>
      <c r="X13" s="2292">
        <f t="shared" si="10"/>
        <v>90.3</v>
      </c>
      <c r="Y13" s="2292">
        <f t="shared" si="10"/>
        <v>80.3</v>
      </c>
      <c r="Z13" s="2292">
        <f t="shared" si="10"/>
        <v>79.5</v>
      </c>
      <c r="AA13" s="2292">
        <f t="shared" si="10"/>
        <v>90.3</v>
      </c>
      <c r="AB13" s="2292">
        <f t="shared" si="10"/>
        <v>92.9</v>
      </c>
      <c r="AC13" s="2292">
        <f t="shared" si="10"/>
        <v>89.2</v>
      </c>
      <c r="AD13" s="2292">
        <f t="shared" si="10"/>
        <v>92</v>
      </c>
      <c r="AE13" s="2292">
        <f t="shared" si="10"/>
        <v>92.8</v>
      </c>
      <c r="AF13" s="2292">
        <f t="shared" si="10"/>
        <v>96.3</v>
      </c>
      <c r="AG13" s="2292">
        <f t="shared" si="10"/>
        <v>97.8</v>
      </c>
      <c r="AH13" s="2292">
        <v>100.1</v>
      </c>
      <c r="AI13" s="2292">
        <v>102.3</v>
      </c>
      <c r="AJ13" s="2292">
        <v>98.6</v>
      </c>
      <c r="AK13" s="2292">
        <v>97.9</v>
      </c>
      <c r="AL13" s="2292">
        <v>98.6</v>
      </c>
      <c r="AM13" s="2292">
        <v>101</v>
      </c>
      <c r="AN13" s="2292">
        <v>101.8</v>
      </c>
      <c r="AO13" s="1959" t="s">
        <v>1307</v>
      </c>
      <c r="AP13" s="1956"/>
      <c r="AQ13" s="327" t="s">
        <v>1308</v>
      </c>
      <c r="AR13" s="1344"/>
      <c r="AS13" s="1344"/>
      <c r="AT13" s="1344"/>
      <c r="AU13" s="1344"/>
      <c r="AV13" s="1344"/>
      <c r="AW13" s="1344"/>
      <c r="AX13" s="1344"/>
      <c r="AY13" s="1344"/>
      <c r="AZ13" s="1344"/>
      <c r="BA13" s="1344"/>
      <c r="BB13" s="1344"/>
      <c r="BC13" s="1344"/>
      <c r="BD13" s="1344"/>
      <c r="BE13" s="1344"/>
      <c r="BF13" s="1344"/>
      <c r="BG13" s="1344"/>
      <c r="BH13" s="1344"/>
      <c r="BI13" s="1344"/>
      <c r="BJ13" s="1344"/>
      <c r="BK13" s="1344"/>
      <c r="BL13" s="1344"/>
      <c r="BM13" s="1344"/>
      <c r="BN13" s="1344"/>
      <c r="BO13" s="1344"/>
      <c r="BP13" s="1344"/>
      <c r="BQ13" s="1344"/>
      <c r="BR13" s="1344"/>
      <c r="BS13" s="1344"/>
      <c r="BT13" s="1344"/>
      <c r="BU13" s="1344"/>
      <c r="BV13" s="1344"/>
      <c r="BW13" s="1344"/>
      <c r="BX13" s="1344"/>
      <c r="BY13" s="1344"/>
      <c r="BZ13" s="1344"/>
      <c r="CA13" s="1344"/>
      <c r="CB13" s="1344"/>
      <c r="CC13" s="1344"/>
      <c r="CD13" s="1344"/>
      <c r="CE13" s="1344"/>
      <c r="CF13" s="1344"/>
      <c r="CG13" s="1344"/>
      <c r="CH13" s="1344"/>
      <c r="CI13" s="1344"/>
      <c r="CJ13" s="1344"/>
      <c r="CK13" s="1344"/>
      <c r="CL13" s="1344"/>
      <c r="CM13" s="1344"/>
      <c r="CN13" s="1344"/>
      <c r="CO13" s="1344"/>
      <c r="CP13" s="1344"/>
      <c r="CQ13" s="1344"/>
      <c r="CR13" s="1344"/>
      <c r="CS13" s="1344"/>
      <c r="CT13" s="1344"/>
      <c r="CU13" s="1344"/>
      <c r="CV13" s="1344"/>
      <c r="CW13" s="1344"/>
      <c r="CX13" s="1344"/>
      <c r="CY13" s="1344"/>
      <c r="CZ13" s="1344"/>
      <c r="DA13" s="1344"/>
      <c r="DB13" s="1344"/>
      <c r="DC13" s="1344"/>
      <c r="DD13" s="1344"/>
      <c r="DE13" s="1344"/>
      <c r="DF13" s="1344"/>
      <c r="DG13" s="1344"/>
      <c r="DH13" s="1344"/>
      <c r="DI13" s="1344"/>
      <c r="DJ13" s="1344"/>
      <c r="DK13" s="1344"/>
      <c r="DL13" s="1344"/>
      <c r="DM13" s="1344"/>
      <c r="DN13" s="1344"/>
      <c r="DO13" s="1344"/>
      <c r="DP13" s="1344"/>
      <c r="DQ13" s="1344"/>
      <c r="DR13" s="1344"/>
      <c r="DS13" s="1344"/>
      <c r="DT13" s="1344"/>
      <c r="DU13" s="1344"/>
      <c r="DV13" s="1344"/>
      <c r="DW13" s="1344"/>
      <c r="DX13" s="1344"/>
      <c r="DY13" s="1344"/>
      <c r="DZ13" s="1344"/>
      <c r="EA13" s="1344"/>
      <c r="EB13" s="1344"/>
      <c r="EC13" s="1344"/>
      <c r="ED13" s="1344"/>
      <c r="EE13" s="1344"/>
      <c r="EF13" s="1344"/>
      <c r="EG13" s="1344"/>
      <c r="EH13" s="1344"/>
      <c r="EI13" s="1344"/>
      <c r="EJ13" s="1344"/>
      <c r="EK13" s="1344"/>
      <c r="EL13" s="1344"/>
      <c r="EM13" s="1344"/>
      <c r="EN13" s="1344"/>
      <c r="EO13" s="1344"/>
      <c r="EP13" s="1344"/>
      <c r="EQ13" s="1344"/>
      <c r="ER13" s="1344"/>
      <c r="ES13" s="1344"/>
      <c r="ET13" s="1344"/>
      <c r="EU13" s="1344"/>
      <c r="EV13" s="1344"/>
      <c r="EW13" s="1344"/>
      <c r="EX13" s="1344"/>
      <c r="EY13" s="1344"/>
      <c r="EZ13" s="1344"/>
      <c r="FA13" s="1344"/>
      <c r="FB13" s="1344"/>
      <c r="FC13" s="1344"/>
      <c r="FD13" s="1344"/>
      <c r="FE13" s="1344"/>
      <c r="FF13" s="1344"/>
      <c r="FG13" s="1344"/>
      <c r="FH13" s="1344"/>
      <c r="FI13" s="1344"/>
      <c r="FJ13" s="1344"/>
      <c r="FK13" s="1344"/>
      <c r="FL13" s="1344"/>
      <c r="FM13" s="1344"/>
      <c r="FN13" s="1344"/>
      <c r="FO13" s="1344"/>
      <c r="FP13" s="1344"/>
      <c r="FQ13" s="1344"/>
      <c r="FR13" s="1344"/>
      <c r="FS13" s="1344"/>
      <c r="FT13" s="1344"/>
      <c r="FU13" s="1344"/>
      <c r="FV13" s="1344"/>
      <c r="FW13" s="1344"/>
      <c r="FX13" s="1344"/>
      <c r="FY13" s="1344"/>
      <c r="FZ13" s="1344"/>
      <c r="GA13" s="1344"/>
      <c r="GB13" s="1344"/>
      <c r="GC13" s="1344"/>
      <c r="GD13" s="1344"/>
      <c r="GE13" s="1344"/>
      <c r="GF13" s="1344"/>
      <c r="GG13" s="1344"/>
      <c r="GH13" s="1344"/>
      <c r="GI13" s="1344"/>
      <c r="GJ13" s="1344"/>
      <c r="GK13" s="1344"/>
      <c r="GL13" s="1344"/>
      <c r="GM13" s="1344"/>
      <c r="GN13" s="1344"/>
      <c r="GO13" s="1344"/>
      <c r="GP13" s="1344"/>
      <c r="GQ13" s="1344"/>
      <c r="GR13" s="1344"/>
      <c r="GS13" s="1344"/>
      <c r="GT13" s="1344"/>
      <c r="GU13" s="1344"/>
      <c r="GV13" s="1344"/>
      <c r="GW13" s="1344"/>
      <c r="GX13" s="1344"/>
      <c r="GY13" s="1344"/>
      <c r="GZ13" s="1344"/>
      <c r="HA13" s="1344"/>
      <c r="HB13" s="1344"/>
      <c r="HC13" s="1344"/>
      <c r="HD13" s="1344"/>
      <c r="HE13" s="1344"/>
      <c r="HF13" s="1344"/>
      <c r="HG13" s="1344"/>
      <c r="HH13" s="1344"/>
      <c r="HI13" s="1344"/>
      <c r="HJ13" s="1344"/>
      <c r="HK13" s="1344"/>
      <c r="HL13" s="1344"/>
      <c r="HM13" s="1344"/>
      <c r="HN13" s="1344"/>
      <c r="HO13" s="1344"/>
      <c r="HP13" s="1344"/>
      <c r="HQ13" s="1344"/>
      <c r="HR13" s="1344"/>
      <c r="HS13" s="1344"/>
      <c r="HT13" s="1344"/>
      <c r="HU13" s="1344"/>
      <c r="HV13" s="1344"/>
      <c r="HW13" s="1344"/>
      <c r="HX13" s="1344"/>
      <c r="HY13" s="1344"/>
      <c r="HZ13" s="1344"/>
      <c r="IA13" s="1344"/>
      <c r="IB13" s="1344"/>
      <c r="IC13" s="1344"/>
      <c r="ID13" s="1344"/>
      <c r="IE13" s="1344"/>
      <c r="IF13" s="1344"/>
      <c r="IG13" s="1344"/>
      <c r="IH13" s="1344"/>
      <c r="II13" s="1344"/>
      <c r="IJ13" s="1344"/>
      <c r="IK13" s="1344"/>
      <c r="IL13" s="1344"/>
      <c r="IM13" s="1344"/>
      <c r="IN13" s="1344"/>
      <c r="IO13" s="1344"/>
      <c r="IP13" s="1344"/>
    </row>
    <row r="14" spans="1:250">
      <c r="A14" s="1344"/>
      <c r="B14" s="2847"/>
      <c r="C14" s="2284"/>
      <c r="D14" s="2443" t="s">
        <v>577</v>
      </c>
      <c r="E14" s="2444" t="s">
        <v>1299</v>
      </c>
      <c r="F14" s="1226">
        <f t="shared" ref="F14:AN14" si="11">ROUND((F13-E13)/E13*100,1)</f>
        <v>-0.1</v>
      </c>
      <c r="G14" s="1226">
        <f t="shared" si="11"/>
        <v>11.2</v>
      </c>
      <c r="H14" s="1226">
        <f t="shared" si="11"/>
        <v>-0.7</v>
      </c>
      <c r="I14" s="1226">
        <f t="shared" si="11"/>
        <v>-3.1</v>
      </c>
      <c r="J14" s="1226">
        <f t="shared" si="11"/>
        <v>-5</v>
      </c>
      <c r="K14" s="1226">
        <f t="shared" si="11"/>
        <v>-3.9</v>
      </c>
      <c r="L14" s="1226">
        <f t="shared" si="11"/>
        <v>-3.4</v>
      </c>
      <c r="M14" s="1226">
        <f t="shared" si="11"/>
        <v>7</v>
      </c>
      <c r="N14" s="1226">
        <f t="shared" si="11"/>
        <v>-0.4</v>
      </c>
      <c r="O14" s="1226">
        <f t="shared" si="11"/>
        <v>-5.7</v>
      </c>
      <c r="P14" s="1226">
        <f t="shared" si="11"/>
        <v>-1.1000000000000001</v>
      </c>
      <c r="Q14" s="1226">
        <f t="shared" si="11"/>
        <v>1.9</v>
      </c>
      <c r="R14" s="1226">
        <f t="shared" si="11"/>
        <v>-8.1999999999999993</v>
      </c>
      <c r="S14" s="1226">
        <f t="shared" si="11"/>
        <v>3.9</v>
      </c>
      <c r="T14" s="1226">
        <f t="shared" si="11"/>
        <v>4</v>
      </c>
      <c r="U14" s="1226">
        <f t="shared" si="11"/>
        <v>7.4</v>
      </c>
      <c r="V14" s="1226">
        <f t="shared" si="11"/>
        <v>3.5</v>
      </c>
      <c r="W14" s="1226">
        <f t="shared" si="11"/>
        <v>-3</v>
      </c>
      <c r="X14" s="1226">
        <f t="shared" si="11"/>
        <v>0.2</v>
      </c>
      <c r="Y14" s="1226">
        <f t="shared" si="11"/>
        <v>-11.1</v>
      </c>
      <c r="Z14" s="1226">
        <f t="shared" si="11"/>
        <v>-1</v>
      </c>
      <c r="AA14" s="1226">
        <f t="shared" si="11"/>
        <v>13.6</v>
      </c>
      <c r="AB14" s="1226">
        <f t="shared" si="11"/>
        <v>2.9</v>
      </c>
      <c r="AC14" s="1226">
        <f t="shared" si="11"/>
        <v>-4</v>
      </c>
      <c r="AD14" s="1226">
        <f t="shared" si="11"/>
        <v>3.1</v>
      </c>
      <c r="AE14" s="1226">
        <f t="shared" si="11"/>
        <v>0.9</v>
      </c>
      <c r="AF14" s="1226">
        <f t="shared" si="11"/>
        <v>3.8</v>
      </c>
      <c r="AG14" s="1226">
        <f t="shared" si="11"/>
        <v>1.6</v>
      </c>
      <c r="AH14" s="1226">
        <f t="shared" si="11"/>
        <v>2.4</v>
      </c>
      <c r="AI14" s="1226">
        <f t="shared" si="11"/>
        <v>2.2000000000000002</v>
      </c>
      <c r="AJ14" s="1226">
        <f t="shared" si="11"/>
        <v>-3.6</v>
      </c>
      <c r="AK14" s="1226">
        <f t="shared" si="11"/>
        <v>-0.7</v>
      </c>
      <c r="AL14" s="1226">
        <f t="shared" si="11"/>
        <v>0.7</v>
      </c>
      <c r="AM14" s="1511">
        <f t="shared" si="11"/>
        <v>2.4</v>
      </c>
      <c r="AN14" s="2261">
        <f t="shared" si="11"/>
        <v>0.8</v>
      </c>
      <c r="AO14" s="1544" t="s">
        <v>521</v>
      </c>
      <c r="AP14" s="1956"/>
      <c r="AQ14" s="327"/>
      <c r="AR14" s="1344"/>
      <c r="AS14" s="1344"/>
      <c r="AT14" s="1344"/>
      <c r="AU14" s="1344"/>
      <c r="AV14" s="1344"/>
      <c r="AW14" s="1344"/>
      <c r="AX14" s="1344"/>
      <c r="AY14" s="1344"/>
      <c r="AZ14" s="1344"/>
      <c r="BA14" s="1344"/>
      <c r="BB14" s="1344"/>
      <c r="BC14" s="1344"/>
      <c r="BD14" s="1344"/>
      <c r="BE14" s="1344"/>
      <c r="BF14" s="1344"/>
      <c r="BG14" s="1344"/>
      <c r="BH14" s="1344"/>
      <c r="BI14" s="1344"/>
      <c r="BJ14" s="1344"/>
      <c r="BK14" s="1344"/>
      <c r="BL14" s="1344"/>
      <c r="BM14" s="1344"/>
      <c r="BN14" s="1344"/>
      <c r="BO14" s="1344"/>
      <c r="BP14" s="1344"/>
      <c r="BQ14" s="1344"/>
      <c r="BR14" s="1344"/>
      <c r="BS14" s="1344"/>
      <c r="BT14" s="1344"/>
      <c r="BU14" s="1344"/>
      <c r="BV14" s="1344"/>
      <c r="BW14" s="1344"/>
      <c r="BX14" s="1344"/>
      <c r="BY14" s="1344"/>
      <c r="BZ14" s="1344"/>
      <c r="CA14" s="1344"/>
      <c r="CB14" s="1344"/>
      <c r="CC14" s="1344"/>
      <c r="CD14" s="1344"/>
      <c r="CE14" s="1344"/>
      <c r="CF14" s="1344"/>
      <c r="CG14" s="1344"/>
      <c r="CH14" s="1344"/>
      <c r="CI14" s="1344"/>
      <c r="CJ14" s="1344"/>
      <c r="CK14" s="1344"/>
      <c r="CL14" s="1344"/>
      <c r="CM14" s="1344"/>
      <c r="CN14" s="1344"/>
      <c r="CO14" s="1344"/>
      <c r="CP14" s="1344"/>
      <c r="CQ14" s="1344"/>
      <c r="CR14" s="1344"/>
      <c r="CS14" s="1344"/>
      <c r="CT14" s="1344"/>
      <c r="CU14" s="1344"/>
      <c r="CV14" s="1344"/>
      <c r="CW14" s="1344"/>
      <c r="CX14" s="1344"/>
      <c r="CY14" s="1344"/>
      <c r="CZ14" s="1344"/>
      <c r="DA14" s="1344"/>
      <c r="DB14" s="1344"/>
      <c r="DC14" s="1344"/>
      <c r="DD14" s="1344"/>
      <c r="DE14" s="1344"/>
      <c r="DF14" s="1344"/>
      <c r="DG14" s="1344"/>
      <c r="DH14" s="1344"/>
      <c r="DI14" s="1344"/>
      <c r="DJ14" s="1344"/>
      <c r="DK14" s="1344"/>
      <c r="DL14" s="1344"/>
      <c r="DM14" s="1344"/>
      <c r="DN14" s="1344"/>
      <c r="DO14" s="1344"/>
      <c r="DP14" s="1344"/>
      <c r="DQ14" s="1344"/>
      <c r="DR14" s="1344"/>
      <c r="DS14" s="1344"/>
      <c r="DT14" s="1344"/>
      <c r="DU14" s="1344"/>
      <c r="DV14" s="1344"/>
      <c r="DW14" s="1344"/>
      <c r="DX14" s="1344"/>
      <c r="DY14" s="1344"/>
      <c r="DZ14" s="1344"/>
      <c r="EA14" s="1344"/>
      <c r="EB14" s="1344"/>
      <c r="EC14" s="1344"/>
      <c r="ED14" s="1344"/>
      <c r="EE14" s="1344"/>
      <c r="EF14" s="1344"/>
      <c r="EG14" s="1344"/>
      <c r="EH14" s="1344"/>
      <c r="EI14" s="1344"/>
      <c r="EJ14" s="1344"/>
      <c r="EK14" s="1344"/>
      <c r="EL14" s="1344"/>
      <c r="EM14" s="1344"/>
      <c r="EN14" s="1344"/>
      <c r="EO14" s="1344"/>
      <c r="EP14" s="1344"/>
      <c r="EQ14" s="1344"/>
      <c r="ER14" s="1344"/>
      <c r="ES14" s="1344"/>
      <c r="ET14" s="1344"/>
      <c r="EU14" s="1344"/>
      <c r="EV14" s="1344"/>
      <c r="EW14" s="1344"/>
      <c r="EX14" s="1344"/>
      <c r="EY14" s="1344"/>
      <c r="EZ14" s="1344"/>
      <c r="FA14" s="1344"/>
      <c r="FB14" s="1344"/>
      <c r="FC14" s="1344"/>
      <c r="FD14" s="1344"/>
      <c r="FE14" s="1344"/>
      <c r="FF14" s="1344"/>
      <c r="FG14" s="1344"/>
      <c r="FH14" s="1344"/>
      <c r="FI14" s="1344"/>
      <c r="FJ14" s="1344"/>
      <c r="FK14" s="1344"/>
      <c r="FL14" s="1344"/>
      <c r="FM14" s="1344"/>
      <c r="FN14" s="1344"/>
      <c r="FO14" s="1344"/>
      <c r="FP14" s="1344"/>
      <c r="FQ14" s="1344"/>
      <c r="FR14" s="1344"/>
      <c r="FS14" s="1344"/>
      <c r="FT14" s="1344"/>
      <c r="FU14" s="1344"/>
      <c r="FV14" s="1344"/>
      <c r="FW14" s="1344"/>
      <c r="FX14" s="1344"/>
      <c r="FY14" s="1344"/>
      <c r="FZ14" s="1344"/>
      <c r="GA14" s="1344"/>
      <c r="GB14" s="1344"/>
      <c r="GC14" s="1344"/>
      <c r="GD14" s="1344"/>
      <c r="GE14" s="1344"/>
      <c r="GF14" s="1344"/>
      <c r="GG14" s="1344"/>
      <c r="GH14" s="1344"/>
      <c r="GI14" s="1344"/>
      <c r="GJ14" s="1344"/>
      <c r="GK14" s="1344"/>
      <c r="GL14" s="1344"/>
      <c r="GM14" s="1344"/>
      <c r="GN14" s="1344"/>
      <c r="GO14" s="1344"/>
      <c r="GP14" s="1344"/>
      <c r="GQ14" s="1344"/>
      <c r="GR14" s="1344"/>
      <c r="GS14" s="1344"/>
      <c r="GT14" s="1344"/>
      <c r="GU14" s="1344"/>
      <c r="GV14" s="1344"/>
      <c r="GW14" s="1344"/>
      <c r="GX14" s="1344"/>
      <c r="GY14" s="1344"/>
      <c r="GZ14" s="1344"/>
      <c r="HA14" s="1344"/>
      <c r="HB14" s="1344"/>
      <c r="HC14" s="1344"/>
      <c r="HD14" s="1344"/>
      <c r="HE14" s="1344"/>
      <c r="HF14" s="1344"/>
      <c r="HG14" s="1344"/>
      <c r="HH14" s="1344"/>
      <c r="HI14" s="1344"/>
      <c r="HJ14" s="1344"/>
      <c r="HK14" s="1344"/>
      <c r="HL14" s="1344"/>
      <c r="HM14" s="1344"/>
      <c r="HN14" s="1344"/>
      <c r="HO14" s="1344"/>
      <c r="HP14" s="1344"/>
      <c r="HQ14" s="1344"/>
      <c r="HR14" s="1344"/>
      <c r="HS14" s="1344"/>
      <c r="HT14" s="1344"/>
      <c r="HU14" s="1344"/>
      <c r="HV14" s="1344"/>
      <c r="HW14" s="1344"/>
      <c r="HX14" s="1344"/>
      <c r="HY14" s="1344"/>
      <c r="HZ14" s="1344"/>
      <c r="IA14" s="1344"/>
      <c r="IB14" s="1344"/>
      <c r="IC14" s="1344"/>
      <c r="ID14" s="1344"/>
      <c r="IE14" s="1344"/>
      <c r="IF14" s="1344"/>
      <c r="IG14" s="1344"/>
      <c r="IH14" s="1344"/>
      <c r="II14" s="1344"/>
      <c r="IJ14" s="1344"/>
      <c r="IK14" s="1344"/>
      <c r="IL14" s="1344"/>
      <c r="IM14" s="1344"/>
      <c r="IN14" s="1344"/>
      <c r="IO14" s="1344"/>
      <c r="IP14" s="1344"/>
    </row>
    <row r="15" spans="1:250">
      <c r="A15" s="1344"/>
      <c r="B15" s="2847"/>
      <c r="C15" s="2284" t="s">
        <v>994</v>
      </c>
      <c r="D15" s="2445" t="s">
        <v>576</v>
      </c>
      <c r="E15" s="1962">
        <v>14.306666999999999</v>
      </c>
      <c r="F15" s="1962">
        <v>15.424234869999999</v>
      </c>
      <c r="G15" s="1962">
        <v>16.292895730000001</v>
      </c>
      <c r="H15" s="1962">
        <v>15.770829460000002</v>
      </c>
      <c r="I15" s="1962">
        <v>14.89768115</v>
      </c>
      <c r="J15" s="1962">
        <v>12.7881464</v>
      </c>
      <c r="K15" s="1962">
        <v>14.403391300000001</v>
      </c>
      <c r="L15" s="1962">
        <v>14.580280400000001</v>
      </c>
      <c r="M15" s="1962">
        <v>15.19490991</v>
      </c>
      <c r="N15" s="1962">
        <v>14.39439383</v>
      </c>
      <c r="O15" s="1962">
        <v>13.57866493</v>
      </c>
      <c r="P15" s="1962">
        <v>14.06998963</v>
      </c>
      <c r="Q15" s="1962">
        <v>13.121288460000001</v>
      </c>
      <c r="R15" s="1962">
        <v>12.45880403</v>
      </c>
      <c r="S15" s="1962">
        <v>12.34536486</v>
      </c>
      <c r="T15" s="1962">
        <v>12.945203470000001</v>
      </c>
      <c r="U15" s="1962">
        <v>13.477827189999999</v>
      </c>
      <c r="V15" s="1962">
        <v>14.45498136</v>
      </c>
      <c r="W15" s="1962">
        <v>15.78463943</v>
      </c>
      <c r="X15" s="1962">
        <v>16.51279173</v>
      </c>
      <c r="Y15" s="1962">
        <v>13.423027800000002</v>
      </c>
      <c r="Z15" s="1962">
        <v>14.183783480000001</v>
      </c>
      <c r="AA15" s="1962">
        <v>14.357443179999999</v>
      </c>
      <c r="AB15" s="1962">
        <v>14.347022390000001</v>
      </c>
      <c r="AC15" s="1962">
        <v>14.02686606</v>
      </c>
      <c r="AD15" s="1962">
        <v>14.88835591</v>
      </c>
      <c r="AE15" s="1962">
        <v>15.44567243</v>
      </c>
      <c r="AF15" s="1962">
        <v>15.10535</v>
      </c>
      <c r="AG15" s="1962">
        <v>15.665881000000001</v>
      </c>
      <c r="AH15" s="1962">
        <v>16.506736</v>
      </c>
      <c r="AI15" s="1962">
        <v>16.228975999999999</v>
      </c>
      <c r="AJ15" s="1962">
        <v>16.263313</v>
      </c>
      <c r="AK15" s="1962">
        <v>16.502306999999998</v>
      </c>
      <c r="AL15" s="1962">
        <v>18.340264000000001</v>
      </c>
      <c r="AM15" s="2438" t="s">
        <v>579</v>
      </c>
      <c r="AN15" s="2439" t="s">
        <v>579</v>
      </c>
      <c r="AO15" s="1267" t="s">
        <v>1248</v>
      </c>
      <c r="AP15" s="1344"/>
      <c r="AQ15" s="327"/>
      <c r="AR15" s="1344"/>
      <c r="AS15" s="1344"/>
      <c r="AT15" s="1344"/>
      <c r="AU15" s="1344"/>
      <c r="AV15" s="1344"/>
      <c r="AW15" s="1344"/>
      <c r="AX15" s="1344"/>
      <c r="AY15" s="1344"/>
      <c r="AZ15" s="1344"/>
      <c r="BA15" s="1344"/>
      <c r="BB15" s="1344"/>
      <c r="BC15" s="1344"/>
      <c r="BD15" s="1344"/>
      <c r="BE15" s="1344"/>
      <c r="BF15" s="1344"/>
      <c r="BG15" s="1344"/>
      <c r="BH15" s="1344"/>
      <c r="BI15" s="1344"/>
      <c r="BJ15" s="1344"/>
      <c r="BK15" s="1344"/>
      <c r="BL15" s="1344"/>
      <c r="BM15" s="1344"/>
      <c r="BN15" s="1344"/>
      <c r="BO15" s="1344"/>
      <c r="BP15" s="1344"/>
      <c r="BQ15" s="1344"/>
      <c r="BR15" s="1344"/>
      <c r="BS15" s="1344"/>
      <c r="BT15" s="1344"/>
      <c r="BU15" s="1344"/>
      <c r="BV15" s="1344"/>
      <c r="BW15" s="1344"/>
      <c r="BX15" s="1344"/>
      <c r="BY15" s="1344"/>
      <c r="BZ15" s="1344"/>
      <c r="CA15" s="1344"/>
      <c r="CB15" s="1344"/>
      <c r="CC15" s="1344"/>
      <c r="CD15" s="1344"/>
      <c r="CE15" s="1344"/>
      <c r="CF15" s="1344"/>
      <c r="CG15" s="1344"/>
      <c r="CH15" s="1344"/>
      <c r="CI15" s="1344"/>
      <c r="CJ15" s="1344"/>
      <c r="CK15" s="1344"/>
      <c r="CL15" s="1344"/>
      <c r="CM15" s="1344"/>
      <c r="CN15" s="1344"/>
      <c r="CO15" s="1344"/>
      <c r="CP15" s="1344"/>
      <c r="CQ15" s="1344"/>
      <c r="CR15" s="1344"/>
      <c r="CS15" s="1344"/>
      <c r="CT15" s="1344"/>
      <c r="CU15" s="1344"/>
      <c r="CV15" s="1344"/>
      <c r="CW15" s="1344"/>
      <c r="CX15" s="1344"/>
      <c r="CY15" s="1344"/>
      <c r="CZ15" s="1344"/>
      <c r="DA15" s="1344"/>
      <c r="DB15" s="1344"/>
      <c r="DC15" s="1344"/>
      <c r="DD15" s="1344"/>
      <c r="DE15" s="1344"/>
      <c r="DF15" s="1344"/>
      <c r="DG15" s="1344"/>
      <c r="DH15" s="1344"/>
      <c r="DI15" s="1344"/>
      <c r="DJ15" s="1344"/>
      <c r="DK15" s="1344"/>
      <c r="DL15" s="1344"/>
      <c r="DM15" s="1344"/>
      <c r="DN15" s="1344"/>
      <c r="DO15" s="1344"/>
      <c r="DP15" s="1344"/>
      <c r="DQ15" s="1344"/>
      <c r="DR15" s="1344"/>
      <c r="DS15" s="1344"/>
      <c r="DT15" s="1344"/>
      <c r="DU15" s="1344"/>
      <c r="DV15" s="1344"/>
      <c r="DW15" s="1344"/>
      <c r="DX15" s="1344"/>
      <c r="DY15" s="1344"/>
      <c r="DZ15" s="1344"/>
      <c r="EA15" s="1344"/>
      <c r="EB15" s="1344"/>
      <c r="EC15" s="1344"/>
      <c r="ED15" s="1344"/>
      <c r="EE15" s="1344"/>
      <c r="EF15" s="1344"/>
      <c r="EG15" s="1344"/>
      <c r="EH15" s="1344"/>
      <c r="EI15" s="1344"/>
      <c r="EJ15" s="1344"/>
      <c r="EK15" s="1344"/>
      <c r="EL15" s="1344"/>
      <c r="EM15" s="1344"/>
      <c r="EN15" s="1344"/>
      <c r="EO15" s="1344"/>
      <c r="EP15" s="1344"/>
      <c r="EQ15" s="1344"/>
      <c r="ER15" s="1344"/>
      <c r="ES15" s="1344"/>
      <c r="ET15" s="1344"/>
      <c r="EU15" s="1344"/>
      <c r="EV15" s="1344"/>
      <c r="EW15" s="1344"/>
      <c r="EX15" s="1344"/>
      <c r="EY15" s="1344"/>
      <c r="EZ15" s="1344"/>
      <c r="FA15" s="1344"/>
      <c r="FB15" s="1344"/>
      <c r="FC15" s="1344"/>
      <c r="FD15" s="1344"/>
      <c r="FE15" s="1344"/>
      <c r="FF15" s="1344"/>
      <c r="FG15" s="1344"/>
      <c r="FH15" s="1344"/>
      <c r="FI15" s="1344"/>
      <c r="FJ15" s="1344"/>
      <c r="FK15" s="1344"/>
      <c r="FL15" s="1344"/>
      <c r="FM15" s="1344"/>
      <c r="FN15" s="1344"/>
      <c r="FO15" s="1344"/>
      <c r="FP15" s="1344"/>
      <c r="FQ15" s="1344"/>
      <c r="FR15" s="1344"/>
      <c r="FS15" s="1344"/>
      <c r="FT15" s="1344"/>
      <c r="FU15" s="1344"/>
      <c r="FV15" s="1344"/>
      <c r="FW15" s="1344"/>
      <c r="FX15" s="1344"/>
      <c r="FY15" s="1344"/>
      <c r="FZ15" s="1344"/>
      <c r="GA15" s="1344"/>
      <c r="GB15" s="1344"/>
      <c r="GC15" s="1344"/>
      <c r="GD15" s="1344"/>
      <c r="GE15" s="1344"/>
      <c r="GF15" s="1344"/>
      <c r="GG15" s="1344"/>
      <c r="GH15" s="1344"/>
      <c r="GI15" s="1344"/>
      <c r="GJ15" s="1344"/>
      <c r="GK15" s="1344"/>
      <c r="GL15" s="1344"/>
      <c r="GM15" s="1344"/>
      <c r="GN15" s="1344"/>
      <c r="GO15" s="1344"/>
      <c r="GP15" s="1344"/>
      <c r="GQ15" s="1344"/>
      <c r="GR15" s="1344"/>
      <c r="GS15" s="1344"/>
      <c r="GT15" s="1344"/>
      <c r="GU15" s="1344"/>
      <c r="GV15" s="1344"/>
      <c r="GW15" s="1344"/>
      <c r="GX15" s="1344"/>
      <c r="GY15" s="1344"/>
      <c r="GZ15" s="1344"/>
      <c r="HA15" s="1344"/>
      <c r="HB15" s="1344"/>
      <c r="HC15" s="1344"/>
      <c r="HD15" s="1344"/>
      <c r="HE15" s="1344"/>
      <c r="HF15" s="1344"/>
      <c r="HG15" s="1344"/>
      <c r="HH15" s="1344"/>
      <c r="HI15" s="1344"/>
      <c r="HJ15" s="1344"/>
      <c r="HK15" s="1344"/>
      <c r="HL15" s="1344"/>
      <c r="HM15" s="1344"/>
      <c r="HN15" s="1344"/>
      <c r="HO15" s="1344"/>
      <c r="HP15" s="1344"/>
      <c r="HQ15" s="1344"/>
      <c r="HR15" s="1344"/>
      <c r="HS15" s="1344"/>
      <c r="HT15" s="1344"/>
      <c r="HU15" s="1344"/>
      <c r="HV15" s="1344"/>
      <c r="HW15" s="1344"/>
      <c r="HX15" s="1344"/>
      <c r="HY15" s="1344"/>
      <c r="HZ15" s="1344"/>
      <c r="IA15" s="1344"/>
      <c r="IB15" s="1344"/>
      <c r="IC15" s="1344"/>
      <c r="ID15" s="1344"/>
      <c r="IE15" s="1344"/>
      <c r="IF15" s="1344"/>
      <c r="IG15" s="1344"/>
      <c r="IH15" s="1344"/>
      <c r="II15" s="1344"/>
      <c r="IJ15" s="1344"/>
      <c r="IK15" s="1344"/>
      <c r="IL15" s="1344"/>
      <c r="IM15" s="1344"/>
      <c r="IN15" s="1344"/>
      <c r="IO15" s="1344"/>
      <c r="IP15" s="1344"/>
    </row>
    <row r="16" spans="1:250">
      <c r="A16" s="1344"/>
      <c r="B16" s="2848"/>
      <c r="C16" s="2446" t="s">
        <v>1309</v>
      </c>
      <c r="D16" s="2447" t="s">
        <v>577</v>
      </c>
      <c r="E16" s="2429" t="s">
        <v>1299</v>
      </c>
      <c r="F16" s="2448">
        <v>7.8</v>
      </c>
      <c r="G16" s="2448">
        <v>5.6</v>
      </c>
      <c r="H16" s="2448">
        <v>-3.2</v>
      </c>
      <c r="I16" s="2448">
        <v>-5.5</v>
      </c>
      <c r="J16" s="2448">
        <v>-2</v>
      </c>
      <c r="K16" s="2448">
        <v>-1.4</v>
      </c>
      <c r="L16" s="2448">
        <v>1.2</v>
      </c>
      <c r="M16" s="2448">
        <v>4.2</v>
      </c>
      <c r="N16" s="2448">
        <v>-5.3</v>
      </c>
      <c r="O16" s="2448">
        <v>-5.7</v>
      </c>
      <c r="P16" s="2448">
        <v>3.6</v>
      </c>
      <c r="Q16" s="2448">
        <v>-6.7</v>
      </c>
      <c r="R16" s="2448">
        <v>-5</v>
      </c>
      <c r="S16" s="2448">
        <v>-0.9</v>
      </c>
      <c r="T16" s="2448">
        <v>4.9000000000000004</v>
      </c>
      <c r="U16" s="2448">
        <v>4.0999999999999996</v>
      </c>
      <c r="V16" s="2448">
        <v>7.3</v>
      </c>
      <c r="W16" s="2448">
        <v>9.1999999999999993</v>
      </c>
      <c r="X16" s="2448">
        <v>4.5999999999999996</v>
      </c>
      <c r="Y16" s="2448">
        <v>-18.7</v>
      </c>
      <c r="Z16" s="2448">
        <v>5.7</v>
      </c>
      <c r="AA16" s="2448">
        <v>1.2</v>
      </c>
      <c r="AB16" s="2448">
        <v>-0.1</v>
      </c>
      <c r="AC16" s="2448">
        <v>-2.9</v>
      </c>
      <c r="AD16" s="2448">
        <v>6.1</v>
      </c>
      <c r="AE16" s="2448">
        <v>3.7</v>
      </c>
      <c r="AF16" s="2448">
        <v>-2.2000000000000002</v>
      </c>
      <c r="AG16" s="1226">
        <f t="shared" ref="AG16:AL16" si="12">ROUND((AG15-AF15)/AF15*100,1)</f>
        <v>3.7</v>
      </c>
      <c r="AH16" s="1226">
        <f t="shared" si="12"/>
        <v>5.4</v>
      </c>
      <c r="AI16" s="1226">
        <f t="shared" si="12"/>
        <v>-1.7</v>
      </c>
      <c r="AJ16" s="1226">
        <f t="shared" si="12"/>
        <v>0.2</v>
      </c>
      <c r="AK16" s="1226">
        <f t="shared" si="12"/>
        <v>1.5</v>
      </c>
      <c r="AL16" s="1226">
        <f t="shared" si="12"/>
        <v>11.1</v>
      </c>
      <c r="AM16" s="2441" t="s">
        <v>579</v>
      </c>
      <c r="AN16" s="2449" t="s">
        <v>579</v>
      </c>
      <c r="AO16" s="1264" t="s">
        <v>1310</v>
      </c>
      <c r="AP16" s="1344"/>
      <c r="AQ16" s="327" t="s">
        <v>1311</v>
      </c>
      <c r="AR16" s="1344"/>
      <c r="AS16" s="1344"/>
      <c r="AT16" s="1344"/>
      <c r="AU16" s="1344"/>
      <c r="AV16" s="1344"/>
      <c r="AW16" s="1344"/>
      <c r="AX16" s="1344"/>
      <c r="AY16" s="1344"/>
      <c r="AZ16" s="1344"/>
      <c r="BA16" s="1344"/>
      <c r="BB16" s="1344"/>
      <c r="BC16" s="1344"/>
      <c r="BD16" s="1344"/>
      <c r="BE16" s="1344"/>
      <c r="BF16" s="1344"/>
      <c r="BG16" s="1344"/>
      <c r="BH16" s="1344"/>
      <c r="BI16" s="1344"/>
      <c r="BJ16" s="1344"/>
      <c r="BK16" s="1344"/>
      <c r="BL16" s="1344"/>
      <c r="BM16" s="1344"/>
      <c r="BN16" s="1344"/>
      <c r="BO16" s="1344"/>
      <c r="BP16" s="1344"/>
      <c r="BQ16" s="1344"/>
      <c r="BR16" s="1344"/>
      <c r="BS16" s="1344"/>
      <c r="BT16" s="1344"/>
      <c r="BU16" s="1344"/>
      <c r="BV16" s="1344"/>
      <c r="BW16" s="1344"/>
      <c r="BX16" s="1344"/>
      <c r="BY16" s="1344"/>
      <c r="BZ16" s="1344"/>
      <c r="CA16" s="1344"/>
      <c r="CB16" s="1344"/>
      <c r="CC16" s="1344"/>
      <c r="CD16" s="1344"/>
      <c r="CE16" s="1344"/>
      <c r="CF16" s="1344"/>
      <c r="CG16" s="1344"/>
      <c r="CH16" s="1344"/>
      <c r="CI16" s="1344"/>
      <c r="CJ16" s="1344"/>
      <c r="CK16" s="1344"/>
      <c r="CL16" s="1344"/>
      <c r="CM16" s="1344"/>
      <c r="CN16" s="1344"/>
      <c r="CO16" s="1344"/>
      <c r="CP16" s="1344"/>
      <c r="CQ16" s="1344"/>
      <c r="CR16" s="1344"/>
      <c r="CS16" s="1344"/>
      <c r="CT16" s="1344"/>
      <c r="CU16" s="1344"/>
      <c r="CV16" s="1344"/>
      <c r="CW16" s="1344"/>
      <c r="CX16" s="1344"/>
      <c r="CY16" s="1344"/>
      <c r="CZ16" s="1344"/>
      <c r="DA16" s="1344"/>
      <c r="DB16" s="1344"/>
      <c r="DC16" s="1344"/>
      <c r="DD16" s="1344"/>
      <c r="DE16" s="1344"/>
      <c r="DF16" s="1344"/>
      <c r="DG16" s="1344"/>
      <c r="DH16" s="1344"/>
      <c r="DI16" s="1344"/>
      <c r="DJ16" s="1344"/>
      <c r="DK16" s="1344"/>
      <c r="DL16" s="1344"/>
      <c r="DM16" s="1344"/>
      <c r="DN16" s="1344"/>
      <c r="DO16" s="1344"/>
      <c r="DP16" s="1344"/>
      <c r="DQ16" s="1344"/>
      <c r="DR16" s="1344"/>
      <c r="DS16" s="1344"/>
      <c r="DT16" s="1344"/>
      <c r="DU16" s="1344"/>
      <c r="DV16" s="1344"/>
      <c r="DW16" s="1344"/>
      <c r="DX16" s="1344"/>
      <c r="DY16" s="1344"/>
      <c r="DZ16" s="1344"/>
      <c r="EA16" s="1344"/>
      <c r="EB16" s="1344"/>
      <c r="EC16" s="1344"/>
      <c r="ED16" s="1344"/>
      <c r="EE16" s="1344"/>
      <c r="EF16" s="1344"/>
      <c r="EG16" s="1344"/>
      <c r="EH16" s="1344"/>
      <c r="EI16" s="1344"/>
      <c r="EJ16" s="1344"/>
      <c r="EK16" s="1344"/>
      <c r="EL16" s="1344"/>
      <c r="EM16" s="1344"/>
      <c r="EN16" s="1344"/>
      <c r="EO16" s="1344"/>
      <c r="EP16" s="1344"/>
      <c r="EQ16" s="1344"/>
      <c r="ER16" s="1344"/>
      <c r="ES16" s="1344"/>
      <c r="ET16" s="1344"/>
      <c r="EU16" s="1344"/>
      <c r="EV16" s="1344"/>
      <c r="EW16" s="1344"/>
      <c r="EX16" s="1344"/>
      <c r="EY16" s="1344"/>
      <c r="EZ16" s="1344"/>
      <c r="FA16" s="1344"/>
      <c r="FB16" s="1344"/>
      <c r="FC16" s="1344"/>
      <c r="FD16" s="1344"/>
      <c r="FE16" s="1344"/>
      <c r="FF16" s="1344"/>
      <c r="FG16" s="1344"/>
      <c r="FH16" s="1344"/>
      <c r="FI16" s="1344"/>
      <c r="FJ16" s="1344"/>
      <c r="FK16" s="1344"/>
      <c r="FL16" s="1344"/>
      <c r="FM16" s="1344"/>
      <c r="FN16" s="1344"/>
      <c r="FO16" s="1344"/>
      <c r="FP16" s="1344"/>
      <c r="FQ16" s="1344"/>
      <c r="FR16" s="1344"/>
      <c r="FS16" s="1344"/>
      <c r="FT16" s="1344"/>
      <c r="FU16" s="1344"/>
      <c r="FV16" s="1344"/>
      <c r="FW16" s="1344"/>
      <c r="FX16" s="1344"/>
      <c r="FY16" s="1344"/>
      <c r="FZ16" s="1344"/>
      <c r="GA16" s="1344"/>
      <c r="GB16" s="1344"/>
      <c r="GC16" s="1344"/>
      <c r="GD16" s="1344"/>
      <c r="GE16" s="1344"/>
      <c r="GF16" s="1344"/>
      <c r="GG16" s="1344"/>
      <c r="GH16" s="1344"/>
      <c r="GI16" s="1344"/>
      <c r="GJ16" s="1344"/>
      <c r="GK16" s="1344"/>
      <c r="GL16" s="1344"/>
      <c r="GM16" s="1344"/>
      <c r="GN16" s="1344"/>
      <c r="GO16" s="1344"/>
      <c r="GP16" s="1344"/>
      <c r="GQ16" s="1344"/>
      <c r="GR16" s="1344"/>
      <c r="GS16" s="1344"/>
      <c r="GT16" s="1344"/>
      <c r="GU16" s="1344"/>
      <c r="GV16" s="1344"/>
      <c r="GW16" s="1344"/>
      <c r="GX16" s="1344"/>
      <c r="GY16" s="1344"/>
      <c r="GZ16" s="1344"/>
      <c r="HA16" s="1344"/>
      <c r="HB16" s="1344"/>
      <c r="HC16" s="1344"/>
      <c r="HD16" s="1344"/>
      <c r="HE16" s="1344"/>
      <c r="HF16" s="1344"/>
      <c r="HG16" s="1344"/>
      <c r="HH16" s="1344"/>
      <c r="HI16" s="1344"/>
      <c r="HJ16" s="1344"/>
      <c r="HK16" s="1344"/>
      <c r="HL16" s="1344"/>
      <c r="HM16" s="1344"/>
      <c r="HN16" s="1344"/>
      <c r="HO16" s="1344"/>
      <c r="HP16" s="1344"/>
      <c r="HQ16" s="1344"/>
      <c r="HR16" s="1344"/>
      <c r="HS16" s="1344"/>
      <c r="HT16" s="1344"/>
      <c r="HU16" s="1344"/>
      <c r="HV16" s="1344"/>
      <c r="HW16" s="1344"/>
      <c r="HX16" s="1344"/>
      <c r="HY16" s="1344"/>
      <c r="HZ16" s="1344"/>
      <c r="IA16" s="1344"/>
      <c r="IB16" s="1344"/>
      <c r="IC16" s="1344"/>
      <c r="ID16" s="1344"/>
      <c r="IE16" s="1344"/>
      <c r="IF16" s="1344"/>
      <c r="IG16" s="1344"/>
      <c r="IH16" s="1344"/>
      <c r="II16" s="1344"/>
      <c r="IJ16" s="1344"/>
      <c r="IK16" s="1344"/>
      <c r="IL16" s="1344"/>
      <c r="IM16" s="1344"/>
      <c r="IN16" s="1344"/>
      <c r="IO16" s="1344"/>
      <c r="IP16" s="1344"/>
    </row>
    <row r="17" spans="1:250">
      <c r="A17" s="1344"/>
      <c r="B17" s="2857" t="s">
        <v>1312</v>
      </c>
      <c r="C17" s="2450" t="s">
        <v>996</v>
      </c>
      <c r="D17" s="2451" t="s">
        <v>997</v>
      </c>
      <c r="E17" s="2452" t="s">
        <v>1313</v>
      </c>
      <c r="F17" s="2452" t="s">
        <v>1314</v>
      </c>
      <c r="G17" s="2452" t="s">
        <v>1011</v>
      </c>
      <c r="H17" s="2452" t="s">
        <v>1315</v>
      </c>
      <c r="I17" s="2452" t="s">
        <v>1316</v>
      </c>
      <c r="J17" s="2452" t="s">
        <v>1317</v>
      </c>
      <c r="K17" s="2452" t="s">
        <v>1318</v>
      </c>
      <c r="L17" s="2452" t="s">
        <v>1319</v>
      </c>
      <c r="M17" s="2452" t="s">
        <v>1320</v>
      </c>
      <c r="N17" s="2452" t="s">
        <v>1003</v>
      </c>
      <c r="O17" s="1567" t="s">
        <v>1321</v>
      </c>
      <c r="P17" s="1567" t="s">
        <v>1322</v>
      </c>
      <c r="Q17" s="1567" t="s">
        <v>1323</v>
      </c>
      <c r="R17" s="1567" t="s">
        <v>1006</v>
      </c>
      <c r="S17" s="1567" t="s">
        <v>1007</v>
      </c>
      <c r="T17" s="1567" t="s">
        <v>908</v>
      </c>
      <c r="U17" s="1567" t="s">
        <v>1007</v>
      </c>
      <c r="V17" s="1567" t="s">
        <v>1006</v>
      </c>
      <c r="W17" s="1567" t="s">
        <v>1324</v>
      </c>
      <c r="X17" s="1567" t="s">
        <v>1008</v>
      </c>
      <c r="Y17" s="1567" t="s">
        <v>1325</v>
      </c>
      <c r="Z17" s="1567" t="s">
        <v>1012</v>
      </c>
      <c r="AA17" s="1567" t="s">
        <v>1012</v>
      </c>
      <c r="AB17" s="1567" t="s">
        <v>1326</v>
      </c>
      <c r="AC17" s="1567" t="s">
        <v>907</v>
      </c>
      <c r="AD17" s="1567" t="s">
        <v>1317</v>
      </c>
      <c r="AE17" s="1567" t="s">
        <v>1327</v>
      </c>
      <c r="AF17" s="1567" t="s">
        <v>914</v>
      </c>
      <c r="AG17" s="1567" t="s">
        <v>1328</v>
      </c>
      <c r="AH17" s="1966" t="s">
        <v>844</v>
      </c>
      <c r="AI17" s="1966" t="s">
        <v>1329</v>
      </c>
      <c r="AJ17" s="1962" t="s">
        <v>1330</v>
      </c>
      <c r="AK17" s="1966" t="s">
        <v>1331</v>
      </c>
      <c r="AL17" s="1962" t="s">
        <v>1332</v>
      </c>
      <c r="AM17" s="1962" t="s">
        <v>1437</v>
      </c>
      <c r="AN17" s="1962" t="s">
        <v>1478</v>
      </c>
      <c r="AO17" s="1967" t="s">
        <v>1333</v>
      </c>
      <c r="AP17" s="1344"/>
      <c r="AQ17" s="327" t="s">
        <v>1334</v>
      </c>
      <c r="AR17" s="1344"/>
      <c r="AS17" s="1344"/>
      <c r="AT17" s="1344"/>
      <c r="AU17" s="1344"/>
      <c r="AV17" s="1344"/>
      <c r="AW17" s="1344"/>
      <c r="AX17" s="1344"/>
      <c r="AY17" s="1344"/>
      <c r="AZ17" s="1344"/>
      <c r="BA17" s="1344"/>
      <c r="BB17" s="1344"/>
      <c r="BC17" s="1344"/>
      <c r="BD17" s="1344"/>
      <c r="BE17" s="1344"/>
      <c r="BF17" s="1344"/>
      <c r="BG17" s="1344"/>
      <c r="BH17" s="1344"/>
      <c r="BI17" s="1344"/>
      <c r="BJ17" s="1344"/>
      <c r="BK17" s="1344"/>
      <c r="BL17" s="1344"/>
      <c r="BM17" s="1344"/>
      <c r="BN17" s="1344"/>
      <c r="BO17" s="1344"/>
      <c r="BP17" s="1344"/>
      <c r="BQ17" s="1344"/>
      <c r="BR17" s="1344"/>
      <c r="BS17" s="1344"/>
      <c r="BT17" s="1344"/>
      <c r="BU17" s="1344"/>
      <c r="BV17" s="1344"/>
      <c r="BW17" s="1344"/>
      <c r="BX17" s="1344"/>
      <c r="BY17" s="1344"/>
      <c r="BZ17" s="1344"/>
      <c r="CA17" s="1344"/>
      <c r="CB17" s="1344"/>
      <c r="CC17" s="1344"/>
      <c r="CD17" s="1344"/>
      <c r="CE17" s="1344"/>
      <c r="CF17" s="1344"/>
      <c r="CG17" s="1344"/>
      <c r="CH17" s="1344"/>
      <c r="CI17" s="1344"/>
      <c r="CJ17" s="1344"/>
      <c r="CK17" s="1344"/>
      <c r="CL17" s="1344"/>
      <c r="CM17" s="1344"/>
      <c r="CN17" s="1344"/>
      <c r="CO17" s="1344"/>
      <c r="CP17" s="1344"/>
      <c r="CQ17" s="1344"/>
      <c r="CR17" s="1344"/>
      <c r="CS17" s="1344"/>
      <c r="CT17" s="1344"/>
      <c r="CU17" s="1344"/>
      <c r="CV17" s="1344"/>
      <c r="CW17" s="1344"/>
      <c r="CX17" s="1344"/>
      <c r="CY17" s="1344"/>
      <c r="CZ17" s="1344"/>
      <c r="DA17" s="1344"/>
      <c r="DB17" s="1344"/>
      <c r="DC17" s="1344"/>
      <c r="DD17" s="1344"/>
      <c r="DE17" s="1344"/>
      <c r="DF17" s="1344"/>
      <c r="DG17" s="1344"/>
      <c r="DH17" s="1344"/>
      <c r="DI17" s="1344"/>
      <c r="DJ17" s="1344"/>
      <c r="DK17" s="1344"/>
      <c r="DL17" s="1344"/>
      <c r="DM17" s="1344"/>
      <c r="DN17" s="1344"/>
      <c r="DO17" s="1344"/>
      <c r="DP17" s="1344"/>
      <c r="DQ17" s="1344"/>
      <c r="DR17" s="1344"/>
      <c r="DS17" s="1344"/>
      <c r="DT17" s="1344"/>
      <c r="DU17" s="1344"/>
      <c r="DV17" s="1344"/>
      <c r="DW17" s="1344"/>
      <c r="DX17" s="1344"/>
      <c r="DY17" s="1344"/>
      <c r="DZ17" s="1344"/>
      <c r="EA17" s="1344"/>
      <c r="EB17" s="1344"/>
      <c r="EC17" s="1344"/>
      <c r="ED17" s="1344"/>
      <c r="EE17" s="1344"/>
      <c r="EF17" s="1344"/>
      <c r="EG17" s="1344"/>
      <c r="EH17" s="1344"/>
      <c r="EI17" s="1344"/>
      <c r="EJ17" s="1344"/>
      <c r="EK17" s="1344"/>
      <c r="EL17" s="1344"/>
      <c r="EM17" s="1344"/>
      <c r="EN17" s="1344"/>
      <c r="EO17" s="1344"/>
      <c r="EP17" s="1344"/>
      <c r="EQ17" s="1344"/>
      <c r="ER17" s="1344"/>
      <c r="ES17" s="1344"/>
      <c r="ET17" s="1344"/>
      <c r="EU17" s="1344"/>
      <c r="EV17" s="1344"/>
      <c r="EW17" s="1344"/>
      <c r="EX17" s="1344"/>
      <c r="EY17" s="1344"/>
      <c r="EZ17" s="1344"/>
      <c r="FA17" s="1344"/>
      <c r="FB17" s="1344"/>
      <c r="FC17" s="1344"/>
      <c r="FD17" s="1344"/>
      <c r="FE17" s="1344"/>
      <c r="FF17" s="1344"/>
      <c r="FG17" s="1344"/>
      <c r="FH17" s="1344"/>
      <c r="FI17" s="1344"/>
      <c r="FJ17" s="1344"/>
      <c r="FK17" s="1344"/>
      <c r="FL17" s="1344"/>
      <c r="FM17" s="1344"/>
      <c r="FN17" s="1344"/>
      <c r="FO17" s="1344"/>
      <c r="FP17" s="1344"/>
      <c r="FQ17" s="1344"/>
      <c r="FR17" s="1344"/>
      <c r="FS17" s="1344"/>
      <c r="FT17" s="1344"/>
      <c r="FU17" s="1344"/>
      <c r="FV17" s="1344"/>
      <c r="FW17" s="1344"/>
      <c r="FX17" s="1344"/>
      <c r="FY17" s="1344"/>
      <c r="FZ17" s="1344"/>
      <c r="GA17" s="1344"/>
      <c r="GB17" s="1344"/>
      <c r="GC17" s="1344"/>
      <c r="GD17" s="1344"/>
      <c r="GE17" s="1344"/>
      <c r="GF17" s="1344"/>
      <c r="GG17" s="1344"/>
      <c r="GH17" s="1344"/>
      <c r="GI17" s="1344"/>
      <c r="GJ17" s="1344"/>
      <c r="GK17" s="1344"/>
      <c r="GL17" s="1344"/>
      <c r="GM17" s="1344"/>
      <c r="GN17" s="1344"/>
      <c r="GO17" s="1344"/>
      <c r="GP17" s="1344"/>
      <c r="GQ17" s="1344"/>
      <c r="GR17" s="1344"/>
      <c r="GS17" s="1344"/>
      <c r="GT17" s="1344"/>
      <c r="GU17" s="1344"/>
      <c r="GV17" s="1344"/>
      <c r="GW17" s="1344"/>
      <c r="GX17" s="1344"/>
      <c r="GY17" s="1344"/>
      <c r="GZ17" s="1344"/>
      <c r="HA17" s="1344"/>
      <c r="HB17" s="1344"/>
      <c r="HC17" s="1344"/>
      <c r="HD17" s="1344"/>
      <c r="HE17" s="1344"/>
      <c r="HF17" s="1344"/>
      <c r="HG17" s="1344"/>
      <c r="HH17" s="1344"/>
      <c r="HI17" s="1344"/>
      <c r="HJ17" s="1344"/>
      <c r="HK17" s="1344"/>
      <c r="HL17" s="1344"/>
      <c r="HM17" s="1344"/>
      <c r="HN17" s="1344"/>
      <c r="HO17" s="1344"/>
      <c r="HP17" s="1344"/>
      <c r="HQ17" s="1344"/>
      <c r="HR17" s="1344"/>
      <c r="HS17" s="1344"/>
      <c r="HT17" s="1344"/>
      <c r="HU17" s="1344"/>
      <c r="HV17" s="1344"/>
      <c r="HW17" s="1344"/>
      <c r="HX17" s="1344"/>
      <c r="HY17" s="1344"/>
      <c r="HZ17" s="1344"/>
      <c r="IA17" s="1344"/>
      <c r="IB17" s="1344"/>
      <c r="IC17" s="1344"/>
      <c r="ID17" s="1344"/>
      <c r="IE17" s="1344"/>
      <c r="IF17" s="1344"/>
      <c r="IG17" s="1344"/>
      <c r="IH17" s="1344"/>
      <c r="II17" s="1344"/>
      <c r="IJ17" s="1344"/>
      <c r="IK17" s="1344"/>
      <c r="IL17" s="1344"/>
      <c r="IM17" s="1344"/>
      <c r="IN17" s="1344"/>
      <c r="IO17" s="1344"/>
      <c r="IP17" s="1344"/>
    </row>
    <row r="18" spans="1:250">
      <c r="A18" s="1344"/>
      <c r="B18" s="2847"/>
      <c r="C18" s="2453" t="s">
        <v>1015</v>
      </c>
      <c r="D18" s="2434" t="s">
        <v>577</v>
      </c>
      <c r="E18" s="2429" t="s">
        <v>1299</v>
      </c>
      <c r="F18" s="1511">
        <f>ROUND((F17-E17)/E17*100,1)</f>
        <v>3.3</v>
      </c>
      <c r="G18" s="1511">
        <f>ROUND((G17-F17)/F17*100,1)</f>
        <v>2.7</v>
      </c>
      <c r="H18" s="1511">
        <f t="shared" ref="H18:AN18" si="13">ROUND((H17-G17)/G17*100,1)</f>
        <v>1.6</v>
      </c>
      <c r="I18" s="1511">
        <f t="shared" si="13"/>
        <v>1.1000000000000001</v>
      </c>
      <c r="J18" s="1511">
        <f t="shared" si="13"/>
        <v>0.3</v>
      </c>
      <c r="K18" s="1511">
        <f t="shared" si="13"/>
        <v>0.2</v>
      </c>
      <c r="L18" s="1511">
        <f t="shared" si="13"/>
        <v>2</v>
      </c>
      <c r="M18" s="1511">
        <f t="shared" si="13"/>
        <v>1.9</v>
      </c>
      <c r="N18" s="1511">
        <f t="shared" si="13"/>
        <v>0.4</v>
      </c>
      <c r="O18" s="1511">
        <f t="shared" si="13"/>
        <v>-1.3</v>
      </c>
      <c r="P18" s="1511">
        <f t="shared" si="13"/>
        <v>-1.3</v>
      </c>
      <c r="Q18" s="1511">
        <f t="shared" si="13"/>
        <v>-2.2999999999999998</v>
      </c>
      <c r="R18" s="1511">
        <f t="shared" si="13"/>
        <v>-1.7</v>
      </c>
      <c r="S18" s="1511">
        <f t="shared" si="13"/>
        <v>-0.1</v>
      </c>
      <c r="T18" s="1511">
        <f t="shared" si="13"/>
        <v>0.4</v>
      </c>
      <c r="U18" s="1511">
        <f t="shared" si="13"/>
        <v>-0.4</v>
      </c>
      <c r="V18" s="1511">
        <f t="shared" si="13"/>
        <v>0.1</v>
      </c>
      <c r="W18" s="1511">
        <f t="shared" si="13"/>
        <v>0.1</v>
      </c>
      <c r="X18" s="1511">
        <f t="shared" si="13"/>
        <v>0.8</v>
      </c>
      <c r="Y18" s="1511">
        <f t="shared" si="13"/>
        <v>-1.4</v>
      </c>
      <c r="Z18" s="1511">
        <f t="shared" si="13"/>
        <v>-0.2</v>
      </c>
      <c r="AA18" s="1511">
        <f t="shared" si="13"/>
        <v>0</v>
      </c>
      <c r="AB18" s="1511">
        <f t="shared" si="13"/>
        <v>-0.5</v>
      </c>
      <c r="AC18" s="1511">
        <f t="shared" si="13"/>
        <v>1</v>
      </c>
      <c r="AD18" s="1511">
        <f t="shared" si="13"/>
        <v>2.4</v>
      </c>
      <c r="AE18" s="1511">
        <f t="shared" si="13"/>
        <v>0.6</v>
      </c>
      <c r="AF18" s="1511">
        <f t="shared" si="13"/>
        <v>0.1</v>
      </c>
      <c r="AG18" s="1511">
        <f t="shared" si="13"/>
        <v>0.5</v>
      </c>
      <c r="AH18" s="1226">
        <f t="shared" si="13"/>
        <v>0.4</v>
      </c>
      <c r="AI18" s="1226">
        <f t="shared" si="13"/>
        <v>0.9</v>
      </c>
      <c r="AJ18" s="1226">
        <f t="shared" si="13"/>
        <v>0.2</v>
      </c>
      <c r="AK18" s="1226">
        <f t="shared" si="13"/>
        <v>-0.3</v>
      </c>
      <c r="AL18" s="1226">
        <f t="shared" si="13"/>
        <v>2.6</v>
      </c>
      <c r="AM18" s="1226">
        <f t="shared" si="13"/>
        <v>3.2</v>
      </c>
      <c r="AN18" s="1226">
        <f t="shared" si="13"/>
        <v>3.2</v>
      </c>
      <c r="AO18" s="1969" t="s">
        <v>1335</v>
      </c>
      <c r="AP18" s="1344"/>
      <c r="AQ18" s="327"/>
      <c r="AR18" s="1970"/>
      <c r="AS18" s="1971"/>
      <c r="AT18" s="1970"/>
      <c r="AU18" s="1970"/>
      <c r="AV18" s="1970"/>
      <c r="AW18" s="1970"/>
      <c r="AX18" s="1970"/>
      <c r="AY18" s="1970"/>
      <c r="AZ18" s="1970"/>
      <c r="BA18" s="1970"/>
      <c r="BB18" s="1970"/>
      <c r="BC18" s="1970"/>
      <c r="BD18" s="1970"/>
      <c r="BE18" s="1970"/>
      <c r="BF18" s="1344"/>
      <c r="BG18" s="1344"/>
      <c r="BH18" s="1344"/>
      <c r="BI18" s="1344"/>
      <c r="BJ18" s="1344"/>
      <c r="BK18" s="1344"/>
      <c r="BL18" s="1344"/>
      <c r="BM18" s="1344"/>
      <c r="BN18" s="1344"/>
      <c r="BO18" s="1344"/>
      <c r="BP18" s="1344"/>
      <c r="BQ18" s="1344"/>
      <c r="BR18" s="1344"/>
      <c r="BS18" s="1344"/>
      <c r="BT18" s="1344"/>
      <c r="BU18" s="1344"/>
      <c r="BV18" s="1344"/>
      <c r="BW18" s="1344"/>
      <c r="BX18" s="1344"/>
      <c r="BY18" s="1344"/>
      <c r="BZ18" s="1344"/>
      <c r="CA18" s="1344"/>
      <c r="CB18" s="1344"/>
      <c r="CC18" s="1344"/>
      <c r="CD18" s="1344"/>
      <c r="CE18" s="1344"/>
      <c r="CF18" s="1344"/>
      <c r="CG18" s="1344"/>
      <c r="CH18" s="1344"/>
      <c r="CI18" s="1344"/>
      <c r="CJ18" s="1344"/>
      <c r="CK18" s="1344"/>
      <c r="CL18" s="1344"/>
      <c r="CM18" s="1344"/>
      <c r="CN18" s="1344"/>
      <c r="CO18" s="1344"/>
      <c r="CP18" s="1344"/>
      <c r="CQ18" s="1344"/>
      <c r="CR18" s="1344"/>
      <c r="CS18" s="1344"/>
      <c r="CT18" s="1344"/>
      <c r="CU18" s="1344"/>
      <c r="CV18" s="1344"/>
      <c r="CW18" s="1344"/>
      <c r="CX18" s="1344"/>
      <c r="CY18" s="1344"/>
      <c r="CZ18" s="1344"/>
      <c r="DA18" s="1344"/>
      <c r="DB18" s="1344"/>
      <c r="DC18" s="1344"/>
      <c r="DD18" s="1344"/>
      <c r="DE18" s="1344"/>
      <c r="DF18" s="1344"/>
      <c r="DG18" s="1344"/>
      <c r="DH18" s="1344"/>
      <c r="DI18" s="1344"/>
      <c r="DJ18" s="1344"/>
      <c r="DK18" s="1344"/>
      <c r="DL18" s="1344"/>
      <c r="DM18" s="1344"/>
      <c r="DN18" s="1344"/>
      <c r="DO18" s="1344"/>
      <c r="DP18" s="1344"/>
      <c r="DQ18" s="1344"/>
      <c r="DR18" s="1344"/>
      <c r="DS18" s="1344"/>
      <c r="DT18" s="1344"/>
      <c r="DU18" s="1344"/>
      <c r="DV18" s="1344"/>
      <c r="DW18" s="1344"/>
      <c r="DX18" s="1344"/>
      <c r="DY18" s="1344"/>
      <c r="DZ18" s="1344"/>
      <c r="EA18" s="1344"/>
      <c r="EB18" s="1344"/>
      <c r="EC18" s="1344"/>
      <c r="ED18" s="1344"/>
      <c r="EE18" s="1344"/>
      <c r="EF18" s="1344"/>
      <c r="EG18" s="1344"/>
      <c r="EH18" s="1344"/>
      <c r="EI18" s="1344"/>
      <c r="EJ18" s="1344"/>
      <c r="EK18" s="1344"/>
      <c r="EL18" s="1344"/>
      <c r="EM18" s="1344"/>
      <c r="EN18" s="1344"/>
      <c r="EO18" s="1344"/>
      <c r="EP18" s="1344"/>
      <c r="EQ18" s="1344"/>
      <c r="ER18" s="1344"/>
      <c r="ES18" s="1344"/>
      <c r="ET18" s="1344"/>
      <c r="EU18" s="1344"/>
      <c r="EV18" s="1344"/>
      <c r="EW18" s="1344"/>
      <c r="EX18" s="1344"/>
      <c r="EY18" s="1344"/>
      <c r="EZ18" s="1344"/>
      <c r="FA18" s="1344"/>
      <c r="FB18" s="1344"/>
      <c r="FC18" s="1344"/>
      <c r="FD18" s="1344"/>
      <c r="FE18" s="1344"/>
      <c r="FF18" s="1344"/>
      <c r="FG18" s="1344"/>
      <c r="FH18" s="1344"/>
      <c r="FI18" s="1344"/>
      <c r="FJ18" s="1344"/>
      <c r="FK18" s="1344"/>
      <c r="FL18" s="1344"/>
      <c r="FM18" s="1344"/>
      <c r="FN18" s="1344"/>
      <c r="FO18" s="1344"/>
      <c r="FP18" s="1344"/>
      <c r="FQ18" s="1344"/>
      <c r="FR18" s="1344"/>
      <c r="FS18" s="1344"/>
      <c r="FT18" s="1344"/>
      <c r="FU18" s="1344"/>
      <c r="FV18" s="1344"/>
      <c r="FW18" s="1344"/>
      <c r="FX18" s="1344"/>
      <c r="FY18" s="1344"/>
      <c r="FZ18" s="1344"/>
      <c r="GA18" s="1344"/>
      <c r="GB18" s="1344"/>
      <c r="GC18" s="1344"/>
      <c r="GD18" s="1344"/>
      <c r="GE18" s="1344"/>
      <c r="GF18" s="1344"/>
      <c r="GG18" s="1344"/>
      <c r="GH18" s="1344"/>
      <c r="GI18" s="1344"/>
      <c r="GJ18" s="1344"/>
      <c r="GK18" s="1344"/>
      <c r="GL18" s="1344"/>
      <c r="GM18" s="1344"/>
      <c r="GN18" s="1344"/>
      <c r="GO18" s="1344"/>
      <c r="GP18" s="1344"/>
      <c r="GQ18" s="1344"/>
      <c r="GR18" s="1344"/>
      <c r="GS18" s="1344"/>
      <c r="GT18" s="1344"/>
      <c r="GU18" s="1344"/>
      <c r="GV18" s="1344"/>
      <c r="GW18" s="1344"/>
      <c r="GX18" s="1344"/>
      <c r="GY18" s="1344"/>
      <c r="GZ18" s="1344"/>
      <c r="HA18" s="1344"/>
      <c r="HB18" s="1344"/>
      <c r="HC18" s="1344"/>
      <c r="HD18" s="1344"/>
      <c r="HE18" s="1344"/>
      <c r="HF18" s="1344"/>
      <c r="HG18" s="1344"/>
      <c r="HH18" s="1344"/>
      <c r="HI18" s="1344"/>
      <c r="HJ18" s="1344"/>
      <c r="HK18" s="1344"/>
      <c r="HL18" s="1344"/>
      <c r="HM18" s="1344"/>
      <c r="HN18" s="1344"/>
      <c r="HO18" s="1344"/>
      <c r="HP18" s="1344"/>
      <c r="HQ18" s="1344"/>
      <c r="HR18" s="1344"/>
      <c r="HS18" s="1344"/>
      <c r="HT18" s="1344"/>
      <c r="HU18" s="1344"/>
      <c r="HV18" s="1344"/>
      <c r="HW18" s="1344"/>
      <c r="HX18" s="1344"/>
      <c r="HY18" s="1344"/>
      <c r="HZ18" s="1344"/>
      <c r="IA18" s="1344"/>
      <c r="IB18" s="1344"/>
      <c r="IC18" s="1344"/>
      <c r="ID18" s="1344"/>
      <c r="IE18" s="1344"/>
      <c r="IF18" s="1344"/>
      <c r="IG18" s="1344"/>
      <c r="IH18" s="1344"/>
      <c r="II18" s="1344"/>
      <c r="IJ18" s="1344"/>
      <c r="IK18" s="1344"/>
      <c r="IL18" s="1344"/>
      <c r="IM18" s="1344"/>
      <c r="IN18" s="1344"/>
      <c r="IO18" s="1344"/>
      <c r="IP18" s="1344"/>
    </row>
    <row r="19" spans="1:250">
      <c r="A19" s="1344"/>
      <c r="B19" s="2847"/>
      <c r="C19" s="2454" t="s">
        <v>1336</v>
      </c>
      <c r="D19" s="2442" t="s">
        <v>784</v>
      </c>
      <c r="E19" s="2455">
        <f>E76</f>
        <v>103.758333333333</v>
      </c>
      <c r="F19" s="2455">
        <f>F76</f>
        <v>105.041666666667</v>
      </c>
      <c r="G19" s="2455">
        <f>G76</f>
        <v>105.491666666667</v>
      </c>
      <c r="H19" s="2455">
        <f t="shared" ref="H19:AN20" si="14">H76</f>
        <v>104.416666666667</v>
      </c>
      <c r="I19" s="2455">
        <f t="shared" si="14"/>
        <v>102.575</v>
      </c>
      <c r="J19" s="2455">
        <f t="shared" si="14"/>
        <v>101.23333333333299</v>
      </c>
      <c r="K19" s="2455">
        <f t="shared" si="14"/>
        <v>100.125</v>
      </c>
      <c r="L19" s="2455">
        <f t="shared" si="14"/>
        <v>98.6</v>
      </c>
      <c r="M19" s="2455">
        <f t="shared" si="14"/>
        <v>99.6</v>
      </c>
      <c r="N19" s="2455">
        <f t="shared" si="14"/>
        <v>97.4583333333333</v>
      </c>
      <c r="O19" s="2455">
        <f t="shared" si="14"/>
        <v>96.741666666666703</v>
      </c>
      <c r="P19" s="2455">
        <f t="shared" si="14"/>
        <v>96.174999999999997</v>
      </c>
      <c r="Q19" s="2455">
        <f t="shared" si="14"/>
        <v>93.783333333333303</v>
      </c>
      <c r="R19" s="2455">
        <f t="shared" si="14"/>
        <v>92.216666666666697</v>
      </c>
      <c r="S19" s="2455">
        <f t="shared" si="14"/>
        <v>91.658333333333303</v>
      </c>
      <c r="T19" s="2455">
        <f t="shared" si="14"/>
        <v>93.224999999999994</v>
      </c>
      <c r="U19" s="2455">
        <f t="shared" si="14"/>
        <v>94.8333333333333</v>
      </c>
      <c r="V19" s="2455">
        <f t="shared" si="14"/>
        <v>96.758333333333297</v>
      </c>
      <c r="W19" s="2455">
        <f t="shared" si="14"/>
        <v>98.9583333333333</v>
      </c>
      <c r="X19" s="2455">
        <f t="shared" si="14"/>
        <v>102.133333333333</v>
      </c>
      <c r="Y19" s="2455">
        <f t="shared" si="14"/>
        <v>96.908333333333303</v>
      </c>
      <c r="Z19" s="2455">
        <f t="shared" si="14"/>
        <v>97.316666666666706</v>
      </c>
      <c r="AA19" s="2455">
        <f t="shared" si="14"/>
        <v>98.566666666666606</v>
      </c>
      <c r="AB19" s="2455">
        <f t="shared" si="14"/>
        <v>97.575000000000003</v>
      </c>
      <c r="AC19" s="2455">
        <f t="shared" si="14"/>
        <v>99.358333333333306</v>
      </c>
      <c r="AD19" s="2455">
        <f t="shared" si="14"/>
        <v>102.175</v>
      </c>
      <c r="AE19" s="2455">
        <f t="shared" si="14"/>
        <v>98.783333333333303</v>
      </c>
      <c r="AF19" s="2455">
        <f t="shared" si="14"/>
        <v>96.441666666666706</v>
      </c>
      <c r="AG19" s="2455">
        <f t="shared" si="14"/>
        <v>99.008333333333297</v>
      </c>
      <c r="AH19" s="2455">
        <f t="shared" si="14"/>
        <v>101.2</v>
      </c>
      <c r="AI19" s="2455">
        <f t="shared" si="14"/>
        <v>101.333333333333</v>
      </c>
      <c r="AJ19" s="2455">
        <f t="shared" si="14"/>
        <v>99.858333333333306</v>
      </c>
      <c r="AK19" s="2456">
        <f t="shared" si="14"/>
        <v>106.98333333333299</v>
      </c>
      <c r="AL19" s="2456">
        <f t="shared" si="14"/>
        <v>117.216666666667</v>
      </c>
      <c r="AM19" s="2456">
        <f t="shared" si="14"/>
        <v>120.041666666667</v>
      </c>
      <c r="AN19" s="2456">
        <f t="shared" si="14"/>
        <v>123.925</v>
      </c>
      <c r="AO19" s="1973" t="s">
        <v>1018</v>
      </c>
      <c r="AP19" s="1344"/>
      <c r="AQ19" s="327" t="s">
        <v>1337</v>
      </c>
      <c r="AR19" s="1344"/>
      <c r="AS19" s="1971"/>
      <c r="AT19" s="1344"/>
      <c r="AU19" s="1344"/>
      <c r="AV19" s="1344"/>
      <c r="AW19" s="1344"/>
      <c r="AX19" s="1344"/>
      <c r="AY19" s="1344"/>
      <c r="AZ19" s="1344"/>
      <c r="BA19" s="1344"/>
      <c r="BB19" s="1344"/>
      <c r="BC19" s="1344"/>
      <c r="BD19" s="1344"/>
      <c r="BE19" s="1344"/>
      <c r="BF19" s="1344"/>
      <c r="BG19" s="1344"/>
      <c r="BH19" s="1344"/>
      <c r="BI19" s="1344"/>
      <c r="BJ19" s="1344"/>
      <c r="BK19" s="1344"/>
      <c r="BL19" s="1344"/>
      <c r="BM19" s="1344"/>
      <c r="BN19" s="1344"/>
      <c r="BO19" s="1344"/>
      <c r="BP19" s="1344"/>
      <c r="BQ19" s="1344"/>
      <c r="BR19" s="1344"/>
      <c r="BS19" s="1344"/>
      <c r="BT19" s="1344"/>
      <c r="BU19" s="1344"/>
      <c r="BV19" s="1344"/>
      <c r="BW19" s="1344"/>
      <c r="BX19" s="1344"/>
      <c r="BY19" s="1344"/>
      <c r="BZ19" s="1344"/>
      <c r="CA19" s="1344"/>
      <c r="CB19" s="1344"/>
      <c r="CC19" s="1344"/>
      <c r="CD19" s="1344"/>
      <c r="CE19" s="1344"/>
      <c r="CF19" s="1344"/>
      <c r="CG19" s="1344"/>
      <c r="CH19" s="1344"/>
      <c r="CI19" s="1344"/>
      <c r="CJ19" s="1344"/>
      <c r="CK19" s="1344"/>
      <c r="CL19" s="1344"/>
      <c r="CM19" s="1344"/>
      <c r="CN19" s="1344"/>
      <c r="CO19" s="1344"/>
      <c r="CP19" s="1344"/>
      <c r="CQ19" s="1344"/>
      <c r="CR19" s="1344"/>
      <c r="CS19" s="1344"/>
      <c r="CT19" s="1344"/>
      <c r="CU19" s="1344"/>
      <c r="CV19" s="1344"/>
      <c r="CW19" s="1344"/>
      <c r="CX19" s="1344"/>
      <c r="CY19" s="1344"/>
      <c r="CZ19" s="1344"/>
      <c r="DA19" s="1344"/>
      <c r="DB19" s="1344"/>
      <c r="DC19" s="1344"/>
      <c r="DD19" s="1344"/>
      <c r="DE19" s="1344"/>
      <c r="DF19" s="1344"/>
      <c r="DG19" s="1344"/>
      <c r="DH19" s="1344"/>
      <c r="DI19" s="1344"/>
      <c r="DJ19" s="1344"/>
      <c r="DK19" s="1344"/>
      <c r="DL19" s="1344"/>
      <c r="DM19" s="1344"/>
      <c r="DN19" s="1344"/>
      <c r="DO19" s="1344"/>
      <c r="DP19" s="1344"/>
      <c r="DQ19" s="1344"/>
      <c r="DR19" s="1344"/>
      <c r="DS19" s="1344"/>
      <c r="DT19" s="1344"/>
      <c r="DU19" s="1344"/>
      <c r="DV19" s="1344"/>
      <c r="DW19" s="1344"/>
      <c r="DX19" s="1344"/>
      <c r="DY19" s="1344"/>
      <c r="DZ19" s="1344"/>
      <c r="EA19" s="1344"/>
      <c r="EB19" s="1344"/>
      <c r="EC19" s="1344"/>
      <c r="ED19" s="1344"/>
      <c r="EE19" s="1344"/>
      <c r="EF19" s="1344"/>
      <c r="EG19" s="1344"/>
      <c r="EH19" s="1344"/>
      <c r="EI19" s="1344"/>
      <c r="EJ19" s="1344"/>
      <c r="EK19" s="1344"/>
      <c r="EL19" s="1344"/>
      <c r="EM19" s="1344"/>
      <c r="EN19" s="1344"/>
      <c r="EO19" s="1344"/>
      <c r="EP19" s="1344"/>
      <c r="EQ19" s="1344"/>
      <c r="ER19" s="1344"/>
      <c r="ES19" s="1344"/>
      <c r="ET19" s="1344"/>
      <c r="EU19" s="1344"/>
      <c r="EV19" s="1344"/>
      <c r="EW19" s="1344"/>
      <c r="EX19" s="1344"/>
      <c r="EY19" s="1344"/>
      <c r="EZ19" s="1344"/>
      <c r="FA19" s="1344"/>
      <c r="FB19" s="1344"/>
      <c r="FC19" s="1344"/>
      <c r="FD19" s="1344"/>
      <c r="FE19" s="1344"/>
      <c r="FF19" s="1344"/>
      <c r="FG19" s="1344"/>
      <c r="FH19" s="1344"/>
      <c r="FI19" s="1344"/>
      <c r="FJ19" s="1344"/>
      <c r="FK19" s="1344"/>
      <c r="FL19" s="1344"/>
      <c r="FM19" s="1344"/>
      <c r="FN19" s="1344"/>
      <c r="FO19" s="1344"/>
      <c r="FP19" s="1344"/>
      <c r="FQ19" s="1344"/>
      <c r="FR19" s="1344"/>
      <c r="FS19" s="1344"/>
      <c r="FT19" s="1344"/>
      <c r="FU19" s="1344"/>
      <c r="FV19" s="1344"/>
      <c r="FW19" s="1344"/>
      <c r="FX19" s="1344"/>
      <c r="FY19" s="1344"/>
      <c r="FZ19" s="1344"/>
      <c r="GA19" s="1344"/>
      <c r="GB19" s="1344"/>
      <c r="GC19" s="1344"/>
      <c r="GD19" s="1344"/>
      <c r="GE19" s="1344"/>
      <c r="GF19" s="1344"/>
      <c r="GG19" s="1344"/>
      <c r="GH19" s="1344"/>
      <c r="GI19" s="1344"/>
      <c r="GJ19" s="1344"/>
      <c r="GK19" s="1344"/>
      <c r="GL19" s="1344"/>
      <c r="GM19" s="1344"/>
      <c r="GN19" s="1344"/>
      <c r="GO19" s="1344"/>
      <c r="GP19" s="1344"/>
      <c r="GQ19" s="1344"/>
      <c r="GR19" s="1344"/>
      <c r="GS19" s="1344"/>
      <c r="GT19" s="1344"/>
      <c r="GU19" s="1344"/>
      <c r="GV19" s="1344"/>
      <c r="GW19" s="1344"/>
      <c r="GX19" s="1344"/>
      <c r="GY19" s="1344"/>
      <c r="GZ19" s="1344"/>
      <c r="HA19" s="1344"/>
      <c r="HB19" s="1344"/>
      <c r="HC19" s="1344"/>
      <c r="HD19" s="1344"/>
      <c r="HE19" s="1344"/>
      <c r="HF19" s="1344"/>
      <c r="HG19" s="1344"/>
      <c r="HH19" s="1344"/>
      <c r="HI19" s="1344"/>
      <c r="HJ19" s="1344"/>
      <c r="HK19" s="1344"/>
      <c r="HL19" s="1344"/>
      <c r="HM19" s="1344"/>
      <c r="HN19" s="1344"/>
      <c r="HO19" s="1344"/>
      <c r="HP19" s="1344"/>
      <c r="HQ19" s="1344"/>
      <c r="HR19" s="1344"/>
      <c r="HS19" s="1344"/>
      <c r="HT19" s="1344"/>
      <c r="HU19" s="1344"/>
      <c r="HV19" s="1344"/>
      <c r="HW19" s="1344"/>
      <c r="HX19" s="1344"/>
      <c r="HY19" s="1344"/>
      <c r="HZ19" s="1344"/>
      <c r="IA19" s="1344"/>
      <c r="IB19" s="1344"/>
      <c r="IC19" s="1344"/>
      <c r="ID19" s="1344"/>
      <c r="IE19" s="1344"/>
      <c r="IF19" s="1344"/>
      <c r="IG19" s="1344"/>
      <c r="IH19" s="1344"/>
      <c r="II19" s="1344"/>
      <c r="IJ19" s="1344"/>
      <c r="IK19" s="1344"/>
      <c r="IL19" s="1344"/>
      <c r="IM19" s="1344"/>
      <c r="IN19" s="1344"/>
      <c r="IO19" s="1344"/>
      <c r="IP19" s="1344"/>
    </row>
    <row r="20" spans="1:250">
      <c r="A20" s="1344"/>
      <c r="B20" s="2848"/>
      <c r="C20" s="2457" t="s">
        <v>1338</v>
      </c>
      <c r="D20" s="2434" t="s">
        <v>577</v>
      </c>
      <c r="E20" s="2429" t="s">
        <v>1299</v>
      </c>
      <c r="F20" s="2458">
        <f>F77</f>
        <v>1.2</v>
      </c>
      <c r="G20" s="2459">
        <f>G77</f>
        <v>0.4</v>
      </c>
      <c r="H20" s="2459">
        <f t="shared" si="14"/>
        <v>-1</v>
      </c>
      <c r="I20" s="2459">
        <f t="shared" si="14"/>
        <v>-1.8</v>
      </c>
      <c r="J20" s="2459">
        <f t="shared" si="14"/>
        <v>-1.3</v>
      </c>
      <c r="K20" s="2459">
        <f t="shared" si="14"/>
        <v>-1.1000000000000001</v>
      </c>
      <c r="L20" s="2459">
        <f t="shared" si="14"/>
        <v>-1.5</v>
      </c>
      <c r="M20" s="2459">
        <f t="shared" si="14"/>
        <v>1</v>
      </c>
      <c r="N20" s="2459">
        <f t="shared" si="14"/>
        <v>-2.2000000000000002</v>
      </c>
      <c r="O20" s="2459">
        <f t="shared" si="14"/>
        <v>-0.7</v>
      </c>
      <c r="P20" s="2459">
        <f t="shared" si="14"/>
        <v>-0.6</v>
      </c>
      <c r="Q20" s="2459">
        <f t="shared" si="14"/>
        <v>-2.5</v>
      </c>
      <c r="R20" s="2459">
        <f t="shared" si="14"/>
        <v>-1.7</v>
      </c>
      <c r="S20" s="2459">
        <f t="shared" si="14"/>
        <v>-0.6</v>
      </c>
      <c r="T20" s="2459">
        <f t="shared" si="14"/>
        <v>1.7</v>
      </c>
      <c r="U20" s="2459">
        <f t="shared" si="14"/>
        <v>1.7</v>
      </c>
      <c r="V20" s="2459">
        <f t="shared" si="14"/>
        <v>2</v>
      </c>
      <c r="W20" s="2459">
        <f t="shared" si="14"/>
        <v>2.2999999999999998</v>
      </c>
      <c r="X20" s="2459">
        <f t="shared" si="14"/>
        <v>3.2</v>
      </c>
      <c r="Y20" s="2459">
        <f t="shared" si="14"/>
        <v>-5.0999999999999996</v>
      </c>
      <c r="Z20" s="2459">
        <f t="shared" si="14"/>
        <v>0.4</v>
      </c>
      <c r="AA20" s="2459">
        <f t="shared" si="14"/>
        <v>1.3</v>
      </c>
      <c r="AB20" s="2459">
        <f t="shared" si="14"/>
        <v>-1</v>
      </c>
      <c r="AC20" s="2459">
        <f t="shared" si="14"/>
        <v>1.8</v>
      </c>
      <c r="AD20" s="2459">
        <f t="shared" si="14"/>
        <v>2.8</v>
      </c>
      <c r="AE20" s="2459">
        <f t="shared" si="14"/>
        <v>-3.3</v>
      </c>
      <c r="AF20" s="2459">
        <f t="shared" si="14"/>
        <v>-2.4</v>
      </c>
      <c r="AG20" s="2459">
        <f t="shared" si="14"/>
        <v>2.7</v>
      </c>
      <c r="AH20" s="2459">
        <f t="shared" si="14"/>
        <v>2.2000000000000002</v>
      </c>
      <c r="AI20" s="2459">
        <f t="shared" si="14"/>
        <v>0.1</v>
      </c>
      <c r="AJ20" s="2459">
        <f t="shared" si="14"/>
        <v>-1.5</v>
      </c>
      <c r="AK20" s="2456">
        <f t="shared" si="14"/>
        <v>7.1</v>
      </c>
      <c r="AL20" s="2456">
        <f t="shared" si="14"/>
        <v>9.6</v>
      </c>
      <c r="AM20" s="2456">
        <f t="shared" si="14"/>
        <v>2.4</v>
      </c>
      <c r="AN20" s="2456">
        <f t="shared" si="14"/>
        <v>3.2</v>
      </c>
      <c r="AO20" s="1969" t="s">
        <v>1016</v>
      </c>
      <c r="AP20" s="1344"/>
      <c r="AQ20" s="327"/>
      <c r="AR20" s="1344"/>
      <c r="AS20" s="1971"/>
      <c r="AT20" s="1344"/>
      <c r="AU20" s="1344"/>
      <c r="AV20" s="1344"/>
      <c r="AW20" s="1344"/>
      <c r="AX20" s="1344"/>
      <c r="AY20" s="1344"/>
      <c r="AZ20" s="1344"/>
      <c r="BA20" s="1344"/>
      <c r="BB20" s="1344"/>
      <c r="BC20" s="1344"/>
      <c r="BD20" s="1344"/>
      <c r="BE20" s="1344"/>
      <c r="BF20" s="1344"/>
      <c r="BG20" s="1344"/>
      <c r="BH20" s="1344"/>
      <c r="BI20" s="1344"/>
      <c r="BJ20" s="1344"/>
      <c r="BK20" s="1344"/>
      <c r="BL20" s="1344"/>
      <c r="BM20" s="1344"/>
      <c r="BN20" s="1344"/>
      <c r="BO20" s="1344"/>
      <c r="BP20" s="1344"/>
      <c r="BQ20" s="1344"/>
      <c r="BR20" s="1344"/>
      <c r="BS20" s="1344"/>
      <c r="BT20" s="1344"/>
      <c r="BU20" s="1344"/>
      <c r="BV20" s="1344"/>
      <c r="BW20" s="1344"/>
      <c r="BX20" s="1344"/>
      <c r="BY20" s="1344"/>
      <c r="BZ20" s="1344"/>
      <c r="CA20" s="1344"/>
      <c r="CB20" s="1344"/>
      <c r="CC20" s="1344"/>
      <c r="CD20" s="1344"/>
      <c r="CE20" s="1344"/>
      <c r="CF20" s="1344"/>
      <c r="CG20" s="1344"/>
      <c r="CH20" s="1344"/>
      <c r="CI20" s="1344"/>
      <c r="CJ20" s="1344"/>
      <c r="CK20" s="1344"/>
      <c r="CL20" s="1344"/>
      <c r="CM20" s="1344"/>
      <c r="CN20" s="1344"/>
      <c r="CO20" s="1344"/>
      <c r="CP20" s="1344"/>
      <c r="CQ20" s="1344"/>
      <c r="CR20" s="1344"/>
      <c r="CS20" s="1344"/>
      <c r="CT20" s="1344"/>
      <c r="CU20" s="1344"/>
      <c r="CV20" s="1344"/>
      <c r="CW20" s="1344"/>
      <c r="CX20" s="1344"/>
      <c r="CY20" s="1344"/>
      <c r="CZ20" s="1344"/>
      <c r="DA20" s="1344"/>
      <c r="DB20" s="1344"/>
      <c r="DC20" s="1344"/>
      <c r="DD20" s="1344"/>
      <c r="DE20" s="1344"/>
      <c r="DF20" s="1344"/>
      <c r="DG20" s="1344"/>
      <c r="DH20" s="1344"/>
      <c r="DI20" s="1344"/>
      <c r="DJ20" s="1344"/>
      <c r="DK20" s="1344"/>
      <c r="DL20" s="1344"/>
      <c r="DM20" s="1344"/>
      <c r="DN20" s="1344"/>
      <c r="DO20" s="1344"/>
      <c r="DP20" s="1344"/>
      <c r="DQ20" s="1344"/>
      <c r="DR20" s="1344"/>
      <c r="DS20" s="1344"/>
      <c r="DT20" s="1344"/>
      <c r="DU20" s="1344"/>
      <c r="DV20" s="1344"/>
      <c r="DW20" s="1344"/>
      <c r="DX20" s="1344"/>
      <c r="DY20" s="1344"/>
      <c r="DZ20" s="1344"/>
      <c r="EA20" s="1344"/>
      <c r="EB20" s="1344"/>
      <c r="EC20" s="1344"/>
      <c r="ED20" s="1344"/>
      <c r="EE20" s="1344"/>
      <c r="EF20" s="1344"/>
      <c r="EG20" s="1344"/>
      <c r="EH20" s="1344"/>
      <c r="EI20" s="1344"/>
      <c r="EJ20" s="1344"/>
      <c r="EK20" s="1344"/>
      <c r="EL20" s="1344"/>
      <c r="EM20" s="1344"/>
      <c r="EN20" s="1344"/>
      <c r="EO20" s="1344"/>
      <c r="EP20" s="1344"/>
      <c r="EQ20" s="1344"/>
      <c r="ER20" s="1344"/>
      <c r="ES20" s="1344"/>
      <c r="ET20" s="1344"/>
      <c r="EU20" s="1344"/>
      <c r="EV20" s="1344"/>
      <c r="EW20" s="1344"/>
      <c r="EX20" s="1344"/>
      <c r="EY20" s="1344"/>
      <c r="EZ20" s="1344"/>
      <c r="FA20" s="1344"/>
      <c r="FB20" s="1344"/>
      <c r="FC20" s="1344"/>
      <c r="FD20" s="1344"/>
      <c r="FE20" s="1344"/>
      <c r="FF20" s="1344"/>
      <c r="FG20" s="1344"/>
      <c r="FH20" s="1344"/>
      <c r="FI20" s="1344"/>
      <c r="FJ20" s="1344"/>
      <c r="FK20" s="1344"/>
      <c r="FL20" s="1344"/>
      <c r="FM20" s="1344"/>
      <c r="FN20" s="1344"/>
      <c r="FO20" s="1344"/>
      <c r="FP20" s="1344"/>
      <c r="FQ20" s="1344"/>
      <c r="FR20" s="1344"/>
      <c r="FS20" s="1344"/>
      <c r="FT20" s="1344"/>
      <c r="FU20" s="1344"/>
      <c r="FV20" s="1344"/>
      <c r="FW20" s="1344"/>
      <c r="FX20" s="1344"/>
      <c r="FY20" s="1344"/>
      <c r="FZ20" s="1344"/>
      <c r="GA20" s="1344"/>
      <c r="GB20" s="1344"/>
      <c r="GC20" s="1344"/>
      <c r="GD20" s="1344"/>
      <c r="GE20" s="1344"/>
      <c r="GF20" s="1344"/>
      <c r="GG20" s="1344"/>
      <c r="GH20" s="1344"/>
      <c r="GI20" s="1344"/>
      <c r="GJ20" s="1344"/>
      <c r="GK20" s="1344"/>
      <c r="GL20" s="1344"/>
      <c r="GM20" s="1344"/>
      <c r="GN20" s="1344"/>
      <c r="GO20" s="1344"/>
      <c r="GP20" s="1344"/>
      <c r="GQ20" s="1344"/>
      <c r="GR20" s="1344"/>
      <c r="GS20" s="1344"/>
      <c r="GT20" s="1344"/>
      <c r="GU20" s="1344"/>
      <c r="GV20" s="1344"/>
      <c r="GW20" s="1344"/>
      <c r="GX20" s="1344"/>
      <c r="GY20" s="1344"/>
      <c r="GZ20" s="1344"/>
      <c r="HA20" s="1344"/>
      <c r="HB20" s="1344"/>
      <c r="HC20" s="1344"/>
      <c r="HD20" s="1344"/>
      <c r="HE20" s="1344"/>
      <c r="HF20" s="1344"/>
      <c r="HG20" s="1344"/>
      <c r="HH20" s="1344"/>
      <c r="HI20" s="1344"/>
      <c r="HJ20" s="1344"/>
      <c r="HK20" s="1344"/>
      <c r="HL20" s="1344"/>
      <c r="HM20" s="1344"/>
      <c r="HN20" s="1344"/>
      <c r="HO20" s="1344"/>
      <c r="HP20" s="1344"/>
      <c r="HQ20" s="1344"/>
      <c r="HR20" s="1344"/>
      <c r="HS20" s="1344"/>
      <c r="HT20" s="1344"/>
      <c r="HU20" s="1344"/>
      <c r="HV20" s="1344"/>
      <c r="HW20" s="1344"/>
      <c r="HX20" s="1344"/>
      <c r="HY20" s="1344"/>
      <c r="HZ20" s="1344"/>
      <c r="IA20" s="1344"/>
      <c r="IB20" s="1344"/>
      <c r="IC20" s="1344"/>
      <c r="ID20" s="1344"/>
      <c r="IE20" s="1344"/>
      <c r="IF20" s="1344"/>
      <c r="IG20" s="1344"/>
      <c r="IH20" s="1344"/>
      <c r="II20" s="1344"/>
      <c r="IJ20" s="1344"/>
      <c r="IK20" s="1344"/>
      <c r="IL20" s="1344"/>
      <c r="IM20" s="1344"/>
      <c r="IN20" s="1344"/>
      <c r="IO20" s="1344"/>
      <c r="IP20" s="1344"/>
    </row>
    <row r="21" spans="1:250" ht="13.5" customHeight="1">
      <c r="A21" s="1344"/>
      <c r="B21" s="2857" t="s">
        <v>1339</v>
      </c>
      <c r="C21" s="2454" t="s">
        <v>1340</v>
      </c>
      <c r="D21" s="2445" t="s">
        <v>997</v>
      </c>
      <c r="E21" s="2066">
        <f t="shared" ref="E21:AJ21" si="15">E135</f>
        <v>97.19978915935495</v>
      </c>
      <c r="F21" s="2066">
        <f t="shared" si="15"/>
        <v>100.87400799355736</v>
      </c>
      <c r="G21" s="2066">
        <f t="shared" si="15"/>
        <v>105.88430640383342</v>
      </c>
      <c r="H21" s="2066">
        <f t="shared" si="15"/>
        <v>107.33172594457983</v>
      </c>
      <c r="I21" s="2066">
        <f t="shared" si="15"/>
        <v>105.32760658046939</v>
      </c>
      <c r="J21" s="2066">
        <f t="shared" si="15"/>
        <v>107.77708580327099</v>
      </c>
      <c r="K21" s="2066">
        <f t="shared" si="15"/>
        <v>111.33996467280065</v>
      </c>
      <c r="L21" s="2066">
        <f t="shared" si="15"/>
        <v>113.56676396625667</v>
      </c>
      <c r="M21" s="2066">
        <f t="shared" si="15"/>
        <v>116.0162431890583</v>
      </c>
      <c r="N21" s="2066">
        <f t="shared" si="15"/>
        <v>113.01006414289267</v>
      </c>
      <c r="O21" s="2066">
        <f t="shared" si="15"/>
        <v>109.22450534401743</v>
      </c>
      <c r="P21" s="2066">
        <f t="shared" si="15"/>
        <v>102.64246462255042</v>
      </c>
      <c r="Q21" s="2066">
        <f t="shared" si="15"/>
        <v>100.48775639574116</v>
      </c>
      <c r="R21" s="2066">
        <f t="shared" si="15"/>
        <v>96.570105074269762</v>
      </c>
      <c r="S21" s="2066">
        <f t="shared" si="15"/>
        <v>95.982457376049069</v>
      </c>
      <c r="T21" s="2066">
        <f t="shared" si="15"/>
        <v>96.96187020641689</v>
      </c>
      <c r="U21" s="2066">
        <f t="shared" si="15"/>
        <v>98.430989451968685</v>
      </c>
      <c r="V21" s="2066">
        <f t="shared" si="15"/>
        <v>99.606284848410098</v>
      </c>
      <c r="W21" s="2066">
        <f t="shared" si="15"/>
        <v>101.76099307521936</v>
      </c>
      <c r="X21" s="2066">
        <f t="shared" si="15"/>
        <v>99.018637150189377</v>
      </c>
      <c r="Y21" s="2066">
        <f t="shared" si="15"/>
        <v>98.235106885895092</v>
      </c>
      <c r="Z21" s="2066">
        <f t="shared" si="15"/>
        <v>97.549517904637625</v>
      </c>
      <c r="AA21" s="2066">
        <f t="shared" si="15"/>
        <v>98.626872018042249</v>
      </c>
      <c r="AB21" s="2066">
        <f t="shared" si="15"/>
        <v>99.116578433226181</v>
      </c>
      <c r="AC21" s="2066">
        <f t="shared" si="15"/>
        <v>98.435030251465292</v>
      </c>
      <c r="AD21" s="2066">
        <f t="shared" si="15"/>
        <v>98.337666225499447</v>
      </c>
      <c r="AE21" s="2066">
        <f t="shared" si="15"/>
        <v>97.364025965841037</v>
      </c>
      <c r="AF21" s="2066">
        <f t="shared" si="15"/>
        <v>98.629758303396969</v>
      </c>
      <c r="AG21" s="2066">
        <f t="shared" si="15"/>
        <v>100.90158557593325</v>
      </c>
      <c r="AH21" s="2066">
        <f t="shared" si="15"/>
        <v>105.01521567299002</v>
      </c>
      <c r="AI21" s="2066">
        <f t="shared" si="15"/>
        <v>104.96653366000713</v>
      </c>
      <c r="AJ21" s="2066">
        <f t="shared" si="15"/>
        <v>100.47967479674796</v>
      </c>
      <c r="AK21" s="2460">
        <f>AK135</f>
        <v>102.99166666666666</v>
      </c>
      <c r="AL21" s="2460">
        <f>AL135</f>
        <v>101.9</v>
      </c>
      <c r="AM21" s="2460">
        <f>AM135</f>
        <v>103.5</v>
      </c>
      <c r="AN21" s="2460">
        <f>AN135</f>
        <v>103.2</v>
      </c>
      <c r="AO21" s="1975" t="s">
        <v>1341</v>
      </c>
      <c r="AP21" s="1344"/>
      <c r="AQ21" s="327" t="s">
        <v>1342</v>
      </c>
      <c r="AR21" s="1344"/>
      <c r="AS21" s="1971"/>
      <c r="AT21" s="1344"/>
      <c r="AU21" s="1344"/>
      <c r="AV21" s="1344"/>
      <c r="AW21" s="1344"/>
      <c r="AX21" s="1344"/>
      <c r="AY21" s="1344"/>
      <c r="AZ21" s="1344"/>
      <c r="BA21" s="1344"/>
      <c r="BB21" s="1344"/>
      <c r="BC21" s="1344"/>
      <c r="BD21" s="1344"/>
      <c r="BE21" s="1344"/>
      <c r="BF21" s="1344"/>
      <c r="BG21" s="1344"/>
      <c r="BH21" s="1344"/>
      <c r="BI21" s="1344"/>
      <c r="BJ21" s="1344"/>
      <c r="BK21" s="1344"/>
      <c r="BL21" s="1344"/>
      <c r="BM21" s="1344"/>
      <c r="BN21" s="1344"/>
      <c r="BO21" s="1344"/>
      <c r="BP21" s="1344"/>
      <c r="BQ21" s="1344"/>
      <c r="BR21" s="1344"/>
      <c r="BS21" s="1344"/>
      <c r="BT21" s="1344"/>
      <c r="BU21" s="1344"/>
      <c r="BV21" s="1344"/>
      <c r="BW21" s="1344"/>
      <c r="BX21" s="1344"/>
      <c r="BY21" s="1344"/>
      <c r="BZ21" s="1344"/>
      <c r="CA21" s="1344"/>
      <c r="CB21" s="1344"/>
      <c r="CC21" s="1344"/>
      <c r="CD21" s="1344"/>
      <c r="CE21" s="1344"/>
      <c r="CF21" s="1344"/>
      <c r="CG21" s="1344"/>
      <c r="CH21" s="1344"/>
      <c r="CI21" s="1344"/>
      <c r="CJ21" s="1344"/>
      <c r="CK21" s="1344"/>
      <c r="CL21" s="1344"/>
      <c r="CM21" s="1344"/>
      <c r="CN21" s="1344"/>
      <c r="CO21" s="1344"/>
      <c r="CP21" s="1344"/>
      <c r="CQ21" s="1344"/>
      <c r="CR21" s="1344"/>
      <c r="CS21" s="1344"/>
      <c r="CT21" s="1344"/>
      <c r="CU21" s="1344"/>
      <c r="CV21" s="1344"/>
      <c r="CW21" s="1344"/>
      <c r="CX21" s="1344"/>
      <c r="CY21" s="1344"/>
      <c r="CZ21" s="1344"/>
      <c r="DA21" s="1344"/>
      <c r="DB21" s="1344"/>
      <c r="DC21" s="1344"/>
      <c r="DD21" s="1344"/>
      <c r="DE21" s="1344"/>
      <c r="DF21" s="1344"/>
      <c r="DG21" s="1344"/>
      <c r="DH21" s="1344"/>
      <c r="DI21" s="1344"/>
      <c r="DJ21" s="1344"/>
      <c r="DK21" s="1344"/>
      <c r="DL21" s="1344"/>
      <c r="DM21" s="1344"/>
      <c r="DN21" s="1344"/>
      <c r="DO21" s="1344"/>
      <c r="DP21" s="1344"/>
      <c r="DQ21" s="1344"/>
      <c r="DR21" s="1344"/>
      <c r="DS21" s="1344"/>
      <c r="DT21" s="1344"/>
      <c r="DU21" s="1344"/>
      <c r="DV21" s="1344"/>
      <c r="DW21" s="1344"/>
      <c r="DX21" s="1344"/>
      <c r="DY21" s="1344"/>
      <c r="DZ21" s="1344"/>
      <c r="EA21" s="1344"/>
      <c r="EB21" s="1344"/>
      <c r="EC21" s="1344"/>
      <c r="ED21" s="1344"/>
      <c r="EE21" s="1344"/>
      <c r="EF21" s="1344"/>
      <c r="EG21" s="1344"/>
      <c r="EH21" s="1344"/>
      <c r="EI21" s="1344"/>
      <c r="EJ21" s="1344"/>
      <c r="EK21" s="1344"/>
      <c r="EL21" s="1344"/>
      <c r="EM21" s="1344"/>
      <c r="EN21" s="1344"/>
      <c r="EO21" s="1344"/>
      <c r="EP21" s="1344"/>
      <c r="EQ21" s="1344"/>
      <c r="ER21" s="1344"/>
      <c r="ES21" s="1344"/>
      <c r="ET21" s="1344"/>
      <c r="EU21" s="1344"/>
      <c r="EV21" s="1344"/>
      <c r="EW21" s="1344"/>
      <c r="EX21" s="1344"/>
      <c r="EY21" s="1344"/>
      <c r="EZ21" s="1344"/>
      <c r="FA21" s="1344"/>
      <c r="FB21" s="1344"/>
      <c r="FC21" s="1344"/>
      <c r="FD21" s="1344"/>
      <c r="FE21" s="1344"/>
      <c r="FF21" s="1344"/>
      <c r="FG21" s="1344"/>
      <c r="FH21" s="1344"/>
      <c r="FI21" s="1344"/>
      <c r="FJ21" s="1344"/>
      <c r="FK21" s="1344"/>
      <c r="FL21" s="1344"/>
      <c r="FM21" s="1344"/>
      <c r="FN21" s="1344"/>
      <c r="FO21" s="1344"/>
      <c r="FP21" s="1344"/>
      <c r="FQ21" s="1344"/>
      <c r="FR21" s="1344"/>
      <c r="FS21" s="1344"/>
      <c r="FT21" s="1344"/>
      <c r="FU21" s="1344"/>
      <c r="FV21" s="1344"/>
      <c r="FW21" s="1344"/>
      <c r="FX21" s="1344"/>
      <c r="FY21" s="1344"/>
      <c r="FZ21" s="1344"/>
      <c r="GA21" s="1344"/>
      <c r="GB21" s="1344"/>
      <c r="GC21" s="1344"/>
      <c r="GD21" s="1344"/>
      <c r="GE21" s="1344"/>
      <c r="GF21" s="1344"/>
      <c r="GG21" s="1344"/>
      <c r="GH21" s="1344"/>
      <c r="GI21" s="1344"/>
      <c r="GJ21" s="1344"/>
      <c r="GK21" s="1344"/>
      <c r="GL21" s="1344"/>
      <c r="GM21" s="1344"/>
      <c r="GN21" s="1344"/>
      <c r="GO21" s="1344"/>
      <c r="GP21" s="1344"/>
      <c r="GQ21" s="1344"/>
      <c r="GR21" s="1344"/>
      <c r="GS21" s="1344"/>
      <c r="GT21" s="1344"/>
      <c r="GU21" s="1344"/>
      <c r="GV21" s="1344"/>
      <c r="GW21" s="1344"/>
      <c r="GX21" s="1344"/>
      <c r="GY21" s="1344"/>
      <c r="GZ21" s="1344"/>
      <c r="HA21" s="1344"/>
      <c r="HB21" s="1344"/>
      <c r="HC21" s="1344"/>
      <c r="HD21" s="1344"/>
      <c r="HE21" s="1344"/>
      <c r="HF21" s="1344"/>
      <c r="HG21" s="1344"/>
      <c r="HH21" s="1344"/>
      <c r="HI21" s="1344"/>
      <c r="HJ21" s="1344"/>
      <c r="HK21" s="1344"/>
      <c r="HL21" s="1344"/>
      <c r="HM21" s="1344"/>
      <c r="HN21" s="1344"/>
      <c r="HO21" s="1344"/>
      <c r="HP21" s="1344"/>
      <c r="HQ21" s="1344"/>
      <c r="HR21" s="1344"/>
      <c r="HS21" s="1344"/>
      <c r="HT21" s="1344"/>
      <c r="HU21" s="1344"/>
      <c r="HV21" s="1344"/>
      <c r="HW21" s="1344"/>
      <c r="HX21" s="1344"/>
      <c r="HY21" s="1344"/>
      <c r="HZ21" s="1344"/>
      <c r="IA21" s="1344"/>
      <c r="IB21" s="1344"/>
      <c r="IC21" s="1344"/>
      <c r="ID21" s="1344"/>
      <c r="IE21" s="1344"/>
      <c r="IF21" s="1344"/>
      <c r="IG21" s="1344"/>
      <c r="IH21" s="1344"/>
      <c r="II21" s="1344"/>
      <c r="IJ21" s="1344"/>
      <c r="IK21" s="1344"/>
      <c r="IL21" s="1344"/>
      <c r="IM21" s="1344"/>
      <c r="IN21" s="1344"/>
      <c r="IO21" s="1344"/>
      <c r="IP21" s="1344"/>
    </row>
    <row r="22" spans="1:250">
      <c r="A22" s="1344"/>
      <c r="B22" s="2847"/>
      <c r="C22" s="2461" t="s">
        <v>565</v>
      </c>
      <c r="D22" s="2447" t="s">
        <v>577</v>
      </c>
      <c r="E22" s="2435" t="s">
        <v>1299</v>
      </c>
      <c r="F22" s="1511">
        <f t="shared" ref="F22:AN22" si="16">ROUND((F21-E21)/E21*100,1)</f>
        <v>3.8</v>
      </c>
      <c r="G22" s="1511">
        <f t="shared" si="16"/>
        <v>5</v>
      </c>
      <c r="H22" s="1511">
        <f t="shared" si="16"/>
        <v>1.4</v>
      </c>
      <c r="I22" s="1511">
        <f t="shared" si="16"/>
        <v>-1.9</v>
      </c>
      <c r="J22" s="1511">
        <f t="shared" si="16"/>
        <v>2.2999999999999998</v>
      </c>
      <c r="K22" s="1511">
        <f t="shared" si="16"/>
        <v>3.3</v>
      </c>
      <c r="L22" s="1511">
        <f t="shared" si="16"/>
        <v>2</v>
      </c>
      <c r="M22" s="1511">
        <f t="shared" si="16"/>
        <v>2.2000000000000002</v>
      </c>
      <c r="N22" s="1511">
        <f t="shared" si="16"/>
        <v>-2.6</v>
      </c>
      <c r="O22" s="1511">
        <f t="shared" si="16"/>
        <v>-3.3</v>
      </c>
      <c r="P22" s="1511">
        <f t="shared" si="16"/>
        <v>-6</v>
      </c>
      <c r="Q22" s="1511">
        <f t="shared" si="16"/>
        <v>-2.1</v>
      </c>
      <c r="R22" s="1511">
        <f t="shared" si="16"/>
        <v>-3.9</v>
      </c>
      <c r="S22" s="1511">
        <f t="shared" si="16"/>
        <v>-0.6</v>
      </c>
      <c r="T22" s="1511">
        <f t="shared" si="16"/>
        <v>1</v>
      </c>
      <c r="U22" s="1511">
        <f t="shared" si="16"/>
        <v>1.5</v>
      </c>
      <c r="V22" s="1511">
        <f t="shared" si="16"/>
        <v>1.2</v>
      </c>
      <c r="W22" s="1511">
        <f t="shared" si="16"/>
        <v>2.2000000000000002</v>
      </c>
      <c r="X22" s="1511">
        <f t="shared" si="16"/>
        <v>-2.7</v>
      </c>
      <c r="Y22" s="1511">
        <f t="shared" si="16"/>
        <v>-0.8</v>
      </c>
      <c r="Z22" s="1511">
        <f t="shared" si="16"/>
        <v>-0.7</v>
      </c>
      <c r="AA22" s="1511">
        <f t="shared" si="16"/>
        <v>1.1000000000000001</v>
      </c>
      <c r="AB22" s="1511">
        <f t="shared" si="16"/>
        <v>0.5</v>
      </c>
      <c r="AC22" s="1511">
        <f t="shared" si="16"/>
        <v>-0.7</v>
      </c>
      <c r="AD22" s="1511">
        <f t="shared" si="16"/>
        <v>-0.1</v>
      </c>
      <c r="AE22" s="1511">
        <f t="shared" si="16"/>
        <v>-1</v>
      </c>
      <c r="AF22" s="1511">
        <f t="shared" si="16"/>
        <v>1.3</v>
      </c>
      <c r="AG22" s="1511">
        <f t="shared" si="16"/>
        <v>2.2999999999999998</v>
      </c>
      <c r="AH22" s="1511">
        <f t="shared" si="16"/>
        <v>4.0999999999999996</v>
      </c>
      <c r="AI22" s="1511">
        <f t="shared" si="16"/>
        <v>0</v>
      </c>
      <c r="AJ22" s="1511">
        <f t="shared" si="16"/>
        <v>-4.3</v>
      </c>
      <c r="AK22" s="1226">
        <f t="shared" si="16"/>
        <v>2.5</v>
      </c>
      <c r="AL22" s="1226">
        <f t="shared" si="16"/>
        <v>-1.1000000000000001</v>
      </c>
      <c r="AM22" s="1226">
        <f t="shared" si="16"/>
        <v>1.6</v>
      </c>
      <c r="AN22" s="1226">
        <f t="shared" si="16"/>
        <v>-0.3</v>
      </c>
      <c r="AO22" s="1939" t="s">
        <v>97</v>
      </c>
      <c r="AP22" s="1344"/>
      <c r="AQ22" s="327" t="s">
        <v>1343</v>
      </c>
      <c r="AR22" s="1344"/>
      <c r="AS22" s="1971"/>
      <c r="AT22" s="1344"/>
      <c r="AU22" s="1344"/>
      <c r="AV22" s="1344"/>
      <c r="AW22" s="1344"/>
      <c r="AX22" s="1344"/>
      <c r="AY22" s="1344"/>
      <c r="AZ22" s="1344"/>
      <c r="BA22" s="1344"/>
      <c r="BB22" s="1344"/>
      <c r="BC22" s="1344"/>
      <c r="BD22" s="1344"/>
      <c r="BE22" s="1344"/>
      <c r="BF22" s="1344"/>
      <c r="BG22" s="1344"/>
      <c r="BH22" s="1344"/>
      <c r="BI22" s="1344"/>
      <c r="BJ22" s="1344"/>
      <c r="BK22" s="1344"/>
      <c r="BL22" s="1344"/>
      <c r="BM22" s="1344"/>
      <c r="BN22" s="1344"/>
      <c r="BO22" s="1344"/>
      <c r="BP22" s="1344"/>
      <c r="BQ22" s="1344"/>
      <c r="BR22" s="1344"/>
      <c r="BS22" s="1344"/>
      <c r="BT22" s="1344"/>
      <c r="BU22" s="1344"/>
      <c r="BV22" s="1344"/>
      <c r="BW22" s="1344"/>
      <c r="BX22" s="1344"/>
      <c r="BY22" s="1344"/>
      <c r="BZ22" s="1344"/>
      <c r="CA22" s="1344"/>
      <c r="CB22" s="1344"/>
      <c r="CC22" s="1344"/>
      <c r="CD22" s="1344"/>
      <c r="CE22" s="1344"/>
      <c r="CF22" s="1344"/>
      <c r="CG22" s="1344"/>
      <c r="CH22" s="1344"/>
      <c r="CI22" s="1344"/>
      <c r="CJ22" s="1344"/>
      <c r="CK22" s="1344"/>
      <c r="CL22" s="1344"/>
      <c r="CM22" s="1344"/>
      <c r="CN22" s="1344"/>
      <c r="CO22" s="1344"/>
      <c r="CP22" s="1344"/>
      <c r="CQ22" s="1344"/>
      <c r="CR22" s="1344"/>
      <c r="CS22" s="1344"/>
      <c r="CT22" s="1344"/>
      <c r="CU22" s="1344"/>
      <c r="CV22" s="1344"/>
      <c r="CW22" s="1344"/>
      <c r="CX22" s="1344"/>
      <c r="CY22" s="1344"/>
      <c r="CZ22" s="1344"/>
      <c r="DA22" s="1344"/>
      <c r="DB22" s="1344"/>
      <c r="DC22" s="1344"/>
      <c r="DD22" s="1344"/>
      <c r="DE22" s="1344"/>
      <c r="DF22" s="1344"/>
      <c r="DG22" s="1344"/>
      <c r="DH22" s="1344"/>
      <c r="DI22" s="1344"/>
      <c r="DJ22" s="1344"/>
      <c r="DK22" s="1344"/>
      <c r="DL22" s="1344"/>
      <c r="DM22" s="1344"/>
      <c r="DN22" s="1344"/>
      <c r="DO22" s="1344"/>
      <c r="DP22" s="1344"/>
      <c r="DQ22" s="1344"/>
      <c r="DR22" s="1344"/>
      <c r="DS22" s="1344"/>
      <c r="DT22" s="1344"/>
      <c r="DU22" s="1344"/>
      <c r="DV22" s="1344"/>
      <c r="DW22" s="1344"/>
      <c r="DX22" s="1344"/>
      <c r="DY22" s="1344"/>
      <c r="DZ22" s="1344"/>
      <c r="EA22" s="1344"/>
      <c r="EB22" s="1344"/>
      <c r="EC22" s="1344"/>
      <c r="ED22" s="1344"/>
      <c r="EE22" s="1344"/>
      <c r="EF22" s="1344"/>
      <c r="EG22" s="1344"/>
      <c r="EH22" s="1344"/>
      <c r="EI22" s="1344"/>
      <c r="EJ22" s="1344"/>
      <c r="EK22" s="1344"/>
      <c r="EL22" s="1344"/>
      <c r="EM22" s="1344"/>
      <c r="EN22" s="1344"/>
      <c r="EO22" s="1344"/>
      <c r="EP22" s="1344"/>
      <c r="EQ22" s="1344"/>
      <c r="ER22" s="1344"/>
      <c r="ES22" s="1344"/>
      <c r="ET22" s="1344"/>
      <c r="EU22" s="1344"/>
      <c r="EV22" s="1344"/>
      <c r="EW22" s="1344"/>
      <c r="EX22" s="1344"/>
      <c r="EY22" s="1344"/>
      <c r="EZ22" s="1344"/>
      <c r="FA22" s="1344"/>
      <c r="FB22" s="1344"/>
      <c r="FC22" s="1344"/>
      <c r="FD22" s="1344"/>
      <c r="FE22" s="1344"/>
      <c r="FF22" s="1344"/>
      <c r="FG22" s="1344"/>
      <c r="FH22" s="1344"/>
      <c r="FI22" s="1344"/>
      <c r="FJ22" s="1344"/>
      <c r="FK22" s="1344"/>
      <c r="FL22" s="1344"/>
      <c r="FM22" s="1344"/>
      <c r="FN22" s="1344"/>
      <c r="FO22" s="1344"/>
      <c r="FP22" s="1344"/>
      <c r="FQ22" s="1344"/>
      <c r="FR22" s="1344"/>
      <c r="FS22" s="1344"/>
      <c r="FT22" s="1344"/>
      <c r="FU22" s="1344"/>
      <c r="FV22" s="1344"/>
      <c r="FW22" s="1344"/>
      <c r="FX22" s="1344"/>
      <c r="FY22" s="1344"/>
      <c r="FZ22" s="1344"/>
      <c r="GA22" s="1344"/>
      <c r="GB22" s="1344"/>
      <c r="GC22" s="1344"/>
      <c r="GD22" s="1344"/>
      <c r="GE22" s="1344"/>
      <c r="GF22" s="1344"/>
      <c r="GG22" s="1344"/>
      <c r="GH22" s="1344"/>
      <c r="GI22" s="1344"/>
      <c r="GJ22" s="1344"/>
      <c r="GK22" s="1344"/>
      <c r="GL22" s="1344"/>
      <c r="GM22" s="1344"/>
      <c r="GN22" s="1344"/>
      <c r="GO22" s="1344"/>
      <c r="GP22" s="1344"/>
      <c r="GQ22" s="1344"/>
      <c r="GR22" s="1344"/>
      <c r="GS22" s="1344"/>
      <c r="GT22" s="1344"/>
      <c r="GU22" s="1344"/>
      <c r="GV22" s="1344"/>
      <c r="GW22" s="1344"/>
      <c r="GX22" s="1344"/>
      <c r="GY22" s="1344"/>
      <c r="GZ22" s="1344"/>
      <c r="HA22" s="1344"/>
      <c r="HB22" s="1344"/>
      <c r="HC22" s="1344"/>
      <c r="HD22" s="1344"/>
      <c r="HE22" s="1344"/>
      <c r="HF22" s="1344"/>
      <c r="HG22" s="1344"/>
      <c r="HH22" s="1344"/>
      <c r="HI22" s="1344"/>
      <c r="HJ22" s="1344"/>
      <c r="HK22" s="1344"/>
      <c r="HL22" s="1344"/>
      <c r="HM22" s="1344"/>
      <c r="HN22" s="1344"/>
      <c r="HO22" s="1344"/>
      <c r="HP22" s="1344"/>
      <c r="HQ22" s="1344"/>
      <c r="HR22" s="1344"/>
      <c r="HS22" s="1344"/>
      <c r="HT22" s="1344"/>
      <c r="HU22" s="1344"/>
      <c r="HV22" s="1344"/>
      <c r="HW22" s="1344"/>
      <c r="HX22" s="1344"/>
      <c r="HY22" s="1344"/>
      <c r="HZ22" s="1344"/>
      <c r="IA22" s="1344"/>
      <c r="IB22" s="1344"/>
      <c r="IC22" s="1344"/>
      <c r="ID22" s="1344"/>
      <c r="IE22" s="1344"/>
      <c r="IF22" s="1344"/>
      <c r="IG22" s="1344"/>
      <c r="IH22" s="1344"/>
      <c r="II22" s="1344"/>
      <c r="IJ22" s="1344"/>
      <c r="IK22" s="1344"/>
      <c r="IL22" s="1344"/>
      <c r="IM22" s="1344"/>
      <c r="IN22" s="1344"/>
      <c r="IO22" s="1344"/>
      <c r="IP22" s="1344"/>
    </row>
    <row r="23" spans="1:250">
      <c r="A23" s="1344"/>
      <c r="B23" s="2847"/>
      <c r="C23" s="2454" t="s">
        <v>1340</v>
      </c>
      <c r="D23" s="2462" t="s">
        <v>997</v>
      </c>
      <c r="E23" s="2460">
        <f t="shared" ref="E23:AJ23" si="17">E138</f>
        <v>105.3973797396439</v>
      </c>
      <c r="F23" s="2460">
        <f t="shared" si="17"/>
        <v>109.01567295329725</v>
      </c>
      <c r="G23" s="2460">
        <f t="shared" si="17"/>
        <v>112.51724703102629</v>
      </c>
      <c r="H23" s="2460">
        <f t="shared" si="17"/>
        <v>114.5014723417394</v>
      </c>
      <c r="I23" s="2460">
        <f t="shared" si="17"/>
        <v>116.01882110875533</v>
      </c>
      <c r="J23" s="2460">
        <f t="shared" si="17"/>
        <v>116.95257419614971</v>
      </c>
      <c r="K23" s="2460">
        <f t="shared" si="17"/>
        <v>116.71913592430111</v>
      </c>
      <c r="L23" s="2460">
        <f t="shared" si="17"/>
        <v>117.06929333207398</v>
      </c>
      <c r="M23" s="2460">
        <f t="shared" si="17"/>
        <v>117.30273160392264</v>
      </c>
      <c r="N23" s="2460">
        <f t="shared" si="17"/>
        <v>113.21756184657211</v>
      </c>
      <c r="O23" s="2460">
        <f t="shared" si="17"/>
        <v>110.29958344846459</v>
      </c>
      <c r="P23" s="2460">
        <f t="shared" si="17"/>
        <v>113.47693770418165</v>
      </c>
      <c r="Q23" s="2460">
        <f t="shared" si="17"/>
        <v>114.11067881488172</v>
      </c>
      <c r="R23" s="2460">
        <f t="shared" si="17"/>
        <v>109.34830076241485</v>
      </c>
      <c r="S23" s="2460">
        <f t="shared" si="17"/>
        <v>108.91027381825452</v>
      </c>
      <c r="T23" s="2460">
        <f t="shared" si="17"/>
        <v>109.81428687322374</v>
      </c>
      <c r="U23" s="2460">
        <f t="shared" si="17"/>
        <v>103.59216514327588</v>
      </c>
      <c r="V23" s="2460">
        <f t="shared" si="17"/>
        <v>104.29076355946367</v>
      </c>
      <c r="W23" s="2460">
        <f t="shared" si="17"/>
        <v>105.9873597130626</v>
      </c>
      <c r="X23" s="2460">
        <f t="shared" si="17"/>
        <v>102.49436763212363</v>
      </c>
      <c r="Y23" s="2460">
        <f t="shared" si="17"/>
        <v>99.400574646149096</v>
      </c>
      <c r="Z23" s="2460">
        <f t="shared" si="17"/>
        <v>99.999373288595777</v>
      </c>
      <c r="AA23" s="2460">
        <f t="shared" si="17"/>
        <v>100.59817193104246</v>
      </c>
      <c r="AB23" s="2460">
        <f t="shared" si="17"/>
        <v>106.0871594868037</v>
      </c>
      <c r="AC23" s="2460">
        <f t="shared" si="17"/>
        <v>105.08916174939257</v>
      </c>
      <c r="AD23" s="2460">
        <f t="shared" si="17"/>
        <v>101.89556898967693</v>
      </c>
      <c r="AE23" s="2460">
        <f t="shared" si="17"/>
        <v>99.799773741113555</v>
      </c>
      <c r="AF23" s="2460">
        <f t="shared" si="17"/>
        <v>100.79777147852469</v>
      </c>
      <c r="AG23" s="2460">
        <f t="shared" si="17"/>
        <v>102.44446774525305</v>
      </c>
      <c r="AH23" s="2460">
        <f t="shared" si="17"/>
        <v>106.12042607805076</v>
      </c>
      <c r="AI23" s="2460">
        <f t="shared" si="17"/>
        <v>105.039261862522</v>
      </c>
      <c r="AJ23" s="2460">
        <f t="shared" si="17"/>
        <v>100.29877260981912</v>
      </c>
      <c r="AK23" s="2066">
        <f>AK138</f>
        <v>103.50833333333334</v>
      </c>
      <c r="AL23" s="2066">
        <f>AL138</f>
        <v>99.2</v>
      </c>
      <c r="AM23" s="2066">
        <f>AM138</f>
        <v>97.1</v>
      </c>
      <c r="AN23" s="2066">
        <f>AN138</f>
        <v>93.4</v>
      </c>
      <c r="AO23" s="1939" t="s">
        <v>1344</v>
      </c>
      <c r="AP23" s="1344"/>
      <c r="AQ23" s="327"/>
      <c r="AR23" s="1344"/>
      <c r="AS23" s="1971"/>
      <c r="AT23" s="1344"/>
      <c r="AU23" s="1344"/>
      <c r="AV23" s="1344"/>
      <c r="AW23" s="1344"/>
      <c r="AX23" s="1344"/>
      <c r="AY23" s="1344"/>
      <c r="AZ23" s="1344"/>
      <c r="BA23" s="1344"/>
      <c r="BB23" s="1344"/>
      <c r="BC23" s="1344"/>
      <c r="BD23" s="1344"/>
      <c r="BE23" s="1344"/>
      <c r="BF23" s="1344"/>
      <c r="BG23" s="1344"/>
      <c r="BH23" s="1344"/>
      <c r="BI23" s="1344"/>
      <c r="BJ23" s="1344"/>
      <c r="BK23" s="1344"/>
      <c r="BL23" s="1344"/>
      <c r="BM23" s="1344"/>
      <c r="BN23" s="1344"/>
      <c r="BO23" s="1344"/>
      <c r="BP23" s="1344"/>
      <c r="BQ23" s="1344"/>
      <c r="BR23" s="1344"/>
      <c r="BS23" s="1344"/>
      <c r="BT23" s="1344"/>
      <c r="BU23" s="1344"/>
      <c r="BV23" s="1344"/>
      <c r="BW23" s="1344"/>
      <c r="BX23" s="1344"/>
      <c r="BY23" s="1344"/>
      <c r="BZ23" s="1344"/>
      <c r="CA23" s="1344"/>
      <c r="CB23" s="1344"/>
      <c r="CC23" s="1344"/>
      <c r="CD23" s="1344"/>
      <c r="CE23" s="1344"/>
      <c r="CF23" s="1344"/>
      <c r="CG23" s="1344"/>
      <c r="CH23" s="1344"/>
      <c r="CI23" s="1344"/>
      <c r="CJ23" s="1344"/>
      <c r="CK23" s="1344"/>
      <c r="CL23" s="1344"/>
      <c r="CM23" s="1344"/>
      <c r="CN23" s="1344"/>
      <c r="CO23" s="1344"/>
      <c r="CP23" s="1344"/>
      <c r="CQ23" s="1344"/>
      <c r="CR23" s="1344"/>
      <c r="CS23" s="1344"/>
      <c r="CT23" s="1344"/>
      <c r="CU23" s="1344"/>
      <c r="CV23" s="1344"/>
      <c r="CW23" s="1344"/>
      <c r="CX23" s="1344"/>
      <c r="CY23" s="1344"/>
      <c r="CZ23" s="1344"/>
      <c r="DA23" s="1344"/>
      <c r="DB23" s="1344"/>
      <c r="DC23" s="1344"/>
      <c r="DD23" s="1344"/>
      <c r="DE23" s="1344"/>
      <c r="DF23" s="1344"/>
      <c r="DG23" s="1344"/>
      <c r="DH23" s="1344"/>
      <c r="DI23" s="1344"/>
      <c r="DJ23" s="1344"/>
      <c r="DK23" s="1344"/>
      <c r="DL23" s="1344"/>
      <c r="DM23" s="1344"/>
      <c r="DN23" s="1344"/>
      <c r="DO23" s="1344"/>
      <c r="DP23" s="1344"/>
      <c r="DQ23" s="1344"/>
      <c r="DR23" s="1344"/>
      <c r="DS23" s="1344"/>
      <c r="DT23" s="1344"/>
      <c r="DU23" s="1344"/>
      <c r="DV23" s="1344"/>
      <c r="DW23" s="1344"/>
      <c r="DX23" s="1344"/>
      <c r="DY23" s="1344"/>
      <c r="DZ23" s="1344"/>
      <c r="EA23" s="1344"/>
      <c r="EB23" s="1344"/>
      <c r="EC23" s="1344"/>
      <c r="ED23" s="1344"/>
      <c r="EE23" s="1344"/>
      <c r="EF23" s="1344"/>
      <c r="EG23" s="1344"/>
      <c r="EH23" s="1344"/>
      <c r="EI23" s="1344"/>
      <c r="EJ23" s="1344"/>
      <c r="EK23" s="1344"/>
      <c r="EL23" s="1344"/>
      <c r="EM23" s="1344"/>
      <c r="EN23" s="1344"/>
      <c r="EO23" s="1344"/>
      <c r="EP23" s="1344"/>
      <c r="EQ23" s="1344"/>
      <c r="ER23" s="1344"/>
      <c r="ES23" s="1344"/>
      <c r="ET23" s="1344"/>
      <c r="EU23" s="1344"/>
      <c r="EV23" s="1344"/>
      <c r="EW23" s="1344"/>
      <c r="EX23" s="1344"/>
      <c r="EY23" s="1344"/>
      <c r="EZ23" s="1344"/>
      <c r="FA23" s="1344"/>
      <c r="FB23" s="1344"/>
      <c r="FC23" s="1344"/>
      <c r="FD23" s="1344"/>
      <c r="FE23" s="1344"/>
      <c r="FF23" s="1344"/>
      <c r="FG23" s="1344"/>
      <c r="FH23" s="1344"/>
      <c r="FI23" s="1344"/>
      <c r="FJ23" s="1344"/>
      <c r="FK23" s="1344"/>
      <c r="FL23" s="1344"/>
      <c r="FM23" s="1344"/>
      <c r="FN23" s="1344"/>
      <c r="FO23" s="1344"/>
      <c r="FP23" s="1344"/>
      <c r="FQ23" s="1344"/>
      <c r="FR23" s="1344"/>
      <c r="FS23" s="1344"/>
      <c r="FT23" s="1344"/>
      <c r="FU23" s="1344"/>
      <c r="FV23" s="1344"/>
      <c r="FW23" s="1344"/>
      <c r="FX23" s="1344"/>
      <c r="FY23" s="1344"/>
      <c r="FZ23" s="1344"/>
      <c r="GA23" s="1344"/>
      <c r="GB23" s="1344"/>
      <c r="GC23" s="1344"/>
      <c r="GD23" s="1344"/>
      <c r="GE23" s="1344"/>
      <c r="GF23" s="1344"/>
      <c r="GG23" s="1344"/>
      <c r="GH23" s="1344"/>
      <c r="GI23" s="1344"/>
      <c r="GJ23" s="1344"/>
      <c r="GK23" s="1344"/>
      <c r="GL23" s="1344"/>
      <c r="GM23" s="1344"/>
      <c r="GN23" s="1344"/>
      <c r="GO23" s="1344"/>
      <c r="GP23" s="1344"/>
      <c r="GQ23" s="1344"/>
      <c r="GR23" s="1344"/>
      <c r="GS23" s="1344"/>
      <c r="GT23" s="1344"/>
      <c r="GU23" s="1344"/>
      <c r="GV23" s="1344"/>
      <c r="GW23" s="1344"/>
      <c r="GX23" s="1344"/>
      <c r="GY23" s="1344"/>
      <c r="GZ23" s="1344"/>
      <c r="HA23" s="1344"/>
      <c r="HB23" s="1344"/>
      <c r="HC23" s="1344"/>
      <c r="HD23" s="1344"/>
      <c r="HE23" s="1344"/>
      <c r="HF23" s="1344"/>
      <c r="HG23" s="1344"/>
      <c r="HH23" s="1344"/>
      <c r="HI23" s="1344"/>
      <c r="HJ23" s="1344"/>
      <c r="HK23" s="1344"/>
      <c r="HL23" s="1344"/>
      <c r="HM23" s="1344"/>
      <c r="HN23" s="1344"/>
      <c r="HO23" s="1344"/>
      <c r="HP23" s="1344"/>
      <c r="HQ23" s="1344"/>
      <c r="HR23" s="1344"/>
      <c r="HS23" s="1344"/>
      <c r="HT23" s="1344"/>
      <c r="HU23" s="1344"/>
      <c r="HV23" s="1344"/>
      <c r="HW23" s="1344"/>
      <c r="HX23" s="1344"/>
      <c r="HY23" s="1344"/>
      <c r="HZ23" s="1344"/>
      <c r="IA23" s="1344"/>
      <c r="IB23" s="1344"/>
      <c r="IC23" s="1344"/>
      <c r="ID23" s="1344"/>
      <c r="IE23" s="1344"/>
      <c r="IF23" s="1344"/>
      <c r="IG23" s="1344"/>
      <c r="IH23" s="1344"/>
      <c r="II23" s="1344"/>
      <c r="IJ23" s="1344"/>
      <c r="IK23" s="1344"/>
      <c r="IL23" s="1344"/>
      <c r="IM23" s="1344"/>
      <c r="IN23" s="1344"/>
      <c r="IO23" s="1344"/>
      <c r="IP23" s="1344"/>
    </row>
    <row r="24" spans="1:250">
      <c r="A24" s="1344"/>
      <c r="B24" s="2847"/>
      <c r="C24" s="2461" t="s">
        <v>566</v>
      </c>
      <c r="D24" s="2447" t="s">
        <v>577</v>
      </c>
      <c r="E24" s="2429" t="s">
        <v>1299</v>
      </c>
      <c r="F24" s="1226">
        <f t="shared" ref="F24:AM24" si="18">ROUND((F23-E23)/E23*100,1)</f>
        <v>3.4</v>
      </c>
      <c r="G24" s="1226">
        <f t="shared" si="18"/>
        <v>3.2</v>
      </c>
      <c r="H24" s="1226">
        <f t="shared" si="18"/>
        <v>1.8</v>
      </c>
      <c r="I24" s="1226">
        <f t="shared" si="18"/>
        <v>1.3</v>
      </c>
      <c r="J24" s="1226">
        <f t="shared" si="18"/>
        <v>0.8</v>
      </c>
      <c r="K24" s="1226">
        <f t="shared" si="18"/>
        <v>-0.2</v>
      </c>
      <c r="L24" s="1226">
        <f t="shared" si="18"/>
        <v>0.3</v>
      </c>
      <c r="M24" s="1226">
        <f t="shared" si="18"/>
        <v>0.2</v>
      </c>
      <c r="N24" s="1226">
        <f t="shared" si="18"/>
        <v>-3.5</v>
      </c>
      <c r="O24" s="1226">
        <f t="shared" si="18"/>
        <v>-2.6</v>
      </c>
      <c r="P24" s="1226">
        <f t="shared" si="18"/>
        <v>2.9</v>
      </c>
      <c r="Q24" s="1226">
        <f t="shared" si="18"/>
        <v>0.6</v>
      </c>
      <c r="R24" s="1226">
        <f t="shared" si="18"/>
        <v>-4.2</v>
      </c>
      <c r="S24" s="1226">
        <f t="shared" si="18"/>
        <v>-0.4</v>
      </c>
      <c r="T24" s="1226">
        <f t="shared" si="18"/>
        <v>0.8</v>
      </c>
      <c r="U24" s="1226">
        <f t="shared" si="18"/>
        <v>-5.7</v>
      </c>
      <c r="V24" s="1226">
        <f t="shared" si="18"/>
        <v>0.7</v>
      </c>
      <c r="W24" s="1226">
        <f t="shared" si="18"/>
        <v>1.6</v>
      </c>
      <c r="X24" s="1226">
        <f t="shared" si="18"/>
        <v>-3.3</v>
      </c>
      <c r="Y24" s="1226">
        <f t="shared" si="18"/>
        <v>-3</v>
      </c>
      <c r="Z24" s="1226">
        <f t="shared" si="18"/>
        <v>0.6</v>
      </c>
      <c r="AA24" s="1226">
        <f t="shared" si="18"/>
        <v>0.6</v>
      </c>
      <c r="AB24" s="1226">
        <f t="shared" si="18"/>
        <v>5.5</v>
      </c>
      <c r="AC24" s="1226">
        <f t="shared" si="18"/>
        <v>-0.9</v>
      </c>
      <c r="AD24" s="1226">
        <f t="shared" si="18"/>
        <v>-3</v>
      </c>
      <c r="AE24" s="1226">
        <f t="shared" si="18"/>
        <v>-2.1</v>
      </c>
      <c r="AF24" s="1226">
        <f t="shared" si="18"/>
        <v>1</v>
      </c>
      <c r="AG24" s="1226">
        <f t="shared" si="18"/>
        <v>1.6</v>
      </c>
      <c r="AH24" s="1226">
        <f t="shared" si="18"/>
        <v>3.6</v>
      </c>
      <c r="AI24" s="1226">
        <f t="shared" si="18"/>
        <v>-1</v>
      </c>
      <c r="AJ24" s="1226">
        <f t="shared" si="18"/>
        <v>-4.5</v>
      </c>
      <c r="AK24" s="1511">
        <f t="shared" si="18"/>
        <v>3.2</v>
      </c>
      <c r="AL24" s="1511">
        <f t="shared" si="18"/>
        <v>-4.2</v>
      </c>
      <c r="AM24" s="1511">
        <f t="shared" si="18"/>
        <v>-2.1</v>
      </c>
      <c r="AN24" s="2261">
        <f>ROUND((AN23-AM23)/AM23*100,1)</f>
        <v>-3.8</v>
      </c>
      <c r="AO24" s="1939" t="s">
        <v>1345</v>
      </c>
      <c r="AP24" s="1344"/>
      <c r="AQ24" s="327"/>
      <c r="AR24" s="1344"/>
      <c r="AS24" s="1344"/>
      <c r="AT24" s="1344"/>
      <c r="AU24" s="1344"/>
      <c r="AV24" s="1344"/>
      <c r="AW24" s="1344"/>
      <c r="AX24" s="1344"/>
      <c r="AY24" s="1344"/>
      <c r="AZ24" s="1344"/>
      <c r="BA24" s="1344"/>
      <c r="BB24" s="1344"/>
      <c r="BC24" s="1344"/>
      <c r="BD24" s="1344"/>
      <c r="BE24" s="1344"/>
      <c r="BF24" s="1344"/>
      <c r="BG24" s="1344"/>
      <c r="BH24" s="1344"/>
      <c r="BI24" s="1344"/>
      <c r="BJ24" s="1344"/>
      <c r="BK24" s="1344"/>
      <c r="BL24" s="1344"/>
      <c r="BM24" s="1344"/>
      <c r="BN24" s="1344"/>
      <c r="BO24" s="1344"/>
      <c r="BP24" s="1344"/>
      <c r="BQ24" s="1344"/>
      <c r="BR24" s="1344"/>
      <c r="BS24" s="1344"/>
      <c r="BT24" s="1344"/>
      <c r="BU24" s="1344"/>
      <c r="BV24" s="1344"/>
      <c r="BW24" s="1344"/>
      <c r="BX24" s="1344"/>
      <c r="BY24" s="1344"/>
      <c r="BZ24" s="1344"/>
      <c r="CA24" s="1344"/>
      <c r="CB24" s="1344"/>
      <c r="CC24" s="1344"/>
      <c r="CD24" s="1344"/>
      <c r="CE24" s="1344"/>
      <c r="CF24" s="1344"/>
      <c r="CG24" s="1344"/>
      <c r="CH24" s="1344"/>
      <c r="CI24" s="1344"/>
      <c r="CJ24" s="1344"/>
      <c r="CK24" s="1344"/>
      <c r="CL24" s="1344"/>
      <c r="CM24" s="1344"/>
      <c r="CN24" s="1344"/>
      <c r="CO24" s="1344"/>
      <c r="CP24" s="1344"/>
      <c r="CQ24" s="1344"/>
      <c r="CR24" s="1344"/>
      <c r="CS24" s="1344"/>
      <c r="CT24" s="1344"/>
      <c r="CU24" s="1344"/>
      <c r="CV24" s="1344"/>
      <c r="CW24" s="1344"/>
      <c r="CX24" s="1344"/>
      <c r="CY24" s="1344"/>
      <c r="CZ24" s="1344"/>
      <c r="DA24" s="1344"/>
      <c r="DB24" s="1344"/>
      <c r="DC24" s="1344"/>
      <c r="DD24" s="1344"/>
      <c r="DE24" s="1344"/>
      <c r="DF24" s="1344"/>
      <c r="DG24" s="1344"/>
      <c r="DH24" s="1344"/>
      <c r="DI24" s="1344"/>
      <c r="DJ24" s="1344"/>
      <c r="DK24" s="1344"/>
      <c r="DL24" s="1344"/>
      <c r="DM24" s="1344"/>
      <c r="DN24" s="1344"/>
      <c r="DO24" s="1344"/>
      <c r="DP24" s="1344"/>
      <c r="DQ24" s="1344"/>
      <c r="DR24" s="1344"/>
      <c r="DS24" s="1344"/>
      <c r="DT24" s="1344"/>
      <c r="DU24" s="1344"/>
      <c r="DV24" s="1344"/>
      <c r="DW24" s="1344"/>
      <c r="DX24" s="1344"/>
      <c r="DY24" s="1344"/>
      <c r="DZ24" s="1344"/>
      <c r="EA24" s="1344"/>
      <c r="EB24" s="1344"/>
      <c r="EC24" s="1344"/>
      <c r="ED24" s="1344"/>
      <c r="EE24" s="1344"/>
      <c r="EF24" s="1344"/>
      <c r="EG24" s="1344"/>
      <c r="EH24" s="1344"/>
      <c r="EI24" s="1344"/>
      <c r="EJ24" s="1344"/>
      <c r="EK24" s="1344"/>
      <c r="EL24" s="1344"/>
      <c r="EM24" s="1344"/>
      <c r="EN24" s="1344"/>
      <c r="EO24" s="1344"/>
      <c r="EP24" s="1344"/>
      <c r="EQ24" s="1344"/>
      <c r="ER24" s="1344"/>
      <c r="ES24" s="1344"/>
      <c r="ET24" s="1344"/>
      <c r="EU24" s="1344"/>
      <c r="EV24" s="1344"/>
      <c r="EW24" s="1344"/>
      <c r="EX24" s="1344"/>
      <c r="EY24" s="1344"/>
      <c r="EZ24" s="1344"/>
      <c r="FA24" s="1344"/>
      <c r="FB24" s="1344"/>
      <c r="FC24" s="1344"/>
      <c r="FD24" s="1344"/>
      <c r="FE24" s="1344"/>
      <c r="FF24" s="1344"/>
      <c r="FG24" s="1344"/>
      <c r="FH24" s="1344"/>
      <c r="FI24" s="1344"/>
      <c r="FJ24" s="1344"/>
      <c r="FK24" s="1344"/>
      <c r="FL24" s="1344"/>
      <c r="FM24" s="1344"/>
      <c r="FN24" s="1344"/>
      <c r="FO24" s="1344"/>
      <c r="FP24" s="1344"/>
      <c r="FQ24" s="1344"/>
      <c r="FR24" s="1344"/>
      <c r="FS24" s="1344"/>
      <c r="FT24" s="1344"/>
      <c r="FU24" s="1344"/>
      <c r="FV24" s="1344"/>
      <c r="FW24" s="1344"/>
      <c r="FX24" s="1344"/>
      <c r="FY24" s="1344"/>
      <c r="FZ24" s="1344"/>
      <c r="GA24" s="1344"/>
      <c r="GB24" s="1344"/>
      <c r="GC24" s="1344"/>
      <c r="GD24" s="1344"/>
      <c r="GE24" s="1344"/>
      <c r="GF24" s="1344"/>
      <c r="GG24" s="1344"/>
      <c r="GH24" s="1344"/>
      <c r="GI24" s="1344"/>
      <c r="GJ24" s="1344"/>
      <c r="GK24" s="1344"/>
      <c r="GL24" s="1344"/>
      <c r="GM24" s="1344"/>
      <c r="GN24" s="1344"/>
      <c r="GO24" s="1344"/>
      <c r="GP24" s="1344"/>
      <c r="GQ24" s="1344"/>
      <c r="GR24" s="1344"/>
      <c r="GS24" s="1344"/>
      <c r="GT24" s="1344"/>
      <c r="GU24" s="1344"/>
      <c r="GV24" s="1344"/>
      <c r="GW24" s="1344"/>
      <c r="GX24" s="1344"/>
      <c r="GY24" s="1344"/>
      <c r="GZ24" s="1344"/>
      <c r="HA24" s="1344"/>
      <c r="HB24" s="1344"/>
      <c r="HC24" s="1344"/>
      <c r="HD24" s="1344"/>
      <c r="HE24" s="1344"/>
      <c r="HF24" s="1344"/>
      <c r="HG24" s="1344"/>
      <c r="HH24" s="1344"/>
      <c r="HI24" s="1344"/>
      <c r="HJ24" s="1344"/>
      <c r="HK24" s="1344"/>
      <c r="HL24" s="1344"/>
      <c r="HM24" s="1344"/>
      <c r="HN24" s="1344"/>
      <c r="HO24" s="1344"/>
      <c r="HP24" s="1344"/>
      <c r="HQ24" s="1344"/>
      <c r="HR24" s="1344"/>
      <c r="HS24" s="1344"/>
      <c r="HT24" s="1344"/>
      <c r="HU24" s="1344"/>
      <c r="HV24" s="1344"/>
      <c r="HW24" s="1344"/>
      <c r="HX24" s="1344"/>
      <c r="HY24" s="1344"/>
      <c r="HZ24" s="1344"/>
      <c r="IA24" s="1344"/>
      <c r="IB24" s="1344"/>
      <c r="IC24" s="1344"/>
      <c r="ID24" s="1344"/>
      <c r="IE24" s="1344"/>
      <c r="IF24" s="1344"/>
      <c r="IG24" s="1344"/>
      <c r="IH24" s="1344"/>
      <c r="II24" s="1344"/>
      <c r="IJ24" s="1344"/>
      <c r="IK24" s="1344"/>
      <c r="IL24" s="1344"/>
      <c r="IM24" s="1344"/>
      <c r="IN24" s="1344"/>
      <c r="IO24" s="1344"/>
      <c r="IP24" s="1344"/>
    </row>
    <row r="25" spans="1:250">
      <c r="A25" s="1344"/>
      <c r="B25" s="2847"/>
      <c r="C25" s="2454" t="s">
        <v>569</v>
      </c>
      <c r="D25" s="2445" t="s">
        <v>997</v>
      </c>
      <c r="E25" s="2066">
        <f t="shared" ref="E25:AJ25" si="19">E141</f>
        <v>198.47354429294231</v>
      </c>
      <c r="F25" s="2066">
        <f t="shared" si="19"/>
        <v>186.25689620672898</v>
      </c>
      <c r="G25" s="2066">
        <f t="shared" si="19"/>
        <v>172.59931014111615</v>
      </c>
      <c r="H25" s="2066">
        <f t="shared" si="19"/>
        <v>148.88648295838931</v>
      </c>
      <c r="I25" s="2066">
        <f t="shared" si="19"/>
        <v>126.82342534627929</v>
      </c>
      <c r="J25" s="2066">
        <f t="shared" si="19"/>
        <v>124.75599259322782</v>
      </c>
      <c r="K25" s="2066">
        <f t="shared" si="19"/>
        <v>129.85148341893046</v>
      </c>
      <c r="L25" s="2066">
        <f t="shared" si="19"/>
        <v>139.52038609229245</v>
      </c>
      <c r="M25" s="2066">
        <f t="shared" si="19"/>
        <v>140.50189457101382</v>
      </c>
      <c r="N25" s="2066">
        <f t="shared" si="19"/>
        <v>122.87650827227195</v>
      </c>
      <c r="O25" s="2066">
        <f t="shared" si="19"/>
        <v>122.55281930588508</v>
      </c>
      <c r="P25" s="2066">
        <f t="shared" si="19"/>
        <v>124.82908365015388</v>
      </c>
      <c r="Q25" s="2066">
        <f t="shared" si="19"/>
        <v>117.81234218525188</v>
      </c>
      <c r="R25" s="2066">
        <f t="shared" si="19"/>
        <v>109.81409224162846</v>
      </c>
      <c r="S25" s="2066">
        <f t="shared" si="19"/>
        <v>114.19955565719224</v>
      </c>
      <c r="T25" s="2066">
        <f t="shared" si="19"/>
        <v>122.58414404456768</v>
      </c>
      <c r="U25" s="2066">
        <f t="shared" si="19"/>
        <v>127.77360908631815</v>
      </c>
      <c r="V25" s="2066">
        <f t="shared" si="19"/>
        <v>135.09315635848523</v>
      </c>
      <c r="W25" s="2066">
        <f t="shared" si="19"/>
        <v>137.32765438451057</v>
      </c>
      <c r="X25" s="2066">
        <f t="shared" si="19"/>
        <v>130.62416030643456</v>
      </c>
      <c r="Y25" s="2066">
        <f t="shared" si="19"/>
        <v>118.26133010636913</v>
      </c>
      <c r="Z25" s="2066">
        <f t="shared" si="19"/>
        <v>124.49495310420617</v>
      </c>
      <c r="AA25" s="2066">
        <f t="shared" si="19"/>
        <v>121.80102557750273</v>
      </c>
      <c r="AB25" s="2066">
        <f t="shared" si="19"/>
        <v>117.11275635467389</v>
      </c>
      <c r="AC25" s="2066">
        <f t="shared" si="19"/>
        <v>123.84757517143251</v>
      </c>
      <c r="AD25" s="2066">
        <f t="shared" si="19"/>
        <v>127.75272592719639</v>
      </c>
      <c r="AE25" s="2066">
        <f t="shared" si="19"/>
        <v>123.68050989845861</v>
      </c>
      <c r="AF25" s="2066">
        <f t="shared" si="19"/>
        <v>120.11993126820329</v>
      </c>
      <c r="AG25" s="2066">
        <f t="shared" si="19"/>
        <v>120.6733349849292</v>
      </c>
      <c r="AH25" s="2066">
        <f t="shared" si="19"/>
        <v>130.44665345389984</v>
      </c>
      <c r="AI25" s="2066">
        <f t="shared" si="19"/>
        <v>121.96809085047659</v>
      </c>
      <c r="AJ25" s="2066">
        <f t="shared" si="19"/>
        <v>103.74753451676528</v>
      </c>
      <c r="AK25" s="2460">
        <f>AK141</f>
        <v>105.2</v>
      </c>
      <c r="AL25" s="2460">
        <f>AL141</f>
        <v>104.5</v>
      </c>
      <c r="AM25" s="2460">
        <f>AM141</f>
        <v>100.9</v>
      </c>
      <c r="AN25" s="2460">
        <f>AN141</f>
        <v>100.2</v>
      </c>
      <c r="AO25" s="1973"/>
      <c r="AP25" s="1344"/>
      <c r="AQ25" s="327"/>
      <c r="AR25" s="1344"/>
      <c r="AS25" s="1344"/>
      <c r="AT25" s="1344"/>
      <c r="AU25" s="1344"/>
      <c r="AV25" s="1344"/>
      <c r="AW25" s="1344"/>
      <c r="AX25" s="1344"/>
      <c r="AY25" s="1344"/>
      <c r="AZ25" s="1344"/>
      <c r="BA25" s="1344"/>
      <c r="BB25" s="1344"/>
      <c r="BC25" s="1344"/>
      <c r="BD25" s="1344"/>
      <c r="BE25" s="1344"/>
      <c r="BF25" s="1344"/>
      <c r="BG25" s="1344"/>
      <c r="BH25" s="1344"/>
      <c r="BI25" s="1344"/>
      <c r="BJ25" s="1344"/>
      <c r="BK25" s="1344"/>
      <c r="BL25" s="1344"/>
      <c r="BM25" s="1344"/>
      <c r="BN25" s="1344"/>
      <c r="BO25" s="1344"/>
      <c r="BP25" s="1344"/>
      <c r="BQ25" s="1344"/>
      <c r="BR25" s="1344"/>
      <c r="BS25" s="1344"/>
      <c r="BT25" s="1344"/>
      <c r="BU25" s="1344"/>
      <c r="BV25" s="1344"/>
      <c r="BW25" s="1344"/>
      <c r="BX25" s="1344"/>
      <c r="BY25" s="1344"/>
      <c r="BZ25" s="1344"/>
      <c r="CA25" s="1344"/>
      <c r="CB25" s="1344"/>
      <c r="CC25" s="1344"/>
      <c r="CD25" s="1344"/>
      <c r="CE25" s="1344"/>
      <c r="CF25" s="1344"/>
      <c r="CG25" s="1344"/>
      <c r="CH25" s="1344"/>
      <c r="CI25" s="1344"/>
      <c r="CJ25" s="1344"/>
      <c r="CK25" s="1344"/>
      <c r="CL25" s="1344"/>
      <c r="CM25" s="1344"/>
      <c r="CN25" s="1344"/>
      <c r="CO25" s="1344"/>
      <c r="CP25" s="1344"/>
      <c r="CQ25" s="1344"/>
      <c r="CR25" s="1344"/>
      <c r="CS25" s="1344"/>
      <c r="CT25" s="1344"/>
      <c r="CU25" s="1344"/>
      <c r="CV25" s="1344"/>
      <c r="CW25" s="1344"/>
      <c r="CX25" s="1344"/>
      <c r="CY25" s="1344"/>
      <c r="CZ25" s="1344"/>
      <c r="DA25" s="1344"/>
      <c r="DB25" s="1344"/>
      <c r="DC25" s="1344"/>
      <c r="DD25" s="1344"/>
      <c r="DE25" s="1344"/>
      <c r="DF25" s="1344"/>
      <c r="DG25" s="1344"/>
      <c r="DH25" s="1344"/>
      <c r="DI25" s="1344"/>
      <c r="DJ25" s="1344"/>
      <c r="DK25" s="1344"/>
      <c r="DL25" s="1344"/>
      <c r="DM25" s="1344"/>
      <c r="DN25" s="1344"/>
      <c r="DO25" s="1344"/>
      <c r="DP25" s="1344"/>
      <c r="DQ25" s="1344"/>
      <c r="DR25" s="1344"/>
      <c r="DS25" s="1344"/>
      <c r="DT25" s="1344"/>
      <c r="DU25" s="1344"/>
      <c r="DV25" s="1344"/>
      <c r="DW25" s="1344"/>
      <c r="DX25" s="1344"/>
      <c r="DY25" s="1344"/>
      <c r="DZ25" s="1344"/>
      <c r="EA25" s="1344"/>
      <c r="EB25" s="1344"/>
      <c r="EC25" s="1344"/>
      <c r="ED25" s="1344"/>
      <c r="EE25" s="1344"/>
      <c r="EF25" s="1344"/>
      <c r="EG25" s="1344"/>
      <c r="EH25" s="1344"/>
      <c r="EI25" s="1344"/>
      <c r="EJ25" s="1344"/>
      <c r="EK25" s="1344"/>
      <c r="EL25" s="1344"/>
      <c r="EM25" s="1344"/>
      <c r="EN25" s="1344"/>
      <c r="EO25" s="1344"/>
      <c r="EP25" s="1344"/>
      <c r="EQ25" s="1344"/>
      <c r="ER25" s="1344"/>
      <c r="ES25" s="1344"/>
      <c r="ET25" s="1344"/>
      <c r="EU25" s="1344"/>
      <c r="EV25" s="1344"/>
      <c r="EW25" s="1344"/>
      <c r="EX25" s="1344"/>
      <c r="EY25" s="1344"/>
      <c r="EZ25" s="1344"/>
      <c r="FA25" s="1344"/>
      <c r="FB25" s="1344"/>
      <c r="FC25" s="1344"/>
      <c r="FD25" s="1344"/>
      <c r="FE25" s="1344"/>
      <c r="FF25" s="1344"/>
      <c r="FG25" s="1344"/>
      <c r="FH25" s="1344"/>
      <c r="FI25" s="1344"/>
      <c r="FJ25" s="1344"/>
      <c r="FK25" s="1344"/>
      <c r="FL25" s="1344"/>
      <c r="FM25" s="1344"/>
      <c r="FN25" s="1344"/>
      <c r="FO25" s="1344"/>
      <c r="FP25" s="1344"/>
      <c r="FQ25" s="1344"/>
      <c r="FR25" s="1344"/>
      <c r="FS25" s="1344"/>
      <c r="FT25" s="1344"/>
      <c r="FU25" s="1344"/>
      <c r="FV25" s="1344"/>
      <c r="FW25" s="1344"/>
      <c r="FX25" s="1344"/>
      <c r="FY25" s="1344"/>
      <c r="FZ25" s="1344"/>
      <c r="GA25" s="1344"/>
      <c r="GB25" s="1344"/>
      <c r="GC25" s="1344"/>
      <c r="GD25" s="1344"/>
      <c r="GE25" s="1344"/>
      <c r="GF25" s="1344"/>
      <c r="GG25" s="1344"/>
      <c r="GH25" s="1344"/>
      <c r="GI25" s="1344"/>
      <c r="GJ25" s="1344"/>
      <c r="GK25" s="1344"/>
      <c r="GL25" s="1344"/>
      <c r="GM25" s="1344"/>
      <c r="GN25" s="1344"/>
      <c r="GO25" s="1344"/>
      <c r="GP25" s="1344"/>
      <c r="GQ25" s="1344"/>
      <c r="GR25" s="1344"/>
      <c r="GS25" s="1344"/>
      <c r="GT25" s="1344"/>
      <c r="GU25" s="1344"/>
      <c r="GV25" s="1344"/>
      <c r="GW25" s="1344"/>
      <c r="GX25" s="1344"/>
      <c r="GY25" s="1344"/>
      <c r="GZ25" s="1344"/>
      <c r="HA25" s="1344"/>
      <c r="HB25" s="1344"/>
      <c r="HC25" s="1344"/>
      <c r="HD25" s="1344"/>
      <c r="HE25" s="1344"/>
      <c r="HF25" s="1344"/>
      <c r="HG25" s="1344"/>
      <c r="HH25" s="1344"/>
      <c r="HI25" s="1344"/>
      <c r="HJ25" s="1344"/>
      <c r="HK25" s="1344"/>
      <c r="HL25" s="1344"/>
      <c r="HM25" s="1344"/>
      <c r="HN25" s="1344"/>
      <c r="HO25" s="1344"/>
      <c r="HP25" s="1344"/>
      <c r="HQ25" s="1344"/>
      <c r="HR25" s="1344"/>
      <c r="HS25" s="1344"/>
      <c r="HT25" s="1344"/>
      <c r="HU25" s="1344"/>
      <c r="HV25" s="1344"/>
      <c r="HW25" s="1344"/>
      <c r="HX25" s="1344"/>
      <c r="HY25" s="1344"/>
      <c r="HZ25" s="1344"/>
      <c r="IA25" s="1344"/>
      <c r="IB25" s="1344"/>
      <c r="IC25" s="1344"/>
      <c r="ID25" s="1344"/>
      <c r="IE25" s="1344"/>
      <c r="IF25" s="1344"/>
      <c r="IG25" s="1344"/>
      <c r="IH25" s="1344"/>
      <c r="II25" s="1344"/>
      <c r="IJ25" s="1344"/>
      <c r="IK25" s="1344"/>
      <c r="IL25" s="1344"/>
      <c r="IM25" s="1344"/>
      <c r="IN25" s="1344"/>
      <c r="IO25" s="1344"/>
      <c r="IP25" s="1344"/>
    </row>
    <row r="26" spans="1:250">
      <c r="A26" s="1344"/>
      <c r="B26" s="2847"/>
      <c r="C26" s="2461" t="s">
        <v>570</v>
      </c>
      <c r="D26" s="2447" t="s">
        <v>577</v>
      </c>
      <c r="E26" s="2463" t="s">
        <v>1299</v>
      </c>
      <c r="F26" s="1511">
        <f t="shared" ref="F26:AN26" si="20">ROUND((F25-E25)/E25*100,1)</f>
        <v>-6.2</v>
      </c>
      <c r="G26" s="1511">
        <f t="shared" si="20"/>
        <v>-7.3</v>
      </c>
      <c r="H26" s="1511">
        <f t="shared" si="20"/>
        <v>-13.7</v>
      </c>
      <c r="I26" s="1511">
        <f t="shared" si="20"/>
        <v>-14.8</v>
      </c>
      <c r="J26" s="1511">
        <f t="shared" si="20"/>
        <v>-1.6</v>
      </c>
      <c r="K26" s="1511">
        <f t="shared" si="20"/>
        <v>4.0999999999999996</v>
      </c>
      <c r="L26" s="1511">
        <f t="shared" si="20"/>
        <v>7.4</v>
      </c>
      <c r="M26" s="1511">
        <f t="shared" si="20"/>
        <v>0.7</v>
      </c>
      <c r="N26" s="1511">
        <f t="shared" si="20"/>
        <v>-12.5</v>
      </c>
      <c r="O26" s="1511">
        <f t="shared" si="20"/>
        <v>-0.3</v>
      </c>
      <c r="P26" s="1511">
        <f t="shared" si="20"/>
        <v>1.9</v>
      </c>
      <c r="Q26" s="1511">
        <f t="shared" si="20"/>
        <v>-5.6</v>
      </c>
      <c r="R26" s="1511">
        <f t="shared" si="20"/>
        <v>-6.8</v>
      </c>
      <c r="S26" s="1511">
        <f t="shared" si="20"/>
        <v>4</v>
      </c>
      <c r="T26" s="1511">
        <f t="shared" si="20"/>
        <v>7.3</v>
      </c>
      <c r="U26" s="1511">
        <f t="shared" si="20"/>
        <v>4.2</v>
      </c>
      <c r="V26" s="1511">
        <f t="shared" si="20"/>
        <v>5.7</v>
      </c>
      <c r="W26" s="1511">
        <f t="shared" si="20"/>
        <v>1.7</v>
      </c>
      <c r="X26" s="1511">
        <f t="shared" si="20"/>
        <v>-4.9000000000000004</v>
      </c>
      <c r="Y26" s="1511">
        <f t="shared" si="20"/>
        <v>-9.5</v>
      </c>
      <c r="Z26" s="1511">
        <f t="shared" si="20"/>
        <v>5.3</v>
      </c>
      <c r="AA26" s="1511">
        <f t="shared" si="20"/>
        <v>-2.2000000000000002</v>
      </c>
      <c r="AB26" s="1511">
        <f t="shared" si="20"/>
        <v>-3.8</v>
      </c>
      <c r="AC26" s="1511">
        <f t="shared" si="20"/>
        <v>5.8</v>
      </c>
      <c r="AD26" s="1511">
        <f t="shared" si="20"/>
        <v>3.2</v>
      </c>
      <c r="AE26" s="1511">
        <f t="shared" si="20"/>
        <v>-3.2</v>
      </c>
      <c r="AF26" s="1511">
        <f t="shared" si="20"/>
        <v>-2.9</v>
      </c>
      <c r="AG26" s="1511">
        <f t="shared" si="20"/>
        <v>0.5</v>
      </c>
      <c r="AH26" s="1511">
        <f t="shared" si="20"/>
        <v>8.1</v>
      </c>
      <c r="AI26" s="1511">
        <f t="shared" si="20"/>
        <v>-6.5</v>
      </c>
      <c r="AJ26" s="1511">
        <f t="shared" si="20"/>
        <v>-14.9</v>
      </c>
      <c r="AK26" s="1226">
        <f t="shared" si="20"/>
        <v>1.4</v>
      </c>
      <c r="AL26" s="1226">
        <f t="shared" si="20"/>
        <v>-0.7</v>
      </c>
      <c r="AM26" s="1226">
        <f t="shared" si="20"/>
        <v>-3.4</v>
      </c>
      <c r="AN26" s="1226">
        <f t="shared" si="20"/>
        <v>-0.7</v>
      </c>
      <c r="AO26" s="1973"/>
      <c r="AP26" s="1344"/>
      <c r="AQ26" s="327"/>
      <c r="AR26" s="1344"/>
      <c r="AS26" s="1344"/>
      <c r="AT26" s="1344"/>
      <c r="AU26" s="1344"/>
      <c r="AV26" s="1344"/>
      <c r="AW26" s="1344"/>
      <c r="AX26" s="1344"/>
      <c r="AY26" s="1344"/>
      <c r="AZ26" s="1344"/>
      <c r="BA26" s="1344"/>
      <c r="BB26" s="1344"/>
      <c r="BC26" s="1344"/>
      <c r="BD26" s="1344"/>
      <c r="BE26" s="1344"/>
      <c r="BF26" s="1344"/>
      <c r="BG26" s="1344"/>
      <c r="BH26" s="1344"/>
      <c r="BI26" s="1344"/>
      <c r="BJ26" s="1344"/>
      <c r="BK26" s="1344"/>
      <c r="BL26" s="1344"/>
      <c r="BM26" s="1344"/>
      <c r="BN26" s="1344"/>
      <c r="BO26" s="1344"/>
      <c r="BP26" s="1344"/>
      <c r="BQ26" s="1344"/>
      <c r="BR26" s="1344"/>
      <c r="BS26" s="1344"/>
      <c r="BT26" s="1344"/>
      <c r="BU26" s="1344"/>
      <c r="BV26" s="1344"/>
      <c r="BW26" s="1344"/>
      <c r="BX26" s="1344"/>
      <c r="BY26" s="1344"/>
      <c r="BZ26" s="1344"/>
      <c r="CA26" s="1344"/>
      <c r="CB26" s="1344"/>
      <c r="CC26" s="1344"/>
      <c r="CD26" s="1344"/>
      <c r="CE26" s="1344"/>
      <c r="CF26" s="1344"/>
      <c r="CG26" s="1344"/>
      <c r="CH26" s="1344"/>
      <c r="CI26" s="1344"/>
      <c r="CJ26" s="1344"/>
      <c r="CK26" s="1344"/>
      <c r="CL26" s="1344"/>
      <c r="CM26" s="1344"/>
      <c r="CN26" s="1344"/>
      <c r="CO26" s="1344"/>
      <c r="CP26" s="1344"/>
      <c r="CQ26" s="1344"/>
      <c r="CR26" s="1344"/>
      <c r="CS26" s="1344"/>
      <c r="CT26" s="1344"/>
      <c r="CU26" s="1344"/>
      <c r="CV26" s="1344"/>
      <c r="CW26" s="1344"/>
      <c r="CX26" s="1344"/>
      <c r="CY26" s="1344"/>
      <c r="CZ26" s="1344"/>
      <c r="DA26" s="1344"/>
      <c r="DB26" s="1344"/>
      <c r="DC26" s="1344"/>
      <c r="DD26" s="1344"/>
      <c r="DE26" s="1344"/>
      <c r="DF26" s="1344"/>
      <c r="DG26" s="1344"/>
      <c r="DH26" s="1344"/>
      <c r="DI26" s="1344"/>
      <c r="DJ26" s="1344"/>
      <c r="DK26" s="1344"/>
      <c r="DL26" s="1344"/>
      <c r="DM26" s="1344"/>
      <c r="DN26" s="1344"/>
      <c r="DO26" s="1344"/>
      <c r="DP26" s="1344"/>
      <c r="DQ26" s="1344"/>
      <c r="DR26" s="1344"/>
      <c r="DS26" s="1344"/>
      <c r="DT26" s="1344"/>
      <c r="DU26" s="1344"/>
      <c r="DV26" s="1344"/>
      <c r="DW26" s="1344"/>
      <c r="DX26" s="1344"/>
      <c r="DY26" s="1344"/>
      <c r="DZ26" s="1344"/>
      <c r="EA26" s="1344"/>
      <c r="EB26" s="1344"/>
      <c r="EC26" s="1344"/>
      <c r="ED26" s="1344"/>
      <c r="EE26" s="1344"/>
      <c r="EF26" s="1344"/>
      <c r="EG26" s="1344"/>
      <c r="EH26" s="1344"/>
      <c r="EI26" s="1344"/>
      <c r="EJ26" s="1344"/>
      <c r="EK26" s="1344"/>
      <c r="EL26" s="1344"/>
      <c r="EM26" s="1344"/>
      <c r="EN26" s="1344"/>
      <c r="EO26" s="1344"/>
      <c r="EP26" s="1344"/>
      <c r="EQ26" s="1344"/>
      <c r="ER26" s="1344"/>
      <c r="ES26" s="1344"/>
      <c r="ET26" s="1344"/>
      <c r="EU26" s="1344"/>
      <c r="EV26" s="1344"/>
      <c r="EW26" s="1344"/>
      <c r="EX26" s="1344"/>
      <c r="EY26" s="1344"/>
      <c r="EZ26" s="1344"/>
      <c r="FA26" s="1344"/>
      <c r="FB26" s="1344"/>
      <c r="FC26" s="1344"/>
      <c r="FD26" s="1344"/>
      <c r="FE26" s="1344"/>
      <c r="FF26" s="1344"/>
      <c r="FG26" s="1344"/>
      <c r="FH26" s="1344"/>
      <c r="FI26" s="1344"/>
      <c r="FJ26" s="1344"/>
      <c r="FK26" s="1344"/>
      <c r="FL26" s="1344"/>
      <c r="FM26" s="1344"/>
      <c r="FN26" s="1344"/>
      <c r="FO26" s="1344"/>
      <c r="FP26" s="1344"/>
      <c r="FQ26" s="1344"/>
      <c r="FR26" s="1344"/>
      <c r="FS26" s="1344"/>
      <c r="FT26" s="1344"/>
      <c r="FU26" s="1344"/>
      <c r="FV26" s="1344"/>
      <c r="FW26" s="1344"/>
      <c r="FX26" s="1344"/>
      <c r="FY26" s="1344"/>
      <c r="FZ26" s="1344"/>
      <c r="GA26" s="1344"/>
      <c r="GB26" s="1344"/>
      <c r="GC26" s="1344"/>
      <c r="GD26" s="1344"/>
      <c r="GE26" s="1344"/>
      <c r="GF26" s="1344"/>
      <c r="GG26" s="1344"/>
      <c r="GH26" s="1344"/>
      <c r="GI26" s="1344"/>
      <c r="GJ26" s="1344"/>
      <c r="GK26" s="1344"/>
      <c r="GL26" s="1344"/>
      <c r="GM26" s="1344"/>
      <c r="GN26" s="1344"/>
      <c r="GO26" s="1344"/>
      <c r="GP26" s="1344"/>
      <c r="GQ26" s="1344"/>
      <c r="GR26" s="1344"/>
      <c r="GS26" s="1344"/>
      <c r="GT26" s="1344"/>
      <c r="GU26" s="1344"/>
      <c r="GV26" s="1344"/>
      <c r="GW26" s="1344"/>
      <c r="GX26" s="1344"/>
      <c r="GY26" s="1344"/>
      <c r="GZ26" s="1344"/>
      <c r="HA26" s="1344"/>
      <c r="HB26" s="1344"/>
      <c r="HC26" s="1344"/>
      <c r="HD26" s="1344"/>
      <c r="HE26" s="1344"/>
      <c r="HF26" s="1344"/>
      <c r="HG26" s="1344"/>
      <c r="HH26" s="1344"/>
      <c r="HI26" s="1344"/>
      <c r="HJ26" s="1344"/>
      <c r="HK26" s="1344"/>
      <c r="HL26" s="1344"/>
      <c r="HM26" s="1344"/>
      <c r="HN26" s="1344"/>
      <c r="HO26" s="1344"/>
      <c r="HP26" s="1344"/>
      <c r="HQ26" s="1344"/>
      <c r="HR26" s="1344"/>
      <c r="HS26" s="1344"/>
      <c r="HT26" s="1344"/>
      <c r="HU26" s="1344"/>
      <c r="HV26" s="1344"/>
      <c r="HW26" s="1344"/>
      <c r="HX26" s="1344"/>
      <c r="HY26" s="1344"/>
      <c r="HZ26" s="1344"/>
      <c r="IA26" s="1344"/>
      <c r="IB26" s="1344"/>
      <c r="IC26" s="1344"/>
      <c r="ID26" s="1344"/>
      <c r="IE26" s="1344"/>
      <c r="IF26" s="1344"/>
      <c r="IG26" s="1344"/>
      <c r="IH26" s="1344"/>
      <c r="II26" s="1344"/>
      <c r="IJ26" s="1344"/>
      <c r="IK26" s="1344"/>
      <c r="IL26" s="1344"/>
      <c r="IM26" s="1344"/>
      <c r="IN26" s="1344"/>
      <c r="IO26" s="1344"/>
      <c r="IP26" s="1344"/>
    </row>
    <row r="27" spans="1:250">
      <c r="A27" s="1344"/>
      <c r="B27" s="2847"/>
      <c r="C27" s="2284" t="s">
        <v>571</v>
      </c>
      <c r="D27" s="2445" t="s">
        <v>784</v>
      </c>
      <c r="E27" s="2460">
        <f t="shared" ref="E27:AJ27" si="21">E144</f>
        <v>101.92203524483604</v>
      </c>
      <c r="F27" s="2460">
        <f t="shared" si="21"/>
        <v>102.96054215417209</v>
      </c>
      <c r="G27" s="2460">
        <f t="shared" si="21"/>
        <v>106.051336527196</v>
      </c>
      <c r="H27" s="2460">
        <f t="shared" si="21"/>
        <v>107.22171732978104</v>
      </c>
      <c r="I27" s="2460">
        <f t="shared" si="21"/>
        <v>105.91122051561888</v>
      </c>
      <c r="J27" s="2460">
        <f t="shared" si="21"/>
        <v>103.29022688729464</v>
      </c>
      <c r="K27" s="2460">
        <f t="shared" si="21"/>
        <v>100.43845394578459</v>
      </c>
      <c r="L27" s="2460">
        <f t="shared" si="21"/>
        <v>98.501556138689594</v>
      </c>
      <c r="M27" s="2460">
        <f t="shared" si="21"/>
        <v>98.188355642223186</v>
      </c>
      <c r="N27" s="2460">
        <f t="shared" si="21"/>
        <v>97.191059324527458</v>
      </c>
      <c r="O27" s="2460">
        <f t="shared" si="21"/>
        <v>97.479533466009713</v>
      </c>
      <c r="P27" s="2460">
        <f t="shared" si="21"/>
        <v>94.883266192669609</v>
      </c>
      <c r="Q27" s="2460">
        <f t="shared" si="21"/>
        <v>92.526020350843424</v>
      </c>
      <c r="R27" s="2460">
        <f t="shared" si="21"/>
        <v>91.405092258226745</v>
      </c>
      <c r="S27" s="2460">
        <f t="shared" si="21"/>
        <v>89.056088534728588</v>
      </c>
      <c r="T27" s="2460">
        <f t="shared" si="21"/>
        <v>89.031362179744391</v>
      </c>
      <c r="U27" s="2460">
        <f t="shared" si="21"/>
        <v>89.558857752740479</v>
      </c>
      <c r="V27" s="2460">
        <f t="shared" si="21"/>
        <v>89.872058249206901</v>
      </c>
      <c r="W27" s="2460">
        <f t="shared" si="21"/>
        <v>93.15242134377624</v>
      </c>
      <c r="X27" s="2460">
        <f t="shared" si="21"/>
        <v>96.177278770175647</v>
      </c>
      <c r="Y27" s="2460">
        <f t="shared" si="21"/>
        <v>97.421838637713265</v>
      </c>
      <c r="Z27" s="2460">
        <f t="shared" si="21"/>
        <v>97.627891595914875</v>
      </c>
      <c r="AA27" s="2460">
        <f t="shared" si="21"/>
        <v>98.46858766537737</v>
      </c>
      <c r="AB27" s="2460">
        <f t="shared" si="21"/>
        <v>97.850428790772568</v>
      </c>
      <c r="AC27" s="2460">
        <f t="shared" si="21"/>
        <v>98.27077682550383</v>
      </c>
      <c r="AD27" s="2460">
        <f t="shared" si="21"/>
        <v>98.402650718752852</v>
      </c>
      <c r="AE27" s="2460">
        <f t="shared" si="21"/>
        <v>99.136199249950522</v>
      </c>
      <c r="AF27" s="2460">
        <f t="shared" si="21"/>
        <v>99.284557379855656</v>
      </c>
      <c r="AG27" s="2460">
        <f t="shared" si="21"/>
        <v>98.971356883389234</v>
      </c>
      <c r="AH27" s="2460">
        <f t="shared" si="21"/>
        <v>98.790030280171834</v>
      </c>
      <c r="AI27" s="2460">
        <f t="shared" si="21"/>
        <v>99.515336693041462</v>
      </c>
      <c r="AJ27" s="2460">
        <f t="shared" si="21"/>
        <v>99.696663296258848</v>
      </c>
      <c r="AK27" s="2066">
        <f>AK144</f>
        <v>98.6</v>
      </c>
      <c r="AL27" s="2066">
        <f>AL144</f>
        <v>98.4</v>
      </c>
      <c r="AM27" s="2066">
        <f>AM144</f>
        <v>103.4</v>
      </c>
      <c r="AN27" s="2066">
        <f>AN144</f>
        <v>98.7</v>
      </c>
      <c r="AO27" s="1973"/>
      <c r="AP27" s="1344"/>
      <c r="AQ27" s="327"/>
      <c r="AR27" s="1344"/>
      <c r="AS27" s="1344"/>
      <c r="AT27" s="1344"/>
      <c r="AU27" s="1344"/>
      <c r="AV27" s="1344"/>
      <c r="AW27" s="1344"/>
      <c r="AX27" s="1344"/>
      <c r="AY27" s="1344"/>
      <c r="AZ27" s="1344"/>
      <c r="BA27" s="1344"/>
      <c r="BB27" s="1344"/>
      <c r="BC27" s="1344"/>
      <c r="BD27" s="1344"/>
      <c r="BE27" s="1344"/>
      <c r="BF27" s="1344"/>
      <c r="BG27" s="1344"/>
      <c r="BH27" s="1344"/>
      <c r="BI27" s="1344"/>
      <c r="BJ27" s="1344"/>
      <c r="BK27" s="1344"/>
      <c r="BL27" s="1344"/>
      <c r="BM27" s="1344"/>
      <c r="BN27" s="1344"/>
      <c r="BO27" s="1344"/>
      <c r="BP27" s="1344"/>
      <c r="BQ27" s="1344"/>
      <c r="BR27" s="1344"/>
      <c r="BS27" s="1344"/>
      <c r="BT27" s="1344"/>
      <c r="BU27" s="1344"/>
      <c r="BV27" s="1344"/>
      <c r="BW27" s="1344"/>
      <c r="BX27" s="1344"/>
      <c r="BY27" s="1344"/>
      <c r="BZ27" s="1344"/>
      <c r="CA27" s="1344"/>
      <c r="CB27" s="1344"/>
      <c r="CC27" s="1344"/>
      <c r="CD27" s="1344"/>
      <c r="CE27" s="1344"/>
      <c r="CF27" s="1344"/>
      <c r="CG27" s="1344"/>
      <c r="CH27" s="1344"/>
      <c r="CI27" s="1344"/>
      <c r="CJ27" s="1344"/>
      <c r="CK27" s="1344"/>
      <c r="CL27" s="1344"/>
      <c r="CM27" s="1344"/>
      <c r="CN27" s="1344"/>
      <c r="CO27" s="1344"/>
      <c r="CP27" s="1344"/>
      <c r="CQ27" s="1344"/>
      <c r="CR27" s="1344"/>
      <c r="CS27" s="1344"/>
      <c r="CT27" s="1344"/>
      <c r="CU27" s="1344"/>
      <c r="CV27" s="1344"/>
      <c r="CW27" s="1344"/>
      <c r="CX27" s="1344"/>
      <c r="CY27" s="1344"/>
      <c r="CZ27" s="1344"/>
      <c r="DA27" s="1344"/>
      <c r="DB27" s="1344"/>
      <c r="DC27" s="1344"/>
      <c r="DD27" s="1344"/>
      <c r="DE27" s="1344"/>
      <c r="DF27" s="1344"/>
      <c r="DG27" s="1344"/>
      <c r="DH27" s="1344"/>
      <c r="DI27" s="1344"/>
      <c r="DJ27" s="1344"/>
      <c r="DK27" s="1344"/>
      <c r="DL27" s="1344"/>
      <c r="DM27" s="1344"/>
      <c r="DN27" s="1344"/>
      <c r="DO27" s="1344"/>
      <c r="DP27" s="1344"/>
      <c r="DQ27" s="1344"/>
      <c r="DR27" s="1344"/>
      <c r="DS27" s="1344"/>
      <c r="DT27" s="1344"/>
      <c r="DU27" s="1344"/>
      <c r="DV27" s="1344"/>
      <c r="DW27" s="1344"/>
      <c r="DX27" s="1344"/>
      <c r="DY27" s="1344"/>
      <c r="DZ27" s="1344"/>
      <c r="EA27" s="1344"/>
      <c r="EB27" s="1344"/>
      <c r="EC27" s="1344"/>
      <c r="ED27" s="1344"/>
      <c r="EE27" s="1344"/>
      <c r="EF27" s="1344"/>
      <c r="EG27" s="1344"/>
      <c r="EH27" s="1344"/>
      <c r="EI27" s="1344"/>
      <c r="EJ27" s="1344"/>
      <c r="EK27" s="1344"/>
      <c r="EL27" s="1344"/>
      <c r="EM27" s="1344"/>
      <c r="EN27" s="1344"/>
      <c r="EO27" s="1344"/>
      <c r="EP27" s="1344"/>
      <c r="EQ27" s="1344"/>
      <c r="ER27" s="1344"/>
      <c r="ES27" s="1344"/>
      <c r="ET27" s="1344"/>
      <c r="EU27" s="1344"/>
      <c r="EV27" s="1344"/>
      <c r="EW27" s="1344"/>
      <c r="EX27" s="1344"/>
      <c r="EY27" s="1344"/>
      <c r="EZ27" s="1344"/>
      <c r="FA27" s="1344"/>
      <c r="FB27" s="1344"/>
      <c r="FC27" s="1344"/>
      <c r="FD27" s="1344"/>
      <c r="FE27" s="1344"/>
      <c r="FF27" s="1344"/>
      <c r="FG27" s="1344"/>
      <c r="FH27" s="1344"/>
      <c r="FI27" s="1344"/>
      <c r="FJ27" s="1344"/>
      <c r="FK27" s="1344"/>
      <c r="FL27" s="1344"/>
      <c r="FM27" s="1344"/>
      <c r="FN27" s="1344"/>
      <c r="FO27" s="1344"/>
      <c r="FP27" s="1344"/>
      <c r="FQ27" s="1344"/>
      <c r="FR27" s="1344"/>
      <c r="FS27" s="1344"/>
      <c r="FT27" s="1344"/>
      <c r="FU27" s="1344"/>
      <c r="FV27" s="1344"/>
      <c r="FW27" s="1344"/>
      <c r="FX27" s="1344"/>
      <c r="FY27" s="1344"/>
      <c r="FZ27" s="1344"/>
      <c r="GA27" s="1344"/>
      <c r="GB27" s="1344"/>
      <c r="GC27" s="1344"/>
      <c r="GD27" s="1344"/>
      <c r="GE27" s="1344"/>
      <c r="GF27" s="1344"/>
      <c r="GG27" s="1344"/>
      <c r="GH27" s="1344"/>
      <c r="GI27" s="1344"/>
      <c r="GJ27" s="1344"/>
      <c r="GK27" s="1344"/>
      <c r="GL27" s="1344"/>
      <c r="GM27" s="1344"/>
      <c r="GN27" s="1344"/>
      <c r="GO27" s="1344"/>
      <c r="GP27" s="1344"/>
      <c r="GQ27" s="1344"/>
      <c r="GR27" s="1344"/>
      <c r="GS27" s="1344"/>
      <c r="GT27" s="1344"/>
      <c r="GU27" s="1344"/>
      <c r="GV27" s="1344"/>
      <c r="GW27" s="1344"/>
      <c r="GX27" s="1344"/>
      <c r="GY27" s="1344"/>
      <c r="GZ27" s="1344"/>
      <c r="HA27" s="1344"/>
      <c r="HB27" s="1344"/>
      <c r="HC27" s="1344"/>
      <c r="HD27" s="1344"/>
      <c r="HE27" s="1344"/>
      <c r="HF27" s="1344"/>
      <c r="HG27" s="1344"/>
      <c r="HH27" s="1344"/>
      <c r="HI27" s="1344"/>
      <c r="HJ27" s="1344"/>
      <c r="HK27" s="1344"/>
      <c r="HL27" s="1344"/>
      <c r="HM27" s="1344"/>
      <c r="HN27" s="1344"/>
      <c r="HO27" s="1344"/>
      <c r="HP27" s="1344"/>
      <c r="HQ27" s="1344"/>
      <c r="HR27" s="1344"/>
      <c r="HS27" s="1344"/>
      <c r="HT27" s="1344"/>
      <c r="HU27" s="1344"/>
      <c r="HV27" s="1344"/>
      <c r="HW27" s="1344"/>
      <c r="HX27" s="1344"/>
      <c r="HY27" s="1344"/>
      <c r="HZ27" s="1344"/>
      <c r="IA27" s="1344"/>
      <c r="IB27" s="1344"/>
      <c r="IC27" s="1344"/>
      <c r="ID27" s="1344"/>
      <c r="IE27" s="1344"/>
      <c r="IF27" s="1344"/>
      <c r="IG27" s="1344"/>
      <c r="IH27" s="1344"/>
      <c r="II27" s="1344"/>
      <c r="IJ27" s="1344"/>
      <c r="IK27" s="1344"/>
      <c r="IL27" s="1344"/>
      <c r="IM27" s="1344"/>
      <c r="IN27" s="1344"/>
      <c r="IO27" s="1344"/>
      <c r="IP27" s="1344"/>
    </row>
    <row r="28" spans="1:250">
      <c r="A28" s="1344"/>
      <c r="B28" s="2847"/>
      <c r="C28" s="2284"/>
      <c r="D28" s="2447" t="s">
        <v>577</v>
      </c>
      <c r="E28" s="2464" t="s">
        <v>1299</v>
      </c>
      <c r="F28" s="1226">
        <f t="shared" ref="F28:AN28" si="22">ROUND((F27-E27)/E27*100,1)</f>
        <v>1</v>
      </c>
      <c r="G28" s="1226">
        <f t="shared" si="22"/>
        <v>3</v>
      </c>
      <c r="H28" s="1226">
        <f t="shared" si="22"/>
        <v>1.1000000000000001</v>
      </c>
      <c r="I28" s="1226">
        <f t="shared" si="22"/>
        <v>-1.2</v>
      </c>
      <c r="J28" s="1226">
        <f t="shared" si="22"/>
        <v>-2.5</v>
      </c>
      <c r="K28" s="1226">
        <f t="shared" si="22"/>
        <v>-2.8</v>
      </c>
      <c r="L28" s="1226">
        <f t="shared" si="22"/>
        <v>-1.9</v>
      </c>
      <c r="M28" s="1226">
        <f t="shared" si="22"/>
        <v>-0.3</v>
      </c>
      <c r="N28" s="1226">
        <f t="shared" si="22"/>
        <v>-1</v>
      </c>
      <c r="O28" s="1226">
        <f t="shared" si="22"/>
        <v>0.3</v>
      </c>
      <c r="P28" s="1226">
        <f t="shared" si="22"/>
        <v>-2.7</v>
      </c>
      <c r="Q28" s="1226">
        <f t="shared" si="22"/>
        <v>-2.5</v>
      </c>
      <c r="R28" s="1226">
        <f t="shared" si="22"/>
        <v>-1.2</v>
      </c>
      <c r="S28" s="1226">
        <f t="shared" si="22"/>
        <v>-2.6</v>
      </c>
      <c r="T28" s="1226">
        <f t="shared" si="22"/>
        <v>0</v>
      </c>
      <c r="U28" s="1226">
        <f t="shared" si="22"/>
        <v>0.6</v>
      </c>
      <c r="V28" s="1226">
        <f t="shared" si="22"/>
        <v>0.3</v>
      </c>
      <c r="W28" s="1226">
        <f t="shared" si="22"/>
        <v>3.7</v>
      </c>
      <c r="X28" s="1226">
        <f t="shared" si="22"/>
        <v>3.2</v>
      </c>
      <c r="Y28" s="1226">
        <f t="shared" si="22"/>
        <v>1.3</v>
      </c>
      <c r="Z28" s="1226">
        <f t="shared" si="22"/>
        <v>0.2</v>
      </c>
      <c r="AA28" s="1226">
        <f t="shared" si="22"/>
        <v>0.9</v>
      </c>
      <c r="AB28" s="1226">
        <f t="shared" si="22"/>
        <v>-0.6</v>
      </c>
      <c r="AC28" s="1226">
        <f t="shared" si="22"/>
        <v>0.4</v>
      </c>
      <c r="AD28" s="1226">
        <f t="shared" si="22"/>
        <v>0.1</v>
      </c>
      <c r="AE28" s="1226">
        <f t="shared" si="22"/>
        <v>0.7</v>
      </c>
      <c r="AF28" s="1226">
        <f t="shared" si="22"/>
        <v>0.1</v>
      </c>
      <c r="AG28" s="1226">
        <f t="shared" si="22"/>
        <v>-0.3</v>
      </c>
      <c r="AH28" s="1226">
        <f t="shared" si="22"/>
        <v>-0.2</v>
      </c>
      <c r="AI28" s="1226">
        <f t="shared" si="22"/>
        <v>0.7</v>
      </c>
      <c r="AJ28" s="1226">
        <f t="shared" si="22"/>
        <v>0.2</v>
      </c>
      <c r="AK28" s="1511">
        <f t="shared" si="22"/>
        <v>-1.1000000000000001</v>
      </c>
      <c r="AL28" s="1511">
        <f t="shared" si="22"/>
        <v>-0.2</v>
      </c>
      <c r="AM28" s="1511">
        <f t="shared" si="22"/>
        <v>5.0999999999999996</v>
      </c>
      <c r="AN28" s="1511">
        <f t="shared" si="22"/>
        <v>-4.5</v>
      </c>
      <c r="AO28" s="1980" t="s">
        <v>97</v>
      </c>
      <c r="AP28" s="1344"/>
      <c r="AQ28" s="327"/>
      <c r="AR28" s="1344"/>
      <c r="AS28" s="1344"/>
      <c r="AT28" s="1344"/>
      <c r="AU28" s="1344"/>
      <c r="AV28" s="1344"/>
      <c r="AW28" s="1344"/>
      <c r="AX28" s="1344"/>
      <c r="AY28" s="1344"/>
      <c r="AZ28" s="1344"/>
      <c r="BA28" s="1344"/>
      <c r="BB28" s="1344"/>
      <c r="BC28" s="1344"/>
      <c r="BD28" s="1344"/>
      <c r="BE28" s="1344"/>
      <c r="BF28" s="1344"/>
      <c r="BG28" s="1344"/>
      <c r="BH28" s="1344"/>
      <c r="BI28" s="1344"/>
      <c r="BJ28" s="1344"/>
      <c r="BK28" s="1344"/>
      <c r="BL28" s="1344"/>
      <c r="BM28" s="1344"/>
      <c r="BN28" s="1344"/>
      <c r="BO28" s="1344"/>
      <c r="BP28" s="1344"/>
      <c r="BQ28" s="1344"/>
      <c r="BR28" s="1344"/>
      <c r="BS28" s="1344"/>
      <c r="BT28" s="1344"/>
      <c r="BU28" s="1344"/>
      <c r="BV28" s="1344"/>
      <c r="BW28" s="1344"/>
      <c r="BX28" s="1344"/>
      <c r="BY28" s="1344"/>
      <c r="BZ28" s="1344"/>
      <c r="CA28" s="1344"/>
      <c r="CB28" s="1344"/>
      <c r="CC28" s="1344"/>
      <c r="CD28" s="1344"/>
      <c r="CE28" s="1344"/>
      <c r="CF28" s="1344"/>
      <c r="CG28" s="1344"/>
      <c r="CH28" s="1344"/>
      <c r="CI28" s="1344"/>
      <c r="CJ28" s="1344"/>
      <c r="CK28" s="1344"/>
      <c r="CL28" s="1344"/>
      <c r="CM28" s="1344"/>
      <c r="CN28" s="1344"/>
      <c r="CO28" s="1344"/>
      <c r="CP28" s="1344"/>
      <c r="CQ28" s="1344"/>
      <c r="CR28" s="1344"/>
      <c r="CS28" s="1344"/>
      <c r="CT28" s="1344"/>
      <c r="CU28" s="1344"/>
      <c r="CV28" s="1344"/>
      <c r="CW28" s="1344"/>
      <c r="CX28" s="1344"/>
      <c r="CY28" s="1344"/>
      <c r="CZ28" s="1344"/>
      <c r="DA28" s="1344"/>
      <c r="DB28" s="1344"/>
      <c r="DC28" s="1344"/>
      <c r="DD28" s="1344"/>
      <c r="DE28" s="1344"/>
      <c r="DF28" s="1344"/>
      <c r="DG28" s="1344"/>
      <c r="DH28" s="1344"/>
      <c r="DI28" s="1344"/>
      <c r="DJ28" s="1344"/>
      <c r="DK28" s="1344"/>
      <c r="DL28" s="1344"/>
      <c r="DM28" s="1344"/>
      <c r="DN28" s="1344"/>
      <c r="DO28" s="1344"/>
      <c r="DP28" s="1344"/>
      <c r="DQ28" s="1344"/>
      <c r="DR28" s="1344"/>
      <c r="DS28" s="1344"/>
      <c r="DT28" s="1344"/>
      <c r="DU28" s="1344"/>
      <c r="DV28" s="1344"/>
      <c r="DW28" s="1344"/>
      <c r="DX28" s="1344"/>
      <c r="DY28" s="1344"/>
      <c r="DZ28" s="1344"/>
      <c r="EA28" s="1344"/>
      <c r="EB28" s="1344"/>
      <c r="EC28" s="1344"/>
      <c r="ED28" s="1344"/>
      <c r="EE28" s="1344"/>
      <c r="EF28" s="1344"/>
      <c r="EG28" s="1344"/>
      <c r="EH28" s="1344"/>
      <c r="EI28" s="1344"/>
      <c r="EJ28" s="1344"/>
      <c r="EK28" s="1344"/>
      <c r="EL28" s="1344"/>
      <c r="EM28" s="1344"/>
      <c r="EN28" s="1344"/>
      <c r="EO28" s="1344"/>
      <c r="EP28" s="1344"/>
      <c r="EQ28" s="1344"/>
      <c r="ER28" s="1344"/>
      <c r="ES28" s="1344"/>
      <c r="ET28" s="1344"/>
      <c r="EU28" s="1344"/>
      <c r="EV28" s="1344"/>
      <c r="EW28" s="1344"/>
      <c r="EX28" s="1344"/>
      <c r="EY28" s="1344"/>
      <c r="EZ28" s="1344"/>
      <c r="FA28" s="1344"/>
      <c r="FB28" s="1344"/>
      <c r="FC28" s="1344"/>
      <c r="FD28" s="1344"/>
      <c r="FE28" s="1344"/>
      <c r="FF28" s="1344"/>
      <c r="FG28" s="1344"/>
      <c r="FH28" s="1344"/>
      <c r="FI28" s="1344"/>
      <c r="FJ28" s="1344"/>
      <c r="FK28" s="1344"/>
      <c r="FL28" s="1344"/>
      <c r="FM28" s="1344"/>
      <c r="FN28" s="1344"/>
      <c r="FO28" s="1344"/>
      <c r="FP28" s="1344"/>
      <c r="FQ28" s="1344"/>
      <c r="FR28" s="1344"/>
      <c r="FS28" s="1344"/>
      <c r="FT28" s="1344"/>
      <c r="FU28" s="1344"/>
      <c r="FV28" s="1344"/>
      <c r="FW28" s="1344"/>
      <c r="FX28" s="1344"/>
      <c r="FY28" s="1344"/>
      <c r="FZ28" s="1344"/>
      <c r="GA28" s="1344"/>
      <c r="GB28" s="1344"/>
      <c r="GC28" s="1344"/>
      <c r="GD28" s="1344"/>
      <c r="GE28" s="1344"/>
      <c r="GF28" s="1344"/>
      <c r="GG28" s="1344"/>
      <c r="GH28" s="1344"/>
      <c r="GI28" s="1344"/>
      <c r="GJ28" s="1344"/>
      <c r="GK28" s="1344"/>
      <c r="GL28" s="1344"/>
      <c r="GM28" s="1344"/>
      <c r="GN28" s="1344"/>
      <c r="GO28" s="1344"/>
      <c r="GP28" s="1344"/>
      <c r="GQ28" s="1344"/>
      <c r="GR28" s="1344"/>
      <c r="GS28" s="1344"/>
      <c r="GT28" s="1344"/>
      <c r="GU28" s="1344"/>
      <c r="GV28" s="1344"/>
      <c r="GW28" s="1344"/>
      <c r="GX28" s="1344"/>
      <c r="GY28" s="1344"/>
      <c r="GZ28" s="1344"/>
      <c r="HA28" s="1344"/>
      <c r="HB28" s="1344"/>
      <c r="HC28" s="1344"/>
      <c r="HD28" s="1344"/>
      <c r="HE28" s="1344"/>
      <c r="HF28" s="1344"/>
      <c r="HG28" s="1344"/>
      <c r="HH28" s="1344"/>
      <c r="HI28" s="1344"/>
      <c r="HJ28" s="1344"/>
      <c r="HK28" s="1344"/>
      <c r="HL28" s="1344"/>
      <c r="HM28" s="1344"/>
      <c r="HN28" s="1344"/>
      <c r="HO28" s="1344"/>
      <c r="HP28" s="1344"/>
      <c r="HQ28" s="1344"/>
      <c r="HR28" s="1344"/>
      <c r="HS28" s="1344"/>
      <c r="HT28" s="1344"/>
      <c r="HU28" s="1344"/>
      <c r="HV28" s="1344"/>
      <c r="HW28" s="1344"/>
      <c r="HX28" s="1344"/>
      <c r="HY28" s="1344"/>
      <c r="HZ28" s="1344"/>
      <c r="IA28" s="1344"/>
      <c r="IB28" s="1344"/>
      <c r="IC28" s="1344"/>
      <c r="ID28" s="1344"/>
      <c r="IE28" s="1344"/>
      <c r="IF28" s="1344"/>
      <c r="IG28" s="1344"/>
      <c r="IH28" s="1344"/>
      <c r="II28" s="1344"/>
      <c r="IJ28" s="1344"/>
      <c r="IK28" s="1344"/>
      <c r="IL28" s="1344"/>
      <c r="IM28" s="1344"/>
      <c r="IN28" s="1344"/>
      <c r="IO28" s="1344"/>
      <c r="IP28" s="1344"/>
    </row>
    <row r="29" spans="1:250">
      <c r="A29" s="1344"/>
      <c r="B29" s="2847"/>
      <c r="C29" s="2284" t="s">
        <v>572</v>
      </c>
      <c r="D29" s="2447" t="s">
        <v>1346</v>
      </c>
      <c r="E29" s="2465">
        <v>1.65</v>
      </c>
      <c r="F29" s="2466">
        <v>1.84</v>
      </c>
      <c r="G29" s="2466">
        <v>1.62</v>
      </c>
      <c r="H29" s="2466">
        <v>1.1499999999999999</v>
      </c>
      <c r="I29" s="2466">
        <v>0.85</v>
      </c>
      <c r="J29" s="2466">
        <v>0.81</v>
      </c>
      <c r="K29" s="2466">
        <v>1.01</v>
      </c>
      <c r="L29" s="2241">
        <v>1.0900000000000001</v>
      </c>
      <c r="M29" s="2241">
        <v>0.91</v>
      </c>
      <c r="N29" s="2241">
        <v>0.66</v>
      </c>
      <c r="O29" s="2467">
        <v>0.67</v>
      </c>
      <c r="P29" s="2468">
        <v>0.8</v>
      </c>
      <c r="Q29" s="897">
        <v>0.74</v>
      </c>
      <c r="R29" s="897">
        <v>0.75</v>
      </c>
      <c r="S29" s="2469">
        <v>0.9</v>
      </c>
      <c r="T29" s="2469">
        <v>1.17</v>
      </c>
      <c r="U29" s="2469">
        <v>1.3</v>
      </c>
      <c r="V29" s="2469">
        <v>1.4</v>
      </c>
      <c r="W29" s="2469">
        <v>1.34</v>
      </c>
      <c r="X29" s="2470">
        <v>1.01</v>
      </c>
      <c r="Y29" s="2470">
        <v>0.77</v>
      </c>
      <c r="Z29" s="2470">
        <v>0.9</v>
      </c>
      <c r="AA29" s="2470">
        <v>1.01</v>
      </c>
      <c r="AB29" s="2470">
        <v>1.1399999999999999</v>
      </c>
      <c r="AC29" s="2470">
        <v>1.26</v>
      </c>
      <c r="AD29" s="2470">
        <v>1.41</v>
      </c>
      <c r="AE29" s="2470">
        <v>1.56</v>
      </c>
      <c r="AF29" s="2470">
        <v>1.79</v>
      </c>
      <c r="AG29" s="1547">
        <v>1.98</v>
      </c>
      <c r="AH29" s="2470">
        <v>2.1800000000000002</v>
      </c>
      <c r="AI29" s="1981">
        <v>2.1</v>
      </c>
      <c r="AJ29" s="1981">
        <v>1.72</v>
      </c>
      <c r="AK29" s="1982">
        <v>1.74</v>
      </c>
      <c r="AL29" s="1982">
        <v>1.88</v>
      </c>
      <c r="AM29" s="1982">
        <v>1.85</v>
      </c>
      <c r="AN29" s="2471">
        <v>2.1</v>
      </c>
      <c r="AO29" s="1975" t="s">
        <v>1347</v>
      </c>
      <c r="AP29" s="1344"/>
      <c r="AQ29" s="327" t="s">
        <v>1348</v>
      </c>
      <c r="AR29" s="1344"/>
      <c r="AS29" s="1344"/>
      <c r="AT29" s="1983"/>
      <c r="AU29" s="1983"/>
      <c r="AV29" s="1344"/>
      <c r="AW29" s="1344"/>
      <c r="AX29" s="1344"/>
      <c r="AY29" s="1344"/>
      <c r="AZ29" s="1344"/>
      <c r="BA29" s="1344"/>
      <c r="BB29" s="1344"/>
      <c r="BC29" s="1344"/>
      <c r="BD29" s="1344"/>
      <c r="BE29" s="1344"/>
      <c r="BF29" s="1344"/>
      <c r="BG29" s="1344"/>
      <c r="BH29" s="1344"/>
      <c r="BI29" s="1344"/>
      <c r="BJ29" s="1344"/>
      <c r="BK29" s="1344"/>
      <c r="BL29" s="1344"/>
      <c r="BM29" s="1344"/>
      <c r="BN29" s="1344"/>
      <c r="BO29" s="1344"/>
      <c r="BP29" s="1344"/>
      <c r="BQ29" s="1344"/>
      <c r="BR29" s="1344"/>
      <c r="BS29" s="1344"/>
      <c r="BT29" s="1344"/>
      <c r="BU29" s="1344"/>
      <c r="BV29" s="1344"/>
      <c r="BW29" s="1344"/>
      <c r="BX29" s="1344"/>
      <c r="BY29" s="1344"/>
      <c r="BZ29" s="1344"/>
      <c r="CA29" s="1344"/>
      <c r="CB29" s="1344"/>
      <c r="CC29" s="1344"/>
      <c r="CD29" s="1344"/>
      <c r="CE29" s="1344"/>
      <c r="CF29" s="1344"/>
      <c r="CG29" s="1344"/>
      <c r="CH29" s="1344"/>
      <c r="CI29" s="1344"/>
      <c r="CJ29" s="1344"/>
      <c r="CK29" s="1344"/>
      <c r="CL29" s="1344"/>
      <c r="CM29" s="1344"/>
      <c r="CN29" s="1344"/>
      <c r="CO29" s="1344"/>
      <c r="CP29" s="1344"/>
      <c r="CQ29" s="1344"/>
      <c r="CR29" s="1344"/>
      <c r="CS29" s="1344"/>
      <c r="CT29" s="1344"/>
      <c r="CU29" s="1344"/>
      <c r="CV29" s="1344"/>
      <c r="CW29" s="1344"/>
      <c r="CX29" s="1344"/>
      <c r="CY29" s="1344"/>
      <c r="CZ29" s="1344"/>
      <c r="DA29" s="1344"/>
      <c r="DB29" s="1344"/>
      <c r="DC29" s="1344"/>
      <c r="DD29" s="1344"/>
      <c r="DE29" s="1344"/>
      <c r="DF29" s="1344"/>
      <c r="DG29" s="1344"/>
      <c r="DH29" s="1344"/>
      <c r="DI29" s="1344"/>
      <c r="DJ29" s="1344"/>
      <c r="DK29" s="1344"/>
      <c r="DL29" s="1344"/>
      <c r="DM29" s="1344"/>
      <c r="DN29" s="1344"/>
      <c r="DO29" s="1344"/>
      <c r="DP29" s="1344"/>
      <c r="DQ29" s="1344"/>
      <c r="DR29" s="1344"/>
      <c r="DS29" s="1344"/>
      <c r="DT29" s="1344"/>
      <c r="DU29" s="1344"/>
      <c r="DV29" s="1344"/>
      <c r="DW29" s="1344"/>
      <c r="DX29" s="1344"/>
      <c r="DY29" s="1344"/>
      <c r="DZ29" s="1344"/>
      <c r="EA29" s="1344"/>
      <c r="EB29" s="1344"/>
      <c r="EC29" s="1344"/>
      <c r="ED29" s="1344"/>
      <c r="EE29" s="1344"/>
      <c r="EF29" s="1344"/>
      <c r="EG29" s="1344"/>
      <c r="EH29" s="1344"/>
      <c r="EI29" s="1344"/>
      <c r="EJ29" s="1344"/>
      <c r="EK29" s="1344"/>
      <c r="EL29" s="1344"/>
      <c r="EM29" s="1344"/>
      <c r="EN29" s="1344"/>
      <c r="EO29" s="1344"/>
      <c r="EP29" s="1344"/>
      <c r="EQ29" s="1344"/>
      <c r="ER29" s="1344"/>
      <c r="ES29" s="1344"/>
      <c r="ET29" s="1344"/>
      <c r="EU29" s="1344"/>
      <c r="EV29" s="1344"/>
      <c r="EW29" s="1344"/>
      <c r="EX29" s="1344"/>
      <c r="EY29" s="1344"/>
      <c r="EZ29" s="1344"/>
      <c r="FA29" s="1344"/>
      <c r="FB29" s="1344"/>
      <c r="FC29" s="1344"/>
      <c r="FD29" s="1344"/>
      <c r="FE29" s="1344"/>
      <c r="FF29" s="1344"/>
      <c r="FG29" s="1344"/>
      <c r="FH29" s="1344"/>
      <c r="FI29" s="1344"/>
      <c r="FJ29" s="1344"/>
      <c r="FK29" s="1344"/>
      <c r="FL29" s="1344"/>
      <c r="FM29" s="1344"/>
      <c r="FN29" s="1344"/>
      <c r="FO29" s="1344"/>
      <c r="FP29" s="1344"/>
      <c r="FQ29" s="1344"/>
      <c r="FR29" s="1344"/>
      <c r="FS29" s="1344"/>
      <c r="FT29" s="1344"/>
      <c r="FU29" s="1344"/>
      <c r="FV29" s="1344"/>
      <c r="FW29" s="1344"/>
      <c r="FX29" s="1344"/>
      <c r="FY29" s="1344"/>
      <c r="FZ29" s="1344"/>
      <c r="GA29" s="1344"/>
      <c r="GB29" s="1344"/>
      <c r="GC29" s="1344"/>
      <c r="GD29" s="1344"/>
      <c r="GE29" s="1344"/>
      <c r="GF29" s="1344"/>
      <c r="GG29" s="1344"/>
      <c r="GH29" s="1344"/>
      <c r="GI29" s="1344"/>
      <c r="GJ29" s="1344"/>
      <c r="GK29" s="1344"/>
      <c r="GL29" s="1344"/>
      <c r="GM29" s="1344"/>
      <c r="GN29" s="1344"/>
      <c r="GO29" s="1344"/>
      <c r="GP29" s="1344"/>
      <c r="GQ29" s="1344"/>
      <c r="GR29" s="1344"/>
      <c r="GS29" s="1344"/>
      <c r="GT29" s="1344"/>
      <c r="GU29" s="1344"/>
      <c r="GV29" s="1344"/>
      <c r="GW29" s="1344"/>
      <c r="GX29" s="1344"/>
      <c r="GY29" s="1344"/>
      <c r="GZ29" s="1344"/>
      <c r="HA29" s="1344"/>
      <c r="HB29" s="1344"/>
      <c r="HC29" s="1344"/>
      <c r="HD29" s="1344"/>
      <c r="HE29" s="1344"/>
      <c r="HF29" s="1344"/>
      <c r="HG29" s="1344"/>
      <c r="HH29" s="1344"/>
      <c r="HI29" s="1344"/>
      <c r="HJ29" s="1344"/>
      <c r="HK29" s="1344"/>
      <c r="HL29" s="1344"/>
      <c r="HM29" s="1344"/>
      <c r="HN29" s="1344"/>
      <c r="HO29" s="1344"/>
      <c r="HP29" s="1344"/>
      <c r="HQ29" s="1344"/>
      <c r="HR29" s="1344"/>
      <c r="HS29" s="1344"/>
      <c r="HT29" s="1344"/>
      <c r="HU29" s="1344"/>
      <c r="HV29" s="1344"/>
      <c r="HW29" s="1344"/>
      <c r="HX29" s="1344"/>
      <c r="HY29" s="1344"/>
      <c r="HZ29" s="1344"/>
      <c r="IA29" s="1344"/>
      <c r="IB29" s="1344"/>
      <c r="IC29" s="1344"/>
      <c r="ID29" s="1344"/>
      <c r="IE29" s="1344"/>
      <c r="IF29" s="1344"/>
      <c r="IG29" s="1344"/>
      <c r="IH29" s="1344"/>
      <c r="II29" s="1344"/>
      <c r="IJ29" s="1344"/>
      <c r="IK29" s="1344"/>
      <c r="IL29" s="1344"/>
      <c r="IM29" s="1344"/>
      <c r="IN29" s="1344"/>
      <c r="IO29" s="1344"/>
      <c r="IP29" s="1344"/>
    </row>
    <row r="30" spans="1:250">
      <c r="A30" s="1344"/>
      <c r="B30" s="2847"/>
      <c r="C30" s="2284" t="s">
        <v>573</v>
      </c>
      <c r="D30" s="2447" t="s">
        <v>1346</v>
      </c>
      <c r="E30" s="2472">
        <v>0.99</v>
      </c>
      <c r="F30" s="2241">
        <v>1.1100000000000001</v>
      </c>
      <c r="G30" s="2241">
        <v>1.01</v>
      </c>
      <c r="H30" s="2241">
        <v>0.71</v>
      </c>
      <c r="I30" s="2241">
        <v>0.5</v>
      </c>
      <c r="J30" s="2241">
        <v>0.46</v>
      </c>
      <c r="K30" s="2241">
        <v>0.5</v>
      </c>
      <c r="L30" s="2473">
        <v>0.62</v>
      </c>
      <c r="M30" s="2473">
        <v>0.54</v>
      </c>
      <c r="N30" s="2473">
        <v>0.37</v>
      </c>
      <c r="O30" s="2474">
        <v>0.37</v>
      </c>
      <c r="P30" s="2342">
        <v>0.46</v>
      </c>
      <c r="Q30" s="2344">
        <v>0.43</v>
      </c>
      <c r="R30" s="2344">
        <v>0.44</v>
      </c>
      <c r="S30" s="2344">
        <v>0.55000000000000004</v>
      </c>
      <c r="T30" s="2344">
        <v>0.73</v>
      </c>
      <c r="U30" s="2344">
        <v>0.86</v>
      </c>
      <c r="V30" s="2344">
        <v>0.95</v>
      </c>
      <c r="W30" s="2344">
        <v>0.92</v>
      </c>
      <c r="X30" s="1982">
        <v>0.7</v>
      </c>
      <c r="Y30" s="1982">
        <v>0.44</v>
      </c>
      <c r="Z30" s="1982">
        <v>0.53</v>
      </c>
      <c r="AA30" s="1982">
        <v>0.61</v>
      </c>
      <c r="AB30" s="1982">
        <v>0.69</v>
      </c>
      <c r="AC30" s="1982">
        <v>0.79</v>
      </c>
      <c r="AD30" s="1982">
        <v>0.91</v>
      </c>
      <c r="AE30" s="1982">
        <v>1.01</v>
      </c>
      <c r="AF30" s="1982">
        <v>1.17</v>
      </c>
      <c r="AG30" s="1982">
        <v>1.32</v>
      </c>
      <c r="AH30" s="1982">
        <v>1.45</v>
      </c>
      <c r="AI30" s="1982">
        <v>1.38</v>
      </c>
      <c r="AJ30" s="1982">
        <v>0.97</v>
      </c>
      <c r="AK30" s="1981">
        <v>0.94</v>
      </c>
      <c r="AL30" s="1981">
        <v>1.27</v>
      </c>
      <c r="AM30" s="1981">
        <v>1.02</v>
      </c>
      <c r="AN30" s="1981">
        <v>1.1399999999999999</v>
      </c>
      <c r="AO30" s="1544" t="s">
        <v>1349</v>
      </c>
      <c r="AP30" s="1344"/>
      <c r="AQ30" s="327" t="s">
        <v>1350</v>
      </c>
      <c r="AR30" s="1344"/>
      <c r="AS30" s="1344"/>
      <c r="AT30" s="1983"/>
      <c r="AU30" s="1983"/>
      <c r="AV30" s="1344"/>
      <c r="AW30" s="1344"/>
      <c r="AX30" s="1344"/>
      <c r="AY30" s="1344"/>
      <c r="AZ30" s="1344"/>
      <c r="BA30" s="1344"/>
      <c r="BB30" s="1344"/>
      <c r="BC30" s="1344"/>
      <c r="BD30" s="1344"/>
      <c r="BE30" s="1344"/>
      <c r="BF30" s="1344"/>
      <c r="BG30" s="1344"/>
      <c r="BH30" s="1344"/>
      <c r="BI30" s="1344"/>
      <c r="BJ30" s="1344"/>
      <c r="BK30" s="1344"/>
      <c r="BL30" s="1344"/>
      <c r="BM30" s="1344"/>
      <c r="BN30" s="1344"/>
      <c r="BO30" s="1344"/>
      <c r="BP30" s="1344"/>
      <c r="BQ30" s="1344"/>
      <c r="BR30" s="1344"/>
      <c r="BS30" s="1344"/>
      <c r="BT30" s="1344"/>
      <c r="BU30" s="1344"/>
      <c r="BV30" s="1344"/>
      <c r="BW30" s="1344"/>
      <c r="BX30" s="1344"/>
      <c r="BY30" s="1344"/>
      <c r="BZ30" s="1344"/>
      <c r="CA30" s="1344"/>
      <c r="CB30" s="1344"/>
      <c r="CC30" s="1344"/>
      <c r="CD30" s="1344"/>
      <c r="CE30" s="1344"/>
      <c r="CF30" s="1344"/>
      <c r="CG30" s="1344"/>
      <c r="CH30" s="1344"/>
      <c r="CI30" s="1344"/>
      <c r="CJ30" s="1344"/>
      <c r="CK30" s="1344"/>
      <c r="CL30" s="1344"/>
      <c r="CM30" s="1344"/>
      <c r="CN30" s="1344"/>
      <c r="CO30" s="1344"/>
      <c r="CP30" s="1344"/>
      <c r="CQ30" s="1344"/>
      <c r="CR30" s="1344"/>
      <c r="CS30" s="1344"/>
      <c r="CT30" s="1344"/>
      <c r="CU30" s="1344"/>
      <c r="CV30" s="1344"/>
      <c r="CW30" s="1344"/>
      <c r="CX30" s="1344"/>
      <c r="CY30" s="1344"/>
      <c r="CZ30" s="1344"/>
      <c r="DA30" s="1344"/>
      <c r="DB30" s="1344"/>
      <c r="DC30" s="1344"/>
      <c r="DD30" s="1344"/>
      <c r="DE30" s="1344"/>
      <c r="DF30" s="1344"/>
      <c r="DG30" s="1344"/>
      <c r="DH30" s="1344"/>
      <c r="DI30" s="1344"/>
      <c r="DJ30" s="1344"/>
      <c r="DK30" s="1344"/>
      <c r="DL30" s="1344"/>
      <c r="DM30" s="1344"/>
      <c r="DN30" s="1344"/>
      <c r="DO30" s="1344"/>
      <c r="DP30" s="1344"/>
      <c r="DQ30" s="1344"/>
      <c r="DR30" s="1344"/>
      <c r="DS30" s="1344"/>
      <c r="DT30" s="1344"/>
      <c r="DU30" s="1344"/>
      <c r="DV30" s="1344"/>
      <c r="DW30" s="1344"/>
      <c r="DX30" s="1344"/>
      <c r="DY30" s="1344"/>
      <c r="DZ30" s="1344"/>
      <c r="EA30" s="1344"/>
      <c r="EB30" s="1344"/>
      <c r="EC30" s="1344"/>
      <c r="ED30" s="1344"/>
      <c r="EE30" s="1344"/>
      <c r="EF30" s="1344"/>
      <c r="EG30" s="1344"/>
      <c r="EH30" s="1344"/>
      <c r="EI30" s="1344"/>
      <c r="EJ30" s="1344"/>
      <c r="EK30" s="1344"/>
      <c r="EL30" s="1344"/>
      <c r="EM30" s="1344"/>
      <c r="EN30" s="1344"/>
      <c r="EO30" s="1344"/>
      <c r="EP30" s="1344"/>
      <c r="EQ30" s="1344"/>
      <c r="ER30" s="1344"/>
      <c r="ES30" s="1344"/>
      <c r="ET30" s="1344"/>
      <c r="EU30" s="1344"/>
      <c r="EV30" s="1344"/>
      <c r="EW30" s="1344"/>
      <c r="EX30" s="1344"/>
      <c r="EY30" s="1344"/>
      <c r="EZ30" s="1344"/>
      <c r="FA30" s="1344"/>
      <c r="FB30" s="1344"/>
      <c r="FC30" s="1344"/>
      <c r="FD30" s="1344"/>
      <c r="FE30" s="1344"/>
      <c r="FF30" s="1344"/>
      <c r="FG30" s="1344"/>
      <c r="FH30" s="1344"/>
      <c r="FI30" s="1344"/>
      <c r="FJ30" s="1344"/>
      <c r="FK30" s="1344"/>
      <c r="FL30" s="1344"/>
      <c r="FM30" s="1344"/>
      <c r="FN30" s="1344"/>
      <c r="FO30" s="1344"/>
      <c r="FP30" s="1344"/>
      <c r="FQ30" s="1344"/>
      <c r="FR30" s="1344"/>
      <c r="FS30" s="1344"/>
      <c r="FT30" s="1344"/>
      <c r="FU30" s="1344"/>
      <c r="FV30" s="1344"/>
      <c r="FW30" s="1344"/>
      <c r="FX30" s="1344"/>
      <c r="FY30" s="1344"/>
      <c r="FZ30" s="1344"/>
      <c r="GA30" s="1344"/>
      <c r="GB30" s="1344"/>
      <c r="GC30" s="1344"/>
      <c r="GD30" s="1344"/>
      <c r="GE30" s="1344"/>
      <c r="GF30" s="1344"/>
      <c r="GG30" s="1344"/>
      <c r="GH30" s="1344"/>
      <c r="GI30" s="1344"/>
      <c r="GJ30" s="1344"/>
      <c r="GK30" s="1344"/>
      <c r="GL30" s="1344"/>
      <c r="GM30" s="1344"/>
      <c r="GN30" s="1344"/>
      <c r="GO30" s="1344"/>
      <c r="GP30" s="1344"/>
      <c r="GQ30" s="1344"/>
      <c r="GR30" s="1344"/>
      <c r="GS30" s="1344"/>
      <c r="GT30" s="1344"/>
      <c r="GU30" s="1344"/>
      <c r="GV30" s="1344"/>
      <c r="GW30" s="1344"/>
      <c r="GX30" s="1344"/>
      <c r="GY30" s="1344"/>
      <c r="GZ30" s="1344"/>
      <c r="HA30" s="1344"/>
      <c r="HB30" s="1344"/>
      <c r="HC30" s="1344"/>
      <c r="HD30" s="1344"/>
      <c r="HE30" s="1344"/>
      <c r="HF30" s="1344"/>
      <c r="HG30" s="1344"/>
      <c r="HH30" s="1344"/>
      <c r="HI30" s="1344"/>
      <c r="HJ30" s="1344"/>
      <c r="HK30" s="1344"/>
      <c r="HL30" s="1344"/>
      <c r="HM30" s="1344"/>
      <c r="HN30" s="1344"/>
      <c r="HO30" s="1344"/>
      <c r="HP30" s="1344"/>
      <c r="HQ30" s="1344"/>
      <c r="HR30" s="1344"/>
      <c r="HS30" s="1344"/>
      <c r="HT30" s="1344"/>
      <c r="HU30" s="1344"/>
      <c r="HV30" s="1344"/>
      <c r="HW30" s="1344"/>
      <c r="HX30" s="1344"/>
      <c r="HY30" s="1344"/>
      <c r="HZ30" s="1344"/>
      <c r="IA30" s="1344"/>
      <c r="IB30" s="1344"/>
      <c r="IC30" s="1344"/>
      <c r="ID30" s="1344"/>
      <c r="IE30" s="1344"/>
      <c r="IF30" s="1344"/>
      <c r="IG30" s="1344"/>
      <c r="IH30" s="1344"/>
      <c r="II30" s="1344"/>
      <c r="IJ30" s="1344"/>
      <c r="IK30" s="1344"/>
      <c r="IL30" s="1344"/>
      <c r="IM30" s="1344"/>
      <c r="IN30" s="1344"/>
      <c r="IO30" s="1344"/>
      <c r="IP30" s="1344"/>
    </row>
    <row r="31" spans="1:250">
      <c r="A31" s="1344"/>
      <c r="B31" s="2848"/>
      <c r="C31" s="2475" t="s">
        <v>1351</v>
      </c>
      <c r="D31" s="2447" t="s">
        <v>575</v>
      </c>
      <c r="E31" s="2476" t="s">
        <v>579</v>
      </c>
      <c r="F31" s="2476" t="s">
        <v>579</v>
      </c>
      <c r="G31" s="2476" t="s">
        <v>579</v>
      </c>
      <c r="H31" s="2476" t="s">
        <v>579</v>
      </c>
      <c r="I31" s="2476" t="s">
        <v>579</v>
      </c>
      <c r="J31" s="2476" t="s">
        <v>579</v>
      </c>
      <c r="K31" s="2476" t="s">
        <v>579</v>
      </c>
      <c r="L31" s="2476" t="s">
        <v>579</v>
      </c>
      <c r="M31" s="2477">
        <v>3.7</v>
      </c>
      <c r="N31" s="2477">
        <v>4.7</v>
      </c>
      <c r="O31" s="2477">
        <v>5.8</v>
      </c>
      <c r="P31" s="2477">
        <v>5.9</v>
      </c>
      <c r="Q31" s="2477">
        <v>6.3</v>
      </c>
      <c r="R31" s="2477">
        <v>6.8</v>
      </c>
      <c r="S31" s="2477">
        <v>6.4</v>
      </c>
      <c r="T31" s="2477">
        <v>5.5</v>
      </c>
      <c r="U31" s="2477">
        <v>5</v>
      </c>
      <c r="V31" s="2477">
        <v>4.5999999999999996</v>
      </c>
      <c r="W31" s="2477">
        <v>4</v>
      </c>
      <c r="X31" s="2477">
        <v>4.2</v>
      </c>
      <c r="Y31" s="2477">
        <v>5.2</v>
      </c>
      <c r="Z31" s="2477">
        <v>5.3</v>
      </c>
      <c r="AA31" s="2477">
        <v>4.5999999999999996</v>
      </c>
      <c r="AB31" s="2477">
        <v>4.7</v>
      </c>
      <c r="AC31" s="2477">
        <v>4.0999999999999996</v>
      </c>
      <c r="AD31" s="2477">
        <v>3.9</v>
      </c>
      <c r="AE31" s="2477">
        <v>3.7</v>
      </c>
      <c r="AF31" s="2477">
        <v>3.4</v>
      </c>
      <c r="AG31" s="2477">
        <v>2.7</v>
      </c>
      <c r="AH31" s="2477">
        <v>2.6</v>
      </c>
      <c r="AI31" s="2477">
        <v>2.2999999999999998</v>
      </c>
      <c r="AJ31" s="2478">
        <v>2.7</v>
      </c>
      <c r="AK31" s="2478">
        <v>2.8</v>
      </c>
      <c r="AL31" s="2478">
        <v>2.6</v>
      </c>
      <c r="AM31" s="2478">
        <v>2.6</v>
      </c>
      <c r="AN31" s="2478">
        <v>2.4</v>
      </c>
      <c r="AO31" s="1986" t="s">
        <v>1352</v>
      </c>
      <c r="AP31" s="1344"/>
      <c r="AQ31" s="327" t="s">
        <v>1353</v>
      </c>
      <c r="AR31" s="1344"/>
      <c r="AS31" s="1344"/>
      <c r="AT31" s="1983"/>
      <c r="AU31" s="1983"/>
      <c r="AV31" s="1344"/>
      <c r="AW31" s="1344"/>
      <c r="AX31" s="1344"/>
      <c r="AY31" s="1344"/>
      <c r="AZ31" s="1344"/>
      <c r="BA31" s="1344"/>
      <c r="BB31" s="1344"/>
      <c r="BC31" s="1344"/>
      <c r="BD31" s="1344"/>
      <c r="BE31" s="1344"/>
      <c r="BF31" s="1344"/>
      <c r="BG31" s="1344"/>
      <c r="BH31" s="1344"/>
      <c r="BI31" s="1344"/>
      <c r="BJ31" s="1344"/>
      <c r="BK31" s="1344"/>
      <c r="BL31" s="1344"/>
      <c r="BM31" s="1344"/>
      <c r="BN31" s="1344"/>
      <c r="BO31" s="1344"/>
      <c r="BP31" s="1344"/>
      <c r="BQ31" s="1344"/>
      <c r="BR31" s="1344"/>
      <c r="BS31" s="1344"/>
      <c r="BT31" s="1344"/>
      <c r="BU31" s="1344"/>
      <c r="BV31" s="1344"/>
      <c r="BW31" s="1344"/>
      <c r="BX31" s="1344"/>
      <c r="BY31" s="1344"/>
      <c r="BZ31" s="1344"/>
      <c r="CA31" s="1344"/>
      <c r="CB31" s="1344"/>
      <c r="CC31" s="1344"/>
      <c r="CD31" s="1344"/>
      <c r="CE31" s="1344"/>
      <c r="CF31" s="1344"/>
      <c r="CG31" s="1344"/>
      <c r="CH31" s="1344"/>
      <c r="CI31" s="1344"/>
      <c r="CJ31" s="1344"/>
      <c r="CK31" s="1344"/>
      <c r="CL31" s="1344"/>
      <c r="CM31" s="1344"/>
      <c r="CN31" s="1344"/>
      <c r="CO31" s="1344"/>
      <c r="CP31" s="1344"/>
      <c r="CQ31" s="1344"/>
      <c r="CR31" s="1344"/>
      <c r="CS31" s="1344"/>
      <c r="CT31" s="1344"/>
      <c r="CU31" s="1344"/>
      <c r="CV31" s="1344"/>
      <c r="CW31" s="1344"/>
      <c r="CX31" s="1344"/>
      <c r="CY31" s="1344"/>
      <c r="CZ31" s="1344"/>
      <c r="DA31" s="1344"/>
      <c r="DB31" s="1344"/>
      <c r="DC31" s="1344"/>
      <c r="DD31" s="1344"/>
      <c r="DE31" s="1344"/>
      <c r="DF31" s="1344"/>
      <c r="DG31" s="1344"/>
      <c r="DH31" s="1344"/>
      <c r="DI31" s="1344"/>
      <c r="DJ31" s="1344"/>
      <c r="DK31" s="1344"/>
      <c r="DL31" s="1344"/>
      <c r="DM31" s="1344"/>
      <c r="DN31" s="1344"/>
      <c r="DO31" s="1344"/>
      <c r="DP31" s="1344"/>
      <c r="DQ31" s="1344"/>
      <c r="DR31" s="1344"/>
      <c r="DS31" s="1344"/>
      <c r="DT31" s="1344"/>
      <c r="DU31" s="1344"/>
      <c r="DV31" s="1344"/>
      <c r="DW31" s="1344"/>
      <c r="DX31" s="1344"/>
      <c r="DY31" s="1344"/>
      <c r="DZ31" s="1344"/>
      <c r="EA31" s="1344"/>
      <c r="EB31" s="1344"/>
      <c r="EC31" s="1344"/>
      <c r="ED31" s="1344"/>
      <c r="EE31" s="1344"/>
      <c r="EF31" s="1344"/>
      <c r="EG31" s="1344"/>
      <c r="EH31" s="1344"/>
      <c r="EI31" s="1344"/>
      <c r="EJ31" s="1344"/>
      <c r="EK31" s="1344"/>
      <c r="EL31" s="1344"/>
      <c r="EM31" s="1344"/>
      <c r="EN31" s="1344"/>
      <c r="EO31" s="1344"/>
      <c r="EP31" s="1344"/>
      <c r="EQ31" s="1344"/>
      <c r="ER31" s="1344"/>
      <c r="ES31" s="1344"/>
      <c r="ET31" s="1344"/>
      <c r="EU31" s="1344"/>
      <c r="EV31" s="1344"/>
      <c r="EW31" s="1344"/>
      <c r="EX31" s="1344"/>
      <c r="EY31" s="1344"/>
      <c r="EZ31" s="1344"/>
      <c r="FA31" s="1344"/>
      <c r="FB31" s="1344"/>
      <c r="FC31" s="1344"/>
      <c r="FD31" s="1344"/>
      <c r="FE31" s="1344"/>
      <c r="FF31" s="1344"/>
      <c r="FG31" s="1344"/>
      <c r="FH31" s="1344"/>
      <c r="FI31" s="1344"/>
      <c r="FJ31" s="1344"/>
      <c r="FK31" s="1344"/>
      <c r="FL31" s="1344"/>
      <c r="FM31" s="1344"/>
      <c r="FN31" s="1344"/>
      <c r="FO31" s="1344"/>
      <c r="FP31" s="1344"/>
      <c r="FQ31" s="1344"/>
      <c r="FR31" s="1344"/>
      <c r="FS31" s="1344"/>
      <c r="FT31" s="1344"/>
      <c r="FU31" s="1344"/>
      <c r="FV31" s="1344"/>
      <c r="FW31" s="1344"/>
      <c r="FX31" s="1344"/>
      <c r="FY31" s="1344"/>
      <c r="FZ31" s="1344"/>
      <c r="GA31" s="1344"/>
      <c r="GB31" s="1344"/>
      <c r="GC31" s="1344"/>
      <c r="GD31" s="1344"/>
      <c r="GE31" s="1344"/>
      <c r="GF31" s="1344"/>
      <c r="GG31" s="1344"/>
      <c r="GH31" s="1344"/>
      <c r="GI31" s="1344"/>
      <c r="GJ31" s="1344"/>
      <c r="GK31" s="1344"/>
      <c r="GL31" s="1344"/>
      <c r="GM31" s="1344"/>
      <c r="GN31" s="1344"/>
      <c r="GO31" s="1344"/>
      <c r="GP31" s="1344"/>
      <c r="GQ31" s="1344"/>
      <c r="GR31" s="1344"/>
      <c r="GS31" s="1344"/>
      <c r="GT31" s="1344"/>
      <c r="GU31" s="1344"/>
      <c r="GV31" s="1344"/>
      <c r="GW31" s="1344"/>
      <c r="GX31" s="1344"/>
      <c r="GY31" s="1344"/>
      <c r="GZ31" s="1344"/>
      <c r="HA31" s="1344"/>
      <c r="HB31" s="1344"/>
      <c r="HC31" s="1344"/>
      <c r="HD31" s="1344"/>
      <c r="HE31" s="1344"/>
      <c r="HF31" s="1344"/>
      <c r="HG31" s="1344"/>
      <c r="HH31" s="1344"/>
      <c r="HI31" s="1344"/>
      <c r="HJ31" s="1344"/>
      <c r="HK31" s="1344"/>
      <c r="HL31" s="1344"/>
      <c r="HM31" s="1344"/>
      <c r="HN31" s="1344"/>
      <c r="HO31" s="1344"/>
      <c r="HP31" s="1344"/>
      <c r="HQ31" s="1344"/>
      <c r="HR31" s="1344"/>
      <c r="HS31" s="1344"/>
      <c r="HT31" s="1344"/>
      <c r="HU31" s="1344"/>
      <c r="HV31" s="1344"/>
      <c r="HW31" s="1344"/>
      <c r="HX31" s="1344"/>
      <c r="HY31" s="1344"/>
      <c r="HZ31" s="1344"/>
      <c r="IA31" s="1344"/>
      <c r="IB31" s="1344"/>
      <c r="IC31" s="1344"/>
      <c r="ID31" s="1344"/>
      <c r="IE31" s="1344"/>
      <c r="IF31" s="1344"/>
      <c r="IG31" s="1344"/>
      <c r="IH31" s="1344"/>
      <c r="II31" s="1344"/>
      <c r="IJ31" s="1344"/>
      <c r="IK31" s="1344"/>
      <c r="IL31" s="1344"/>
      <c r="IM31" s="1344"/>
      <c r="IN31" s="1344"/>
      <c r="IO31" s="1344"/>
      <c r="IP31" s="1344"/>
    </row>
    <row r="32" spans="1:250">
      <c r="A32" s="1344"/>
      <c r="B32" s="2479" t="s">
        <v>1042</v>
      </c>
      <c r="C32" s="2289" t="s">
        <v>1043</v>
      </c>
      <c r="D32" s="2451" t="s">
        <v>1044</v>
      </c>
      <c r="E32" s="2480">
        <v>197</v>
      </c>
      <c r="F32" s="2480">
        <v>212</v>
      </c>
      <c r="G32" s="2480">
        <v>403</v>
      </c>
      <c r="H32" s="2480">
        <v>530</v>
      </c>
      <c r="I32" s="2480">
        <v>674</v>
      </c>
      <c r="J32" s="2480">
        <v>638</v>
      </c>
      <c r="K32" s="2480">
        <v>421</v>
      </c>
      <c r="L32" s="2480">
        <v>532</v>
      </c>
      <c r="M32" s="2480">
        <v>652</v>
      </c>
      <c r="N32" s="2480">
        <v>736</v>
      </c>
      <c r="O32" s="2481">
        <v>687</v>
      </c>
      <c r="P32" s="2481">
        <v>763</v>
      </c>
      <c r="Q32" s="2482">
        <v>813</v>
      </c>
      <c r="R32" s="2482">
        <v>731</v>
      </c>
      <c r="S32" s="2482">
        <v>666</v>
      </c>
      <c r="T32" s="2482">
        <v>661</v>
      </c>
      <c r="U32" s="2482">
        <v>643</v>
      </c>
      <c r="V32" s="2482">
        <v>616</v>
      </c>
      <c r="W32" s="2482">
        <v>753</v>
      </c>
      <c r="X32" s="2482">
        <v>742</v>
      </c>
      <c r="Y32" s="2482">
        <v>713</v>
      </c>
      <c r="Z32" s="2482">
        <v>718</v>
      </c>
      <c r="AA32" s="2482">
        <v>635</v>
      </c>
      <c r="AB32" s="2482">
        <v>609</v>
      </c>
      <c r="AC32" s="2482">
        <v>516</v>
      </c>
      <c r="AD32" s="820">
        <v>518</v>
      </c>
      <c r="AE32" s="897">
        <v>481</v>
      </c>
      <c r="AF32" s="897">
        <v>417</v>
      </c>
      <c r="AG32" s="897">
        <v>467</v>
      </c>
      <c r="AH32" s="820">
        <v>427</v>
      </c>
      <c r="AI32" s="820">
        <v>471</v>
      </c>
      <c r="AJ32" s="886">
        <v>396</v>
      </c>
      <c r="AK32" s="820">
        <v>329</v>
      </c>
      <c r="AL32" s="820">
        <v>368</v>
      </c>
      <c r="AM32" s="820">
        <v>568</v>
      </c>
      <c r="AN32" s="820">
        <v>571</v>
      </c>
      <c r="AO32" s="1975" t="s">
        <v>1045</v>
      </c>
      <c r="AP32" s="1344"/>
      <c r="AQ32" s="327" t="s">
        <v>1354</v>
      </c>
      <c r="AR32" s="1344"/>
      <c r="AS32" s="1344"/>
      <c r="AT32" s="1983"/>
      <c r="AU32" s="1983"/>
      <c r="AV32" s="1344"/>
      <c r="AW32" s="1344"/>
      <c r="AX32" s="1344"/>
      <c r="AY32" s="1344"/>
      <c r="AZ32" s="1344"/>
      <c r="BA32" s="1344"/>
      <c r="BB32" s="1344"/>
      <c r="BC32" s="1344"/>
      <c r="BD32" s="1344"/>
      <c r="BE32" s="1344"/>
      <c r="BF32" s="1344"/>
      <c r="BG32" s="1344"/>
      <c r="BH32" s="1344"/>
      <c r="BI32" s="1344"/>
      <c r="BJ32" s="1344"/>
      <c r="BK32" s="1344"/>
      <c r="BL32" s="1344"/>
      <c r="BM32" s="1344"/>
      <c r="BN32" s="1344"/>
      <c r="BO32" s="1344"/>
      <c r="BP32" s="1344"/>
      <c r="BQ32" s="1344"/>
      <c r="BR32" s="1344"/>
      <c r="BS32" s="1344"/>
      <c r="BT32" s="1344"/>
      <c r="BU32" s="1344"/>
      <c r="BV32" s="1344"/>
      <c r="BW32" s="1344"/>
      <c r="BX32" s="1344"/>
      <c r="BY32" s="1344"/>
      <c r="BZ32" s="1344"/>
      <c r="CA32" s="1344"/>
      <c r="CB32" s="1344"/>
      <c r="CC32" s="1344"/>
      <c r="CD32" s="1344"/>
      <c r="CE32" s="1344"/>
      <c r="CF32" s="1344"/>
      <c r="CG32" s="1344"/>
      <c r="CH32" s="1344"/>
      <c r="CI32" s="1344"/>
      <c r="CJ32" s="1344"/>
      <c r="CK32" s="1344"/>
      <c r="CL32" s="1344"/>
      <c r="CM32" s="1344"/>
      <c r="CN32" s="1344"/>
      <c r="CO32" s="1344"/>
      <c r="CP32" s="1344"/>
      <c r="CQ32" s="1344"/>
      <c r="CR32" s="1344"/>
      <c r="CS32" s="1344"/>
      <c r="CT32" s="1344"/>
      <c r="CU32" s="1344"/>
      <c r="CV32" s="1344"/>
      <c r="CW32" s="1344"/>
      <c r="CX32" s="1344"/>
      <c r="CY32" s="1344"/>
      <c r="CZ32" s="1344"/>
      <c r="DA32" s="1344"/>
      <c r="DB32" s="1344"/>
      <c r="DC32" s="1344"/>
      <c r="DD32" s="1344"/>
      <c r="DE32" s="1344"/>
      <c r="DF32" s="1344"/>
      <c r="DG32" s="1344"/>
      <c r="DH32" s="1344"/>
      <c r="DI32" s="1344"/>
      <c r="DJ32" s="1344"/>
      <c r="DK32" s="1344"/>
      <c r="DL32" s="1344"/>
      <c r="DM32" s="1344"/>
      <c r="DN32" s="1344"/>
      <c r="DO32" s="1344"/>
      <c r="DP32" s="1344"/>
      <c r="DQ32" s="1344"/>
      <c r="DR32" s="1344"/>
      <c r="DS32" s="1344"/>
      <c r="DT32" s="1344"/>
      <c r="DU32" s="1344"/>
      <c r="DV32" s="1344"/>
      <c r="DW32" s="1344"/>
      <c r="DX32" s="1344"/>
      <c r="DY32" s="1344"/>
      <c r="DZ32" s="1344"/>
      <c r="EA32" s="1344"/>
      <c r="EB32" s="1344"/>
      <c r="EC32" s="1344"/>
      <c r="ED32" s="1344"/>
      <c r="EE32" s="1344"/>
      <c r="EF32" s="1344"/>
      <c r="EG32" s="1344"/>
      <c r="EH32" s="1344"/>
      <c r="EI32" s="1344"/>
      <c r="EJ32" s="1344"/>
      <c r="EK32" s="1344"/>
      <c r="EL32" s="1344"/>
      <c r="EM32" s="1344"/>
      <c r="EN32" s="1344"/>
      <c r="EO32" s="1344"/>
      <c r="EP32" s="1344"/>
      <c r="EQ32" s="1344"/>
      <c r="ER32" s="1344"/>
      <c r="ES32" s="1344"/>
      <c r="ET32" s="1344"/>
      <c r="EU32" s="1344"/>
      <c r="EV32" s="1344"/>
      <c r="EW32" s="1344"/>
      <c r="EX32" s="1344"/>
      <c r="EY32" s="1344"/>
      <c r="EZ32" s="1344"/>
      <c r="FA32" s="1344"/>
      <c r="FB32" s="1344"/>
      <c r="FC32" s="1344"/>
      <c r="FD32" s="1344"/>
      <c r="FE32" s="1344"/>
      <c r="FF32" s="1344"/>
      <c r="FG32" s="1344"/>
      <c r="FH32" s="1344"/>
      <c r="FI32" s="1344"/>
      <c r="FJ32" s="1344"/>
      <c r="FK32" s="1344"/>
      <c r="FL32" s="1344"/>
      <c r="FM32" s="1344"/>
      <c r="FN32" s="1344"/>
      <c r="FO32" s="1344"/>
      <c r="FP32" s="1344"/>
      <c r="FQ32" s="1344"/>
      <c r="FR32" s="1344"/>
      <c r="FS32" s="1344"/>
      <c r="FT32" s="1344"/>
      <c r="FU32" s="1344"/>
      <c r="FV32" s="1344"/>
      <c r="FW32" s="1344"/>
      <c r="FX32" s="1344"/>
      <c r="FY32" s="1344"/>
      <c r="FZ32" s="1344"/>
      <c r="GA32" s="1344"/>
      <c r="GB32" s="1344"/>
      <c r="GC32" s="1344"/>
      <c r="GD32" s="1344"/>
      <c r="GE32" s="1344"/>
      <c r="GF32" s="1344"/>
      <c r="GG32" s="1344"/>
      <c r="GH32" s="1344"/>
      <c r="GI32" s="1344"/>
      <c r="GJ32" s="1344"/>
      <c r="GK32" s="1344"/>
      <c r="GL32" s="1344"/>
      <c r="GM32" s="1344"/>
      <c r="GN32" s="1344"/>
      <c r="GO32" s="1344"/>
      <c r="GP32" s="1344"/>
      <c r="GQ32" s="1344"/>
      <c r="GR32" s="1344"/>
      <c r="GS32" s="1344"/>
      <c r="GT32" s="1344"/>
      <c r="GU32" s="1344"/>
      <c r="GV32" s="1344"/>
      <c r="GW32" s="1344"/>
      <c r="GX32" s="1344"/>
      <c r="GY32" s="1344"/>
      <c r="GZ32" s="1344"/>
      <c r="HA32" s="1344"/>
      <c r="HB32" s="1344"/>
      <c r="HC32" s="1344"/>
      <c r="HD32" s="1344"/>
      <c r="HE32" s="1344"/>
      <c r="HF32" s="1344"/>
      <c r="HG32" s="1344"/>
      <c r="HH32" s="1344"/>
      <c r="HI32" s="1344"/>
      <c r="HJ32" s="1344"/>
      <c r="HK32" s="1344"/>
      <c r="HL32" s="1344"/>
      <c r="HM32" s="1344"/>
      <c r="HN32" s="1344"/>
      <c r="HO32" s="1344"/>
      <c r="HP32" s="1344"/>
      <c r="HQ32" s="1344"/>
      <c r="HR32" s="1344"/>
      <c r="HS32" s="1344"/>
      <c r="HT32" s="1344"/>
      <c r="HU32" s="1344"/>
      <c r="HV32" s="1344"/>
      <c r="HW32" s="1344"/>
      <c r="HX32" s="1344"/>
      <c r="HY32" s="1344"/>
      <c r="HZ32" s="1344"/>
      <c r="IA32" s="1344"/>
      <c r="IB32" s="1344"/>
      <c r="IC32" s="1344"/>
      <c r="ID32" s="1344"/>
      <c r="IE32" s="1344"/>
      <c r="IF32" s="1344"/>
      <c r="IG32" s="1344"/>
      <c r="IH32" s="1344"/>
      <c r="II32" s="1344"/>
      <c r="IJ32" s="1344"/>
      <c r="IK32" s="1344"/>
      <c r="IL32" s="1344"/>
      <c r="IM32" s="1344"/>
      <c r="IN32" s="1344"/>
      <c r="IO32" s="1344"/>
      <c r="IP32" s="1344"/>
    </row>
    <row r="33" spans="1:250">
      <c r="A33" s="1344"/>
      <c r="B33" s="2483" t="s">
        <v>1046</v>
      </c>
      <c r="C33" s="2446"/>
      <c r="D33" s="2434" t="s">
        <v>577</v>
      </c>
      <c r="E33" s="2429" t="s">
        <v>1299</v>
      </c>
      <c r="F33" s="1226">
        <f>ROUND((F32-E32)/E32*100,1)</f>
        <v>7.6</v>
      </c>
      <c r="G33" s="1226">
        <f>ROUND((G32-F32)/F32*100,1)</f>
        <v>90.1</v>
      </c>
      <c r="H33" s="1226">
        <f t="shared" ref="H33:AN33" si="23">ROUND((H32-G32)/G32*100,1)</f>
        <v>31.5</v>
      </c>
      <c r="I33" s="1226">
        <f t="shared" si="23"/>
        <v>27.2</v>
      </c>
      <c r="J33" s="1226">
        <f t="shared" si="23"/>
        <v>-5.3</v>
      </c>
      <c r="K33" s="1226">
        <f t="shared" si="23"/>
        <v>-34</v>
      </c>
      <c r="L33" s="1226">
        <f t="shared" si="23"/>
        <v>26.4</v>
      </c>
      <c r="M33" s="1226">
        <f t="shared" si="23"/>
        <v>22.6</v>
      </c>
      <c r="N33" s="1226">
        <f t="shared" si="23"/>
        <v>12.9</v>
      </c>
      <c r="O33" s="1226">
        <f t="shared" si="23"/>
        <v>-6.7</v>
      </c>
      <c r="P33" s="1226">
        <f t="shared" si="23"/>
        <v>11.1</v>
      </c>
      <c r="Q33" s="1226">
        <f t="shared" si="23"/>
        <v>6.6</v>
      </c>
      <c r="R33" s="1226">
        <f t="shared" si="23"/>
        <v>-10.1</v>
      </c>
      <c r="S33" s="1226">
        <f t="shared" si="23"/>
        <v>-8.9</v>
      </c>
      <c r="T33" s="1226">
        <f t="shared" si="23"/>
        <v>-0.8</v>
      </c>
      <c r="U33" s="1226">
        <f t="shared" si="23"/>
        <v>-2.7</v>
      </c>
      <c r="V33" s="1226">
        <f t="shared" si="23"/>
        <v>-4.2</v>
      </c>
      <c r="W33" s="1226">
        <f t="shared" si="23"/>
        <v>22.2</v>
      </c>
      <c r="X33" s="1226">
        <f t="shared" si="23"/>
        <v>-1.5</v>
      </c>
      <c r="Y33" s="1226">
        <f t="shared" si="23"/>
        <v>-3.9</v>
      </c>
      <c r="Z33" s="1226">
        <f t="shared" si="23"/>
        <v>0.7</v>
      </c>
      <c r="AA33" s="1226">
        <f t="shared" si="23"/>
        <v>-11.6</v>
      </c>
      <c r="AB33" s="1226">
        <f t="shared" si="23"/>
        <v>-4.0999999999999996</v>
      </c>
      <c r="AC33" s="1226">
        <f t="shared" si="23"/>
        <v>-15.3</v>
      </c>
      <c r="AD33" s="1226">
        <f t="shared" si="23"/>
        <v>0.4</v>
      </c>
      <c r="AE33" s="1226">
        <f t="shared" si="23"/>
        <v>-7.1</v>
      </c>
      <c r="AF33" s="1226">
        <f t="shared" si="23"/>
        <v>-13.3</v>
      </c>
      <c r="AG33" s="1226">
        <f t="shared" si="23"/>
        <v>12</v>
      </c>
      <c r="AH33" s="1226">
        <f t="shared" si="23"/>
        <v>-8.6</v>
      </c>
      <c r="AI33" s="1226">
        <f t="shared" si="23"/>
        <v>10.3</v>
      </c>
      <c r="AJ33" s="1226">
        <f t="shared" si="23"/>
        <v>-15.9</v>
      </c>
      <c r="AK33" s="1511">
        <f t="shared" si="23"/>
        <v>-16.899999999999999</v>
      </c>
      <c r="AL33" s="1511">
        <f t="shared" si="23"/>
        <v>11.9</v>
      </c>
      <c r="AM33" s="1511">
        <f t="shared" si="23"/>
        <v>54.3</v>
      </c>
      <c r="AN33" s="1511">
        <f t="shared" si="23"/>
        <v>0.5</v>
      </c>
      <c r="AO33" s="1544" t="s">
        <v>1047</v>
      </c>
      <c r="AP33" s="1344"/>
      <c r="AQ33" s="327"/>
      <c r="AR33" s="1344"/>
      <c r="AS33" s="1344"/>
      <c r="AT33" s="1983"/>
      <c r="AU33" s="1983"/>
      <c r="AV33" s="1344"/>
      <c r="AW33" s="1344"/>
      <c r="AX33" s="1344"/>
      <c r="AY33" s="1344"/>
      <c r="AZ33" s="1344"/>
      <c r="BA33" s="1344"/>
      <c r="BB33" s="1344"/>
      <c r="BC33" s="1344"/>
      <c r="BD33" s="1344"/>
      <c r="BE33" s="1344"/>
      <c r="BF33" s="1344"/>
      <c r="BG33" s="1344"/>
      <c r="BH33" s="1344"/>
      <c r="BI33" s="1344"/>
      <c r="BJ33" s="1344"/>
      <c r="BK33" s="1344"/>
      <c r="BL33" s="1344"/>
      <c r="BM33" s="1344"/>
      <c r="BN33" s="1344"/>
      <c r="BO33" s="1344"/>
      <c r="BP33" s="1344"/>
      <c r="BQ33" s="1344"/>
      <c r="BR33" s="1344"/>
      <c r="BS33" s="1344"/>
      <c r="BT33" s="1344"/>
      <c r="BU33" s="1344"/>
      <c r="BV33" s="1344"/>
      <c r="BW33" s="1344"/>
      <c r="BX33" s="1344"/>
      <c r="BY33" s="1344"/>
      <c r="BZ33" s="1344"/>
      <c r="CA33" s="1344"/>
      <c r="CB33" s="1344"/>
      <c r="CC33" s="1344"/>
      <c r="CD33" s="1344"/>
      <c r="CE33" s="1344"/>
      <c r="CF33" s="1344"/>
      <c r="CG33" s="1344"/>
      <c r="CH33" s="1344"/>
      <c r="CI33" s="1344"/>
      <c r="CJ33" s="1344"/>
      <c r="CK33" s="1344"/>
      <c r="CL33" s="1344"/>
      <c r="CM33" s="1344"/>
      <c r="CN33" s="1344"/>
      <c r="CO33" s="1344"/>
      <c r="CP33" s="1344"/>
      <c r="CQ33" s="1344"/>
      <c r="CR33" s="1344"/>
      <c r="CS33" s="1344"/>
      <c r="CT33" s="1344"/>
      <c r="CU33" s="1344"/>
      <c r="CV33" s="1344"/>
      <c r="CW33" s="1344"/>
      <c r="CX33" s="1344"/>
      <c r="CY33" s="1344"/>
      <c r="CZ33" s="1344"/>
      <c r="DA33" s="1344"/>
      <c r="DB33" s="1344"/>
      <c r="DC33" s="1344"/>
      <c r="DD33" s="1344"/>
      <c r="DE33" s="1344"/>
      <c r="DF33" s="1344"/>
      <c r="DG33" s="1344"/>
      <c r="DH33" s="1344"/>
      <c r="DI33" s="1344"/>
      <c r="DJ33" s="1344"/>
      <c r="DK33" s="1344"/>
      <c r="DL33" s="1344"/>
      <c r="DM33" s="1344"/>
      <c r="DN33" s="1344"/>
      <c r="DO33" s="1344"/>
      <c r="DP33" s="1344"/>
      <c r="DQ33" s="1344"/>
      <c r="DR33" s="1344"/>
      <c r="DS33" s="1344"/>
      <c r="DT33" s="1344"/>
      <c r="DU33" s="1344"/>
      <c r="DV33" s="1344"/>
      <c r="DW33" s="1344"/>
      <c r="DX33" s="1344"/>
      <c r="DY33" s="1344"/>
      <c r="DZ33" s="1344"/>
      <c r="EA33" s="1344"/>
      <c r="EB33" s="1344"/>
      <c r="EC33" s="1344"/>
      <c r="ED33" s="1344"/>
      <c r="EE33" s="1344"/>
      <c r="EF33" s="1344"/>
      <c r="EG33" s="1344"/>
      <c r="EH33" s="1344"/>
      <c r="EI33" s="1344"/>
      <c r="EJ33" s="1344"/>
      <c r="EK33" s="1344"/>
      <c r="EL33" s="1344"/>
      <c r="EM33" s="1344"/>
      <c r="EN33" s="1344"/>
      <c r="EO33" s="1344"/>
      <c r="EP33" s="1344"/>
      <c r="EQ33" s="1344"/>
      <c r="ER33" s="1344"/>
      <c r="ES33" s="1344"/>
      <c r="ET33" s="1344"/>
      <c r="EU33" s="1344"/>
      <c r="EV33" s="1344"/>
      <c r="EW33" s="1344"/>
      <c r="EX33" s="1344"/>
      <c r="EY33" s="1344"/>
      <c r="EZ33" s="1344"/>
      <c r="FA33" s="1344"/>
      <c r="FB33" s="1344"/>
      <c r="FC33" s="1344"/>
      <c r="FD33" s="1344"/>
      <c r="FE33" s="1344"/>
      <c r="FF33" s="1344"/>
      <c r="FG33" s="1344"/>
      <c r="FH33" s="1344"/>
      <c r="FI33" s="1344"/>
      <c r="FJ33" s="1344"/>
      <c r="FK33" s="1344"/>
      <c r="FL33" s="1344"/>
      <c r="FM33" s="1344"/>
      <c r="FN33" s="1344"/>
      <c r="FO33" s="1344"/>
      <c r="FP33" s="1344"/>
      <c r="FQ33" s="1344"/>
      <c r="FR33" s="1344"/>
      <c r="FS33" s="1344"/>
      <c r="FT33" s="1344"/>
      <c r="FU33" s="1344"/>
      <c r="FV33" s="1344"/>
      <c r="FW33" s="1344"/>
      <c r="FX33" s="1344"/>
      <c r="FY33" s="1344"/>
      <c r="FZ33" s="1344"/>
      <c r="GA33" s="1344"/>
      <c r="GB33" s="1344"/>
      <c r="GC33" s="1344"/>
      <c r="GD33" s="1344"/>
      <c r="GE33" s="1344"/>
      <c r="GF33" s="1344"/>
      <c r="GG33" s="1344"/>
      <c r="GH33" s="1344"/>
      <c r="GI33" s="1344"/>
      <c r="GJ33" s="1344"/>
      <c r="GK33" s="1344"/>
      <c r="GL33" s="1344"/>
      <c r="GM33" s="1344"/>
      <c r="GN33" s="1344"/>
      <c r="GO33" s="1344"/>
      <c r="GP33" s="1344"/>
      <c r="GQ33" s="1344"/>
      <c r="GR33" s="1344"/>
      <c r="GS33" s="1344"/>
      <c r="GT33" s="1344"/>
      <c r="GU33" s="1344"/>
      <c r="GV33" s="1344"/>
      <c r="GW33" s="1344"/>
      <c r="GX33" s="1344"/>
      <c r="GY33" s="1344"/>
      <c r="GZ33" s="1344"/>
      <c r="HA33" s="1344"/>
      <c r="HB33" s="1344"/>
      <c r="HC33" s="1344"/>
      <c r="HD33" s="1344"/>
      <c r="HE33" s="1344"/>
      <c r="HF33" s="1344"/>
      <c r="HG33" s="1344"/>
      <c r="HH33" s="1344"/>
      <c r="HI33" s="1344"/>
      <c r="HJ33" s="1344"/>
      <c r="HK33" s="1344"/>
      <c r="HL33" s="1344"/>
      <c r="HM33" s="1344"/>
      <c r="HN33" s="1344"/>
      <c r="HO33" s="1344"/>
      <c r="HP33" s="1344"/>
      <c r="HQ33" s="1344"/>
      <c r="HR33" s="1344"/>
      <c r="HS33" s="1344"/>
      <c r="HT33" s="1344"/>
      <c r="HU33" s="1344"/>
      <c r="HV33" s="1344"/>
      <c r="HW33" s="1344"/>
      <c r="HX33" s="1344"/>
      <c r="HY33" s="1344"/>
      <c r="HZ33" s="1344"/>
      <c r="IA33" s="1344"/>
      <c r="IB33" s="1344"/>
      <c r="IC33" s="1344"/>
      <c r="ID33" s="1344"/>
      <c r="IE33" s="1344"/>
      <c r="IF33" s="1344"/>
      <c r="IG33" s="1344"/>
      <c r="IH33" s="1344"/>
      <c r="II33" s="1344"/>
      <c r="IJ33" s="1344"/>
      <c r="IK33" s="1344"/>
      <c r="IL33" s="1344"/>
      <c r="IM33" s="1344"/>
      <c r="IN33" s="1344"/>
      <c r="IO33" s="1344"/>
      <c r="IP33" s="1344"/>
    </row>
    <row r="34" spans="1:250">
      <c r="A34" s="1344"/>
      <c r="B34" s="2857" t="s">
        <v>1355</v>
      </c>
      <c r="C34" s="2454" t="s">
        <v>315</v>
      </c>
      <c r="D34" s="2445" t="s">
        <v>1356</v>
      </c>
      <c r="E34" s="2484">
        <v>3436.029</v>
      </c>
      <c r="F34" s="2484">
        <v>3399.7150000000001</v>
      </c>
      <c r="G34" s="2484">
        <v>3682.88</v>
      </c>
      <c r="H34" s="2484">
        <v>3553.8620000000001</v>
      </c>
      <c r="I34" s="2484">
        <v>3736.902</v>
      </c>
      <c r="J34" s="2484">
        <v>3819.4319999999998</v>
      </c>
      <c r="K34" s="2484">
        <v>4117.933</v>
      </c>
      <c r="L34" s="2484">
        <v>4196.6229999999996</v>
      </c>
      <c r="M34" s="2484">
        <v>4144.8760000000002</v>
      </c>
      <c r="N34" s="2484">
        <v>3991.63</v>
      </c>
      <c r="O34" s="2485">
        <v>3989.893</v>
      </c>
      <c r="P34" s="2485">
        <v>3819.1010000000001</v>
      </c>
      <c r="Q34" s="2486">
        <v>3693.3679999999999</v>
      </c>
      <c r="R34" s="2486">
        <v>3555.4760000000001</v>
      </c>
      <c r="S34" s="2486">
        <v>3587.9090000000001</v>
      </c>
      <c r="T34" s="2486">
        <v>3070.0949999999998</v>
      </c>
      <c r="U34" s="2486">
        <v>3100.5859999999998</v>
      </c>
      <c r="V34" s="2486">
        <v>3155.2730000000001</v>
      </c>
      <c r="W34" s="2486">
        <v>3243.0920000000001</v>
      </c>
      <c r="X34" s="2486">
        <v>3489.0070000000001</v>
      </c>
      <c r="Y34" s="2486">
        <v>3282.3240000000001</v>
      </c>
      <c r="Z34" s="2486">
        <v>3334.6489999999999</v>
      </c>
      <c r="AA34" s="2486">
        <v>3347.8719999999998</v>
      </c>
      <c r="AB34" s="2487">
        <v>3229.453</v>
      </c>
      <c r="AC34" s="2487">
        <v>3153.5189999999998</v>
      </c>
      <c r="AD34" s="2488">
        <v>3090.1239999999998</v>
      </c>
      <c r="AE34" s="1288">
        <v>3129.607</v>
      </c>
      <c r="AF34" s="1288">
        <v>3154.377</v>
      </c>
      <c r="AG34" s="1288">
        <v>2919.337</v>
      </c>
      <c r="AH34" s="1288">
        <v>3335.7289999999998</v>
      </c>
      <c r="AI34" s="1288">
        <v>3265.136</v>
      </c>
      <c r="AJ34" s="1288">
        <v>3236.5030000000002</v>
      </c>
      <c r="AK34" s="1558">
        <v>3444.1970000000001</v>
      </c>
      <c r="AL34" s="1558">
        <v>3510.364</v>
      </c>
      <c r="AM34" s="1558">
        <v>3405.1709999999998</v>
      </c>
      <c r="AN34" s="1558">
        <f>3308788/1000</f>
        <v>3308.788</v>
      </c>
      <c r="AO34" s="1995" t="s">
        <v>1357</v>
      </c>
      <c r="AP34" s="1344"/>
      <c r="AQ34" s="327" t="s">
        <v>1353</v>
      </c>
      <c r="AR34" s="1996"/>
      <c r="AS34" s="1996"/>
      <c r="AT34" s="1352"/>
      <c r="AU34" s="1352"/>
      <c r="AV34" s="1344"/>
      <c r="AW34" s="1344"/>
      <c r="AX34" s="1996"/>
      <c r="AY34" s="1996"/>
      <c r="AZ34" s="1996"/>
      <c r="BA34" s="1996"/>
      <c r="BB34" s="1996"/>
      <c r="BC34" s="1996"/>
      <c r="BD34" s="1996"/>
      <c r="BE34" s="1996"/>
      <c r="BF34" s="1344"/>
      <c r="BG34" s="1344"/>
      <c r="BH34" s="1344"/>
      <c r="BI34" s="1344"/>
      <c r="BJ34" s="1344"/>
      <c r="BK34" s="1344"/>
      <c r="BL34" s="1344"/>
      <c r="BM34" s="1344"/>
      <c r="BN34" s="1344"/>
      <c r="BO34" s="1344"/>
      <c r="BP34" s="1344"/>
      <c r="BQ34" s="1344"/>
      <c r="BR34" s="1344"/>
      <c r="BS34" s="1344"/>
      <c r="BT34" s="1344"/>
      <c r="BU34" s="1344"/>
      <c r="BV34" s="1344"/>
      <c r="BW34" s="1344"/>
      <c r="BX34" s="1344"/>
      <c r="BY34" s="1344"/>
      <c r="BZ34" s="1344"/>
      <c r="CA34" s="1344"/>
      <c r="CB34" s="1344"/>
      <c r="CC34" s="1344"/>
      <c r="CD34" s="1344"/>
      <c r="CE34" s="1344"/>
      <c r="CF34" s="1344"/>
      <c r="CG34" s="1344"/>
      <c r="CH34" s="1344"/>
      <c r="CI34" s="1344"/>
      <c r="CJ34" s="1344"/>
      <c r="CK34" s="1344"/>
      <c r="CL34" s="1344"/>
      <c r="CM34" s="1344"/>
      <c r="CN34" s="1344"/>
      <c r="CO34" s="1344"/>
      <c r="CP34" s="1344"/>
      <c r="CQ34" s="1344"/>
      <c r="CR34" s="1344"/>
      <c r="CS34" s="1344"/>
      <c r="CT34" s="1344"/>
      <c r="CU34" s="1344"/>
      <c r="CV34" s="1344"/>
      <c r="CW34" s="1344"/>
      <c r="CX34" s="1344"/>
      <c r="CY34" s="1344"/>
      <c r="CZ34" s="1344"/>
      <c r="DA34" s="1344"/>
      <c r="DB34" s="1344"/>
      <c r="DC34" s="1344"/>
      <c r="DD34" s="1344"/>
      <c r="DE34" s="1344"/>
      <c r="DF34" s="1344"/>
      <c r="DG34" s="1344"/>
      <c r="DH34" s="1344"/>
      <c r="DI34" s="1344"/>
      <c r="DJ34" s="1344"/>
      <c r="DK34" s="1344"/>
      <c r="DL34" s="1344"/>
      <c r="DM34" s="1344"/>
      <c r="DN34" s="1344"/>
      <c r="DO34" s="1344"/>
      <c r="DP34" s="1344"/>
      <c r="DQ34" s="1344"/>
      <c r="DR34" s="1344"/>
      <c r="DS34" s="1344"/>
      <c r="DT34" s="1344"/>
      <c r="DU34" s="1344"/>
      <c r="DV34" s="1344"/>
      <c r="DW34" s="1344"/>
      <c r="DX34" s="1344"/>
      <c r="DY34" s="1344"/>
      <c r="DZ34" s="1344"/>
      <c r="EA34" s="1344"/>
      <c r="EB34" s="1344"/>
      <c r="EC34" s="1344"/>
      <c r="ED34" s="1344"/>
      <c r="EE34" s="1344"/>
      <c r="EF34" s="1344"/>
      <c r="EG34" s="1344"/>
      <c r="EH34" s="1344"/>
      <c r="EI34" s="1344"/>
      <c r="EJ34" s="1344"/>
      <c r="EK34" s="1344"/>
      <c r="EL34" s="1344"/>
      <c r="EM34" s="1344"/>
      <c r="EN34" s="1344"/>
      <c r="EO34" s="1344"/>
      <c r="EP34" s="1344"/>
      <c r="EQ34" s="1344"/>
      <c r="ER34" s="1344"/>
      <c r="ES34" s="1344"/>
      <c r="ET34" s="1344"/>
      <c r="EU34" s="1344"/>
      <c r="EV34" s="1344"/>
      <c r="EW34" s="1344"/>
      <c r="EX34" s="1344"/>
      <c r="EY34" s="1344"/>
      <c r="EZ34" s="1344"/>
      <c r="FA34" s="1344"/>
      <c r="FB34" s="1344"/>
      <c r="FC34" s="1344"/>
      <c r="FD34" s="1344"/>
      <c r="FE34" s="1344"/>
      <c r="FF34" s="1344"/>
      <c r="FG34" s="1344"/>
      <c r="FH34" s="1344"/>
      <c r="FI34" s="1344"/>
      <c r="FJ34" s="1344"/>
      <c r="FK34" s="1344"/>
      <c r="FL34" s="1344"/>
      <c r="FM34" s="1344"/>
      <c r="FN34" s="1344"/>
      <c r="FO34" s="1344"/>
      <c r="FP34" s="1344"/>
      <c r="FQ34" s="1344"/>
      <c r="FR34" s="1344"/>
      <c r="FS34" s="1344"/>
      <c r="FT34" s="1344"/>
      <c r="FU34" s="1344"/>
      <c r="FV34" s="1344"/>
      <c r="FW34" s="1344"/>
      <c r="FX34" s="1344"/>
      <c r="FY34" s="1344"/>
      <c r="FZ34" s="1344"/>
      <c r="GA34" s="1344"/>
      <c r="GB34" s="1344"/>
      <c r="GC34" s="1344"/>
      <c r="GD34" s="1344"/>
      <c r="GE34" s="1344"/>
      <c r="GF34" s="1344"/>
      <c r="GG34" s="1344"/>
      <c r="GH34" s="1344"/>
      <c r="GI34" s="1344"/>
      <c r="GJ34" s="1344"/>
      <c r="GK34" s="1344"/>
      <c r="GL34" s="1344"/>
      <c r="GM34" s="1344"/>
      <c r="GN34" s="1344"/>
      <c r="GO34" s="1344"/>
      <c r="GP34" s="1344"/>
      <c r="GQ34" s="1344"/>
      <c r="GR34" s="1344"/>
      <c r="GS34" s="1344"/>
      <c r="GT34" s="1344"/>
      <c r="GU34" s="1344"/>
      <c r="GV34" s="1344"/>
      <c r="GW34" s="1344"/>
      <c r="GX34" s="1344"/>
      <c r="GY34" s="1344"/>
      <c r="GZ34" s="1344"/>
      <c r="HA34" s="1344"/>
      <c r="HB34" s="1344"/>
      <c r="HC34" s="1344"/>
      <c r="HD34" s="1344"/>
      <c r="HE34" s="1344"/>
      <c r="HF34" s="1344"/>
      <c r="HG34" s="1344"/>
      <c r="HH34" s="1344"/>
      <c r="HI34" s="1344"/>
      <c r="HJ34" s="1344"/>
      <c r="HK34" s="1344"/>
      <c r="HL34" s="1344"/>
      <c r="HM34" s="1344"/>
      <c r="HN34" s="1344"/>
      <c r="HO34" s="1344"/>
      <c r="HP34" s="1344"/>
      <c r="HQ34" s="1344"/>
      <c r="HR34" s="1344"/>
      <c r="HS34" s="1344"/>
      <c r="HT34" s="1344"/>
      <c r="HU34" s="1344"/>
      <c r="HV34" s="1344"/>
      <c r="HW34" s="1344"/>
      <c r="HX34" s="1344"/>
      <c r="HY34" s="1344"/>
      <c r="HZ34" s="1344"/>
      <c r="IA34" s="1344"/>
      <c r="IB34" s="1344"/>
      <c r="IC34" s="1344"/>
      <c r="ID34" s="1344"/>
      <c r="IE34" s="1344"/>
      <c r="IF34" s="1344"/>
      <c r="IG34" s="1344"/>
      <c r="IH34" s="1344"/>
      <c r="II34" s="1344"/>
      <c r="IJ34" s="1344"/>
      <c r="IK34" s="1344"/>
      <c r="IL34" s="1344"/>
      <c r="IM34" s="1344"/>
      <c r="IN34" s="1344"/>
      <c r="IO34" s="1344"/>
      <c r="IP34" s="1344"/>
    </row>
    <row r="35" spans="1:250">
      <c r="A35" s="1344"/>
      <c r="B35" s="2847"/>
      <c r="C35" s="2461" t="s">
        <v>565</v>
      </c>
      <c r="D35" s="2447" t="s">
        <v>577</v>
      </c>
      <c r="E35" s="2429" t="s">
        <v>1299</v>
      </c>
      <c r="F35" s="1226">
        <f>ROUND((F34-E34)/E34*100,1)</f>
        <v>-1.1000000000000001</v>
      </c>
      <c r="G35" s="1226">
        <f>ROUND((G34-F34)/F34*100,1)</f>
        <v>8.3000000000000007</v>
      </c>
      <c r="H35" s="1226">
        <f t="shared" ref="H35:AN35" si="24">ROUND((H34-G34)/G34*100,1)</f>
        <v>-3.5</v>
      </c>
      <c r="I35" s="1226">
        <f t="shared" si="24"/>
        <v>5.2</v>
      </c>
      <c r="J35" s="1226">
        <f t="shared" si="24"/>
        <v>2.2000000000000002</v>
      </c>
      <c r="K35" s="1226">
        <f t="shared" si="24"/>
        <v>7.8</v>
      </c>
      <c r="L35" s="1226">
        <f t="shared" si="24"/>
        <v>1.9</v>
      </c>
      <c r="M35" s="1226">
        <f t="shared" si="24"/>
        <v>-1.2</v>
      </c>
      <c r="N35" s="1226">
        <f t="shared" si="24"/>
        <v>-3.7</v>
      </c>
      <c r="O35" s="1226">
        <f t="shared" si="24"/>
        <v>0</v>
      </c>
      <c r="P35" s="1226">
        <f t="shared" si="24"/>
        <v>-4.3</v>
      </c>
      <c r="Q35" s="1226">
        <f t="shared" si="24"/>
        <v>-3.3</v>
      </c>
      <c r="R35" s="1226">
        <f t="shared" si="24"/>
        <v>-3.7</v>
      </c>
      <c r="S35" s="1226">
        <f t="shared" si="24"/>
        <v>0.9</v>
      </c>
      <c r="T35" s="1226">
        <f t="shared" si="24"/>
        <v>-14.4</v>
      </c>
      <c r="U35" s="1226">
        <f t="shared" si="24"/>
        <v>1</v>
      </c>
      <c r="V35" s="1226">
        <f t="shared" si="24"/>
        <v>1.8</v>
      </c>
      <c r="W35" s="1226">
        <f t="shared" si="24"/>
        <v>2.8</v>
      </c>
      <c r="X35" s="1226">
        <f t="shared" si="24"/>
        <v>7.6</v>
      </c>
      <c r="Y35" s="1226">
        <f t="shared" si="24"/>
        <v>-5.9</v>
      </c>
      <c r="Z35" s="1226">
        <f t="shared" si="24"/>
        <v>1.6</v>
      </c>
      <c r="AA35" s="1226">
        <f t="shared" si="24"/>
        <v>0.4</v>
      </c>
      <c r="AB35" s="1226">
        <f t="shared" si="24"/>
        <v>-3.5</v>
      </c>
      <c r="AC35" s="1226">
        <f t="shared" si="24"/>
        <v>-2.4</v>
      </c>
      <c r="AD35" s="1226">
        <f t="shared" si="24"/>
        <v>-2</v>
      </c>
      <c r="AE35" s="1226">
        <f t="shared" si="24"/>
        <v>1.3</v>
      </c>
      <c r="AF35" s="1226">
        <f t="shared" si="24"/>
        <v>0.8</v>
      </c>
      <c r="AG35" s="1226">
        <f t="shared" si="24"/>
        <v>-7.5</v>
      </c>
      <c r="AH35" s="1226">
        <f t="shared" si="24"/>
        <v>14.3</v>
      </c>
      <c r="AI35" s="1226">
        <f t="shared" si="24"/>
        <v>-2.1</v>
      </c>
      <c r="AJ35" s="1226">
        <f t="shared" si="24"/>
        <v>-0.9</v>
      </c>
      <c r="AK35" s="1226">
        <f t="shared" si="24"/>
        <v>6.4</v>
      </c>
      <c r="AL35" s="1226">
        <f t="shared" si="24"/>
        <v>1.9</v>
      </c>
      <c r="AM35" s="1226">
        <f t="shared" si="24"/>
        <v>-3</v>
      </c>
      <c r="AN35" s="1226">
        <f t="shared" si="24"/>
        <v>-2.8</v>
      </c>
      <c r="AO35" s="2856" t="s">
        <v>1358</v>
      </c>
      <c r="AP35" s="1344"/>
      <c r="AQ35" s="327"/>
      <c r="AR35" s="1997"/>
      <c r="AS35" s="1997"/>
      <c r="AT35" s="1983"/>
      <c r="AU35" s="1983"/>
      <c r="AV35" s="1344"/>
      <c r="AW35" s="1344"/>
      <c r="AX35" s="1997"/>
      <c r="AY35" s="1997"/>
      <c r="AZ35" s="1997"/>
      <c r="BA35" s="1997"/>
      <c r="BB35" s="1997"/>
      <c r="BC35" s="1997"/>
      <c r="BD35" s="1997"/>
      <c r="BE35" s="1997"/>
      <c r="BF35" s="1997"/>
      <c r="BG35" s="1344"/>
      <c r="BH35" s="1344"/>
      <c r="BI35" s="1344"/>
      <c r="BJ35" s="1344"/>
      <c r="BK35" s="1344"/>
      <c r="BL35" s="1344"/>
      <c r="BM35" s="1344"/>
      <c r="BN35" s="1344"/>
      <c r="BO35" s="1344"/>
      <c r="BP35" s="1344"/>
      <c r="BQ35" s="1344"/>
      <c r="BR35" s="1344"/>
      <c r="BS35" s="1344"/>
      <c r="BT35" s="1344"/>
      <c r="BU35" s="1344"/>
      <c r="BV35" s="1344"/>
      <c r="BW35" s="1344"/>
      <c r="BX35" s="1344"/>
      <c r="BY35" s="1344"/>
      <c r="BZ35" s="1344"/>
      <c r="CA35" s="1344"/>
      <c r="CB35" s="1344"/>
      <c r="CC35" s="1344"/>
      <c r="CD35" s="1344"/>
      <c r="CE35" s="1344"/>
      <c r="CF35" s="1344"/>
      <c r="CG35" s="1344"/>
      <c r="CH35" s="1344"/>
      <c r="CI35" s="1344"/>
      <c r="CJ35" s="1344"/>
      <c r="CK35" s="1344"/>
      <c r="CL35" s="1344"/>
      <c r="CM35" s="1344"/>
      <c r="CN35" s="1344"/>
      <c r="CO35" s="1344"/>
      <c r="CP35" s="1344"/>
      <c r="CQ35" s="1344"/>
      <c r="CR35" s="1344"/>
      <c r="CS35" s="1344"/>
      <c r="CT35" s="1344"/>
      <c r="CU35" s="1344"/>
      <c r="CV35" s="1344"/>
      <c r="CW35" s="1344"/>
      <c r="CX35" s="1344"/>
      <c r="CY35" s="1344"/>
      <c r="CZ35" s="1344"/>
      <c r="DA35" s="1344"/>
      <c r="DB35" s="1344"/>
      <c r="DC35" s="1344"/>
      <c r="DD35" s="1344"/>
      <c r="DE35" s="1344"/>
      <c r="DF35" s="1344"/>
      <c r="DG35" s="1344"/>
      <c r="DH35" s="1344"/>
      <c r="DI35" s="1344"/>
      <c r="DJ35" s="1344"/>
      <c r="DK35" s="1344"/>
      <c r="DL35" s="1344"/>
      <c r="DM35" s="1344"/>
      <c r="DN35" s="1344"/>
      <c r="DO35" s="1344"/>
      <c r="DP35" s="1344"/>
      <c r="DQ35" s="1344"/>
      <c r="DR35" s="1344"/>
      <c r="DS35" s="1344"/>
      <c r="DT35" s="1344"/>
      <c r="DU35" s="1344"/>
      <c r="DV35" s="1344"/>
      <c r="DW35" s="1344"/>
      <c r="DX35" s="1344"/>
      <c r="DY35" s="1344"/>
      <c r="DZ35" s="1344"/>
      <c r="EA35" s="1344"/>
      <c r="EB35" s="1344"/>
      <c r="EC35" s="1344"/>
      <c r="ED35" s="1344"/>
      <c r="EE35" s="1344"/>
      <c r="EF35" s="1344"/>
      <c r="EG35" s="1344"/>
      <c r="EH35" s="1344"/>
      <c r="EI35" s="1344"/>
      <c r="EJ35" s="1344"/>
      <c r="EK35" s="1344"/>
      <c r="EL35" s="1344"/>
      <c r="EM35" s="1344"/>
      <c r="EN35" s="1344"/>
      <c r="EO35" s="1344"/>
      <c r="EP35" s="1344"/>
      <c r="EQ35" s="1344"/>
      <c r="ER35" s="1344"/>
      <c r="ES35" s="1344"/>
      <c r="ET35" s="1344"/>
      <c r="EU35" s="1344"/>
      <c r="EV35" s="1344"/>
      <c r="EW35" s="1344"/>
      <c r="EX35" s="1344"/>
      <c r="EY35" s="1344"/>
      <c r="EZ35" s="1344"/>
      <c r="FA35" s="1344"/>
      <c r="FB35" s="1344"/>
      <c r="FC35" s="1344"/>
      <c r="FD35" s="1344"/>
      <c r="FE35" s="1344"/>
      <c r="FF35" s="1344"/>
      <c r="FG35" s="1344"/>
      <c r="FH35" s="1344"/>
      <c r="FI35" s="1344"/>
      <c r="FJ35" s="1344"/>
      <c r="FK35" s="1344"/>
      <c r="FL35" s="1344"/>
      <c r="FM35" s="1344"/>
      <c r="FN35" s="1344"/>
      <c r="FO35" s="1344"/>
      <c r="FP35" s="1344"/>
      <c r="FQ35" s="1344"/>
      <c r="FR35" s="1344"/>
      <c r="FS35" s="1344"/>
      <c r="FT35" s="1344"/>
      <c r="FU35" s="1344"/>
      <c r="FV35" s="1344"/>
      <c r="FW35" s="1344"/>
      <c r="FX35" s="1344"/>
      <c r="FY35" s="1344"/>
      <c r="FZ35" s="1344"/>
      <c r="GA35" s="1344"/>
      <c r="GB35" s="1344"/>
      <c r="GC35" s="1344"/>
      <c r="GD35" s="1344"/>
      <c r="GE35" s="1344"/>
      <c r="GF35" s="1344"/>
      <c r="GG35" s="1344"/>
      <c r="GH35" s="1344"/>
      <c r="GI35" s="1344"/>
      <c r="GJ35" s="1344"/>
      <c r="GK35" s="1344"/>
      <c r="GL35" s="1344"/>
      <c r="GM35" s="1344"/>
      <c r="GN35" s="1344"/>
      <c r="GO35" s="1344"/>
      <c r="GP35" s="1344"/>
      <c r="GQ35" s="1344"/>
      <c r="GR35" s="1344"/>
      <c r="GS35" s="1344"/>
      <c r="GT35" s="1344"/>
      <c r="GU35" s="1344"/>
      <c r="GV35" s="1344"/>
      <c r="GW35" s="1344"/>
      <c r="GX35" s="1344"/>
      <c r="GY35" s="1344"/>
      <c r="GZ35" s="1344"/>
      <c r="HA35" s="1344"/>
      <c r="HB35" s="1344"/>
      <c r="HC35" s="1344"/>
      <c r="HD35" s="1344"/>
      <c r="HE35" s="1344"/>
      <c r="HF35" s="1344"/>
      <c r="HG35" s="1344"/>
      <c r="HH35" s="1344"/>
      <c r="HI35" s="1344"/>
      <c r="HJ35" s="1344"/>
      <c r="HK35" s="1344"/>
      <c r="HL35" s="1344"/>
      <c r="HM35" s="1344"/>
      <c r="HN35" s="1344"/>
      <c r="HO35" s="1344"/>
      <c r="HP35" s="1344"/>
      <c r="HQ35" s="1344"/>
      <c r="HR35" s="1344"/>
      <c r="HS35" s="1344"/>
      <c r="HT35" s="1344"/>
      <c r="HU35" s="1344"/>
      <c r="HV35" s="1344"/>
      <c r="HW35" s="1344"/>
      <c r="HX35" s="1344"/>
      <c r="HY35" s="1344"/>
      <c r="HZ35" s="1344"/>
      <c r="IA35" s="1344"/>
      <c r="IB35" s="1344"/>
      <c r="IC35" s="1344"/>
      <c r="ID35" s="1344"/>
      <c r="IE35" s="1344"/>
      <c r="IF35" s="1344"/>
      <c r="IG35" s="1344"/>
      <c r="IH35" s="1344"/>
      <c r="II35" s="1344"/>
      <c r="IJ35" s="1344"/>
      <c r="IK35" s="1344"/>
      <c r="IL35" s="1344"/>
      <c r="IM35" s="1344"/>
      <c r="IN35" s="1344"/>
      <c r="IO35" s="1344"/>
      <c r="IP35" s="1344"/>
    </row>
    <row r="36" spans="1:250">
      <c r="A36" s="1344"/>
      <c r="B36" s="2847"/>
      <c r="C36" s="2454" t="s">
        <v>315</v>
      </c>
      <c r="D36" s="2489" t="s">
        <v>1356</v>
      </c>
      <c r="E36" s="1558">
        <f t="shared" ref="E36:AN36" si="25">ROUND(E34/(E17/100),0)</f>
        <v>3869</v>
      </c>
      <c r="F36" s="1558">
        <f t="shared" si="25"/>
        <v>3707</v>
      </c>
      <c r="G36" s="1558">
        <f t="shared" si="25"/>
        <v>3910</v>
      </c>
      <c r="H36" s="1558">
        <f t="shared" si="25"/>
        <v>3714</v>
      </c>
      <c r="I36" s="1558">
        <f t="shared" si="25"/>
        <v>3860</v>
      </c>
      <c r="J36" s="1558">
        <f t="shared" si="25"/>
        <v>3934</v>
      </c>
      <c r="K36" s="1558">
        <f t="shared" si="25"/>
        <v>4232</v>
      </c>
      <c r="L36" s="1558">
        <f t="shared" si="25"/>
        <v>4230</v>
      </c>
      <c r="M36" s="1558">
        <f t="shared" si="25"/>
        <v>4100</v>
      </c>
      <c r="N36" s="1558">
        <f t="shared" si="25"/>
        <v>3933</v>
      </c>
      <c r="O36" s="1558">
        <f t="shared" si="25"/>
        <v>3982</v>
      </c>
      <c r="P36" s="1558">
        <f t="shared" si="25"/>
        <v>3862</v>
      </c>
      <c r="Q36" s="1558">
        <f t="shared" si="25"/>
        <v>3823</v>
      </c>
      <c r="R36" s="1558">
        <f t="shared" si="25"/>
        <v>3743</v>
      </c>
      <c r="S36" s="1558">
        <f t="shared" si="25"/>
        <v>3781</v>
      </c>
      <c r="T36" s="1558">
        <f t="shared" si="25"/>
        <v>3222</v>
      </c>
      <c r="U36" s="1558">
        <f t="shared" si="25"/>
        <v>3267</v>
      </c>
      <c r="V36" s="1558">
        <f t="shared" si="25"/>
        <v>3321</v>
      </c>
      <c r="W36" s="1558">
        <f t="shared" si="25"/>
        <v>3410</v>
      </c>
      <c r="X36" s="1558">
        <f t="shared" si="25"/>
        <v>3638</v>
      </c>
      <c r="Y36" s="1558">
        <f t="shared" si="25"/>
        <v>3470</v>
      </c>
      <c r="Z36" s="1558">
        <f t="shared" si="25"/>
        <v>3532</v>
      </c>
      <c r="AA36" s="1558">
        <f t="shared" si="25"/>
        <v>3546</v>
      </c>
      <c r="AB36" s="1558">
        <f t="shared" si="25"/>
        <v>3439</v>
      </c>
      <c r="AC36" s="1558">
        <f t="shared" si="25"/>
        <v>3326</v>
      </c>
      <c r="AD36" s="1558">
        <f t="shared" si="25"/>
        <v>3182</v>
      </c>
      <c r="AE36" s="1558">
        <f t="shared" si="25"/>
        <v>3203</v>
      </c>
      <c r="AF36" s="1558">
        <f t="shared" si="25"/>
        <v>3225</v>
      </c>
      <c r="AG36" s="1558">
        <f t="shared" si="25"/>
        <v>2970</v>
      </c>
      <c r="AH36" s="1558">
        <f t="shared" si="25"/>
        <v>3380</v>
      </c>
      <c r="AI36" s="1558">
        <f t="shared" si="25"/>
        <v>3278</v>
      </c>
      <c r="AJ36" s="1558">
        <f t="shared" si="25"/>
        <v>3243</v>
      </c>
      <c r="AK36" s="1288">
        <f t="shared" si="25"/>
        <v>3462</v>
      </c>
      <c r="AL36" s="1288">
        <f t="shared" si="25"/>
        <v>3438</v>
      </c>
      <c r="AM36" s="1288">
        <f t="shared" si="25"/>
        <v>3231</v>
      </c>
      <c r="AN36" s="1288">
        <f t="shared" si="25"/>
        <v>3041</v>
      </c>
      <c r="AO36" s="2856"/>
      <c r="AP36" s="1344"/>
      <c r="AQ36" s="327" t="s">
        <v>97</v>
      </c>
      <c r="AR36" s="1344"/>
      <c r="AS36" s="1344"/>
      <c r="AT36" s="1983"/>
      <c r="AU36" s="1983"/>
      <c r="AV36" s="1344"/>
      <c r="AW36" s="1344"/>
      <c r="AX36" s="1344"/>
      <c r="AY36" s="1344"/>
      <c r="AZ36" s="1344"/>
      <c r="BA36" s="1344"/>
      <c r="BB36" s="1344"/>
      <c r="BC36" s="1344"/>
      <c r="BD36" s="1344"/>
      <c r="BE36" s="1344"/>
      <c r="BF36" s="1344"/>
      <c r="BG36" s="1344"/>
      <c r="BH36" s="1344"/>
      <c r="BI36" s="1344"/>
      <c r="BJ36" s="1344"/>
      <c r="BK36" s="1344"/>
      <c r="BL36" s="1344"/>
      <c r="BM36" s="1344"/>
      <c r="BN36" s="1344"/>
      <c r="BO36" s="1344"/>
      <c r="BP36" s="1344"/>
      <c r="BQ36" s="1344"/>
      <c r="BR36" s="1344"/>
      <c r="BS36" s="1344"/>
      <c r="BT36" s="1344"/>
      <c r="BU36" s="1344"/>
      <c r="BV36" s="1344"/>
      <c r="BW36" s="1344"/>
      <c r="BX36" s="1344"/>
      <c r="BY36" s="1344"/>
      <c r="BZ36" s="1344"/>
      <c r="CA36" s="1344"/>
      <c r="CB36" s="1344"/>
      <c r="CC36" s="1344"/>
      <c r="CD36" s="1344"/>
      <c r="CE36" s="1344"/>
      <c r="CF36" s="1344"/>
      <c r="CG36" s="1344"/>
      <c r="CH36" s="1344"/>
      <c r="CI36" s="1344"/>
      <c r="CJ36" s="1344"/>
      <c r="CK36" s="1344"/>
      <c r="CL36" s="1344"/>
      <c r="CM36" s="1344"/>
      <c r="CN36" s="1344"/>
      <c r="CO36" s="1344"/>
      <c r="CP36" s="1344"/>
      <c r="CQ36" s="1344"/>
      <c r="CR36" s="1344"/>
      <c r="CS36" s="1344"/>
      <c r="CT36" s="1344"/>
      <c r="CU36" s="1344"/>
      <c r="CV36" s="1344"/>
      <c r="CW36" s="1344"/>
      <c r="CX36" s="1344"/>
      <c r="CY36" s="1344"/>
      <c r="CZ36" s="1344"/>
      <c r="DA36" s="1344"/>
      <c r="DB36" s="1344"/>
      <c r="DC36" s="1344"/>
      <c r="DD36" s="1344"/>
      <c r="DE36" s="1344"/>
      <c r="DF36" s="1344"/>
      <c r="DG36" s="1344"/>
      <c r="DH36" s="1344"/>
      <c r="DI36" s="1344"/>
      <c r="DJ36" s="1344"/>
      <c r="DK36" s="1344"/>
      <c r="DL36" s="1344"/>
      <c r="DM36" s="1344"/>
      <c r="DN36" s="1344"/>
      <c r="DO36" s="1344"/>
      <c r="DP36" s="1344"/>
      <c r="DQ36" s="1344"/>
      <c r="DR36" s="1344"/>
      <c r="DS36" s="1344"/>
      <c r="DT36" s="1344"/>
      <c r="DU36" s="1344"/>
      <c r="DV36" s="1344"/>
      <c r="DW36" s="1344"/>
      <c r="DX36" s="1344"/>
      <c r="DY36" s="1344"/>
      <c r="DZ36" s="1344"/>
      <c r="EA36" s="1344"/>
      <c r="EB36" s="1344"/>
      <c r="EC36" s="1344"/>
      <c r="ED36" s="1344"/>
      <c r="EE36" s="1344"/>
      <c r="EF36" s="1344"/>
      <c r="EG36" s="1344"/>
      <c r="EH36" s="1344"/>
      <c r="EI36" s="1344"/>
      <c r="EJ36" s="1344"/>
      <c r="EK36" s="1344"/>
      <c r="EL36" s="1344"/>
      <c r="EM36" s="1344"/>
      <c r="EN36" s="1344"/>
      <c r="EO36" s="1344"/>
      <c r="EP36" s="1344"/>
      <c r="EQ36" s="1344"/>
      <c r="ER36" s="1344"/>
      <c r="ES36" s="1344"/>
      <c r="ET36" s="1344"/>
      <c r="EU36" s="1344"/>
      <c r="EV36" s="1344"/>
      <c r="EW36" s="1344"/>
      <c r="EX36" s="1344"/>
      <c r="EY36" s="1344"/>
      <c r="EZ36" s="1344"/>
      <c r="FA36" s="1344"/>
      <c r="FB36" s="1344"/>
      <c r="FC36" s="1344"/>
      <c r="FD36" s="1344"/>
      <c r="FE36" s="1344"/>
      <c r="FF36" s="1344"/>
      <c r="FG36" s="1344"/>
      <c r="FH36" s="1344"/>
      <c r="FI36" s="1344"/>
      <c r="FJ36" s="1344"/>
      <c r="FK36" s="1344"/>
      <c r="FL36" s="1344"/>
      <c r="FM36" s="1344"/>
      <c r="FN36" s="1344"/>
      <c r="FO36" s="1344"/>
      <c r="FP36" s="1344"/>
      <c r="FQ36" s="1344"/>
      <c r="FR36" s="1344"/>
      <c r="FS36" s="1344"/>
      <c r="FT36" s="1344"/>
      <c r="FU36" s="1344"/>
      <c r="FV36" s="1344"/>
      <c r="FW36" s="1344"/>
      <c r="FX36" s="1344"/>
      <c r="FY36" s="1344"/>
      <c r="FZ36" s="1344"/>
      <c r="GA36" s="1344"/>
      <c r="GB36" s="1344"/>
      <c r="GC36" s="1344"/>
      <c r="GD36" s="1344"/>
      <c r="GE36" s="1344"/>
      <c r="GF36" s="1344"/>
      <c r="GG36" s="1344"/>
      <c r="GH36" s="1344"/>
      <c r="GI36" s="1344"/>
      <c r="GJ36" s="1344"/>
      <c r="GK36" s="1344"/>
      <c r="GL36" s="1344"/>
      <c r="GM36" s="1344"/>
      <c r="GN36" s="1344"/>
      <c r="GO36" s="1344"/>
      <c r="GP36" s="1344"/>
      <c r="GQ36" s="1344"/>
      <c r="GR36" s="1344"/>
      <c r="GS36" s="1344"/>
      <c r="GT36" s="1344"/>
      <c r="GU36" s="1344"/>
      <c r="GV36" s="1344"/>
      <c r="GW36" s="1344"/>
      <c r="GX36" s="1344"/>
      <c r="GY36" s="1344"/>
      <c r="GZ36" s="1344"/>
      <c r="HA36" s="1344"/>
      <c r="HB36" s="1344"/>
      <c r="HC36" s="1344"/>
      <c r="HD36" s="1344"/>
      <c r="HE36" s="1344"/>
      <c r="HF36" s="1344"/>
      <c r="HG36" s="1344"/>
      <c r="HH36" s="1344"/>
      <c r="HI36" s="1344"/>
      <c r="HJ36" s="1344"/>
      <c r="HK36" s="1344"/>
      <c r="HL36" s="1344"/>
      <c r="HM36" s="1344"/>
      <c r="HN36" s="1344"/>
      <c r="HO36" s="1344"/>
      <c r="HP36" s="1344"/>
      <c r="HQ36" s="1344"/>
      <c r="HR36" s="1344"/>
      <c r="HS36" s="1344"/>
      <c r="HT36" s="1344"/>
      <c r="HU36" s="1344"/>
      <c r="HV36" s="1344"/>
      <c r="HW36" s="1344"/>
      <c r="HX36" s="1344"/>
      <c r="HY36" s="1344"/>
      <c r="HZ36" s="1344"/>
      <c r="IA36" s="1344"/>
      <c r="IB36" s="1344"/>
      <c r="IC36" s="1344"/>
      <c r="ID36" s="1344"/>
      <c r="IE36" s="1344"/>
      <c r="IF36" s="1344"/>
      <c r="IG36" s="1344"/>
      <c r="IH36" s="1344"/>
      <c r="II36" s="1344"/>
      <c r="IJ36" s="1344"/>
      <c r="IK36" s="1344"/>
      <c r="IL36" s="1344"/>
      <c r="IM36" s="1344"/>
      <c r="IN36" s="1344"/>
      <c r="IO36" s="1344"/>
      <c r="IP36" s="1344"/>
    </row>
    <row r="37" spans="1:250">
      <c r="A37" s="1344"/>
      <c r="B37" s="2847"/>
      <c r="C37" s="2461" t="s">
        <v>566</v>
      </c>
      <c r="D37" s="2489" t="s">
        <v>577</v>
      </c>
      <c r="E37" s="2435" t="s">
        <v>1299</v>
      </c>
      <c r="F37" s="1511">
        <f t="shared" ref="F37:AN37" si="26">ROUND((F36-E36)/E36*100,1)</f>
        <v>-4.2</v>
      </c>
      <c r="G37" s="1511">
        <f t="shared" si="26"/>
        <v>5.5</v>
      </c>
      <c r="H37" s="1511">
        <f t="shared" si="26"/>
        <v>-5</v>
      </c>
      <c r="I37" s="1511">
        <f t="shared" si="26"/>
        <v>3.9</v>
      </c>
      <c r="J37" s="1511">
        <f t="shared" si="26"/>
        <v>1.9</v>
      </c>
      <c r="K37" s="1511">
        <f t="shared" si="26"/>
        <v>7.6</v>
      </c>
      <c r="L37" s="1511">
        <f t="shared" si="26"/>
        <v>0</v>
      </c>
      <c r="M37" s="1511">
        <f t="shared" si="26"/>
        <v>-3.1</v>
      </c>
      <c r="N37" s="1511">
        <f t="shared" si="26"/>
        <v>-4.0999999999999996</v>
      </c>
      <c r="O37" s="1511">
        <f t="shared" si="26"/>
        <v>1.2</v>
      </c>
      <c r="P37" s="1511">
        <f t="shared" si="26"/>
        <v>-3</v>
      </c>
      <c r="Q37" s="1511">
        <f t="shared" si="26"/>
        <v>-1</v>
      </c>
      <c r="R37" s="1511">
        <f t="shared" si="26"/>
        <v>-2.1</v>
      </c>
      <c r="S37" s="1511">
        <f t="shared" si="26"/>
        <v>1</v>
      </c>
      <c r="T37" s="1511">
        <f t="shared" si="26"/>
        <v>-14.8</v>
      </c>
      <c r="U37" s="1511">
        <f t="shared" si="26"/>
        <v>1.4</v>
      </c>
      <c r="V37" s="1511">
        <f t="shared" si="26"/>
        <v>1.7</v>
      </c>
      <c r="W37" s="1511">
        <f t="shared" si="26"/>
        <v>2.7</v>
      </c>
      <c r="X37" s="1511">
        <f t="shared" si="26"/>
        <v>6.7</v>
      </c>
      <c r="Y37" s="1511">
        <f t="shared" si="26"/>
        <v>-4.5999999999999996</v>
      </c>
      <c r="Z37" s="1511">
        <f t="shared" si="26"/>
        <v>1.8</v>
      </c>
      <c r="AA37" s="1511">
        <f t="shared" si="26"/>
        <v>0.4</v>
      </c>
      <c r="AB37" s="1511">
        <f t="shared" si="26"/>
        <v>-3</v>
      </c>
      <c r="AC37" s="1511">
        <f t="shared" si="26"/>
        <v>-3.3</v>
      </c>
      <c r="AD37" s="1511">
        <f t="shared" si="26"/>
        <v>-4.3</v>
      </c>
      <c r="AE37" s="1511">
        <f t="shared" si="26"/>
        <v>0.7</v>
      </c>
      <c r="AF37" s="1511">
        <f t="shared" si="26"/>
        <v>0.7</v>
      </c>
      <c r="AG37" s="1511">
        <f t="shared" si="26"/>
        <v>-7.9</v>
      </c>
      <c r="AH37" s="1511">
        <f t="shared" si="26"/>
        <v>13.8</v>
      </c>
      <c r="AI37" s="1511">
        <f t="shared" si="26"/>
        <v>-3</v>
      </c>
      <c r="AJ37" s="1511">
        <f t="shared" si="26"/>
        <v>-1.1000000000000001</v>
      </c>
      <c r="AK37" s="1226">
        <f t="shared" si="26"/>
        <v>6.8</v>
      </c>
      <c r="AL37" s="1226">
        <f t="shared" si="26"/>
        <v>-0.7</v>
      </c>
      <c r="AM37" s="1226">
        <f t="shared" si="26"/>
        <v>-6</v>
      </c>
      <c r="AN37" s="1226">
        <f t="shared" si="26"/>
        <v>-5.9</v>
      </c>
      <c r="AO37" s="1999" t="s">
        <v>1359</v>
      </c>
      <c r="AP37" s="1344"/>
      <c r="AQ37" s="327"/>
      <c r="AR37" s="327"/>
      <c r="AS37" s="327"/>
      <c r="AT37" s="1352"/>
      <c r="AU37" s="1983"/>
      <c r="AV37" s="1344"/>
      <c r="AW37" s="1344"/>
      <c r="AX37" s="1344"/>
      <c r="AY37" s="1344"/>
      <c r="AZ37" s="1344"/>
      <c r="BA37" s="1344"/>
      <c r="BB37" s="1344"/>
      <c r="BC37" s="1344"/>
      <c r="BD37" s="1344"/>
      <c r="BE37" s="1344"/>
      <c r="BF37" s="1344"/>
      <c r="BG37" s="1344"/>
      <c r="BH37" s="1344"/>
      <c r="BI37" s="1344"/>
      <c r="BJ37" s="1344"/>
      <c r="BK37" s="1344"/>
      <c r="BL37" s="1344"/>
      <c r="BM37" s="1344"/>
      <c r="BN37" s="1344"/>
      <c r="BO37" s="1344"/>
      <c r="BP37" s="1344"/>
      <c r="BQ37" s="1344"/>
      <c r="BR37" s="1344"/>
      <c r="BS37" s="1344"/>
      <c r="BT37" s="1344"/>
      <c r="BU37" s="1344"/>
      <c r="BV37" s="1344"/>
      <c r="BW37" s="1344"/>
      <c r="BX37" s="1344"/>
      <c r="BY37" s="1344"/>
      <c r="BZ37" s="1344"/>
      <c r="CA37" s="1344"/>
      <c r="CB37" s="1344"/>
      <c r="CC37" s="1344"/>
      <c r="CD37" s="1344"/>
      <c r="CE37" s="1344"/>
      <c r="CF37" s="1344"/>
      <c r="CG37" s="1344"/>
      <c r="CH37" s="1344"/>
      <c r="CI37" s="1344"/>
      <c r="CJ37" s="1344"/>
      <c r="CK37" s="1344"/>
      <c r="CL37" s="1344"/>
      <c r="CM37" s="1344"/>
      <c r="CN37" s="1344"/>
      <c r="CO37" s="1344"/>
      <c r="CP37" s="1344"/>
      <c r="CQ37" s="1344"/>
      <c r="CR37" s="1344"/>
      <c r="CS37" s="1344"/>
      <c r="CT37" s="1344"/>
      <c r="CU37" s="1344"/>
      <c r="CV37" s="1344"/>
      <c r="CW37" s="1344"/>
      <c r="CX37" s="1344"/>
      <c r="CY37" s="1344"/>
      <c r="CZ37" s="1344"/>
      <c r="DA37" s="1344"/>
      <c r="DB37" s="1344"/>
      <c r="DC37" s="1344"/>
      <c r="DD37" s="1344"/>
      <c r="DE37" s="1344"/>
      <c r="DF37" s="1344"/>
      <c r="DG37" s="1344"/>
      <c r="DH37" s="1344"/>
      <c r="DI37" s="1344"/>
      <c r="DJ37" s="1344"/>
      <c r="DK37" s="1344"/>
      <c r="DL37" s="1344"/>
      <c r="DM37" s="1344"/>
      <c r="DN37" s="1344"/>
      <c r="DO37" s="1344"/>
      <c r="DP37" s="1344"/>
      <c r="DQ37" s="1344"/>
      <c r="DR37" s="1344"/>
      <c r="DS37" s="1344"/>
      <c r="DT37" s="1344"/>
      <c r="DU37" s="1344"/>
      <c r="DV37" s="1344"/>
      <c r="DW37" s="1344"/>
      <c r="DX37" s="1344"/>
      <c r="DY37" s="1344"/>
      <c r="DZ37" s="1344"/>
      <c r="EA37" s="1344"/>
      <c r="EB37" s="1344"/>
      <c r="EC37" s="1344"/>
      <c r="ED37" s="1344"/>
      <c r="EE37" s="1344"/>
      <c r="EF37" s="1344"/>
      <c r="EG37" s="1344"/>
      <c r="EH37" s="1344"/>
      <c r="EI37" s="1344"/>
      <c r="EJ37" s="1344"/>
      <c r="EK37" s="1344"/>
      <c r="EL37" s="1344"/>
      <c r="EM37" s="1344"/>
      <c r="EN37" s="1344"/>
      <c r="EO37" s="1344"/>
      <c r="EP37" s="1344"/>
      <c r="EQ37" s="1344"/>
      <c r="ER37" s="1344"/>
      <c r="ES37" s="1344"/>
      <c r="ET37" s="1344"/>
      <c r="EU37" s="1344"/>
      <c r="EV37" s="1344"/>
      <c r="EW37" s="1344"/>
      <c r="EX37" s="1344"/>
      <c r="EY37" s="1344"/>
      <c r="EZ37" s="1344"/>
      <c r="FA37" s="1344"/>
      <c r="FB37" s="1344"/>
      <c r="FC37" s="1344"/>
      <c r="FD37" s="1344"/>
      <c r="FE37" s="1344"/>
      <c r="FF37" s="1344"/>
      <c r="FG37" s="1344"/>
      <c r="FH37" s="1344"/>
      <c r="FI37" s="1344"/>
      <c r="FJ37" s="1344"/>
      <c r="FK37" s="1344"/>
      <c r="FL37" s="1344"/>
      <c r="FM37" s="1344"/>
      <c r="FN37" s="1344"/>
      <c r="FO37" s="1344"/>
      <c r="FP37" s="1344"/>
      <c r="FQ37" s="1344"/>
      <c r="FR37" s="1344"/>
      <c r="FS37" s="1344"/>
      <c r="FT37" s="1344"/>
      <c r="FU37" s="1344"/>
      <c r="FV37" s="1344"/>
      <c r="FW37" s="1344"/>
      <c r="FX37" s="1344"/>
      <c r="FY37" s="1344"/>
      <c r="FZ37" s="1344"/>
      <c r="GA37" s="1344"/>
      <c r="GB37" s="1344"/>
      <c r="GC37" s="1344"/>
      <c r="GD37" s="1344"/>
      <c r="GE37" s="1344"/>
      <c r="GF37" s="1344"/>
      <c r="GG37" s="1344"/>
      <c r="GH37" s="1344"/>
      <c r="GI37" s="1344"/>
      <c r="GJ37" s="1344"/>
      <c r="GK37" s="1344"/>
      <c r="GL37" s="1344"/>
      <c r="GM37" s="1344"/>
      <c r="GN37" s="1344"/>
      <c r="GO37" s="1344"/>
      <c r="GP37" s="1344"/>
      <c r="GQ37" s="1344"/>
      <c r="GR37" s="1344"/>
      <c r="GS37" s="1344"/>
      <c r="GT37" s="1344"/>
      <c r="GU37" s="1344"/>
      <c r="GV37" s="1344"/>
      <c r="GW37" s="1344"/>
      <c r="GX37" s="1344"/>
      <c r="GY37" s="1344"/>
      <c r="GZ37" s="1344"/>
      <c r="HA37" s="1344"/>
      <c r="HB37" s="1344"/>
      <c r="HC37" s="1344"/>
      <c r="HD37" s="1344"/>
      <c r="HE37" s="1344"/>
      <c r="HF37" s="1344"/>
      <c r="HG37" s="1344"/>
      <c r="HH37" s="1344"/>
      <c r="HI37" s="1344"/>
      <c r="HJ37" s="1344"/>
      <c r="HK37" s="1344"/>
      <c r="HL37" s="1344"/>
      <c r="HM37" s="1344"/>
      <c r="HN37" s="1344"/>
      <c r="HO37" s="1344"/>
      <c r="HP37" s="1344"/>
      <c r="HQ37" s="1344"/>
      <c r="HR37" s="1344"/>
      <c r="HS37" s="1344"/>
      <c r="HT37" s="1344"/>
      <c r="HU37" s="1344"/>
      <c r="HV37" s="1344"/>
      <c r="HW37" s="1344"/>
      <c r="HX37" s="1344"/>
      <c r="HY37" s="1344"/>
      <c r="HZ37" s="1344"/>
      <c r="IA37" s="1344"/>
      <c r="IB37" s="1344"/>
      <c r="IC37" s="1344"/>
      <c r="ID37" s="1344"/>
      <c r="IE37" s="1344"/>
      <c r="IF37" s="1344"/>
      <c r="IG37" s="1344"/>
      <c r="IH37" s="1344"/>
      <c r="II37" s="1344"/>
      <c r="IJ37" s="1344"/>
      <c r="IK37" s="1344"/>
      <c r="IL37" s="1344"/>
      <c r="IM37" s="1344"/>
      <c r="IN37" s="1344"/>
      <c r="IO37" s="1344"/>
      <c r="IP37" s="1344"/>
    </row>
    <row r="38" spans="1:250">
      <c r="A38" s="1344"/>
      <c r="B38" s="2847"/>
      <c r="C38" s="2712" t="s">
        <v>1051</v>
      </c>
      <c r="D38" s="2328" t="s">
        <v>1052</v>
      </c>
      <c r="E38" s="2490"/>
      <c r="F38" s="1266"/>
      <c r="G38" s="1266"/>
      <c r="H38" s="1266"/>
      <c r="I38" s="1266"/>
      <c r="J38" s="1266"/>
      <c r="K38" s="1266"/>
      <c r="L38" s="1266"/>
      <c r="M38" s="1266"/>
      <c r="N38" s="1266"/>
      <c r="O38" s="1266"/>
      <c r="P38" s="1266"/>
      <c r="Q38" s="1266"/>
      <c r="R38" s="1266"/>
      <c r="S38" s="1266"/>
      <c r="T38" s="1266"/>
      <c r="U38" s="1266"/>
      <c r="V38" s="1266"/>
      <c r="W38" s="1266"/>
      <c r="X38" s="1266"/>
      <c r="Y38" s="1266"/>
      <c r="Z38" s="1266"/>
      <c r="AA38" s="1266"/>
      <c r="AB38" s="1266">
        <v>100.47732251000001</v>
      </c>
      <c r="AC38" s="1266">
        <v>104.41133866666667</v>
      </c>
      <c r="AD38" s="1266">
        <v>104.01749478916668</v>
      </c>
      <c r="AE38" s="1266">
        <v>105.85909745833334</v>
      </c>
      <c r="AF38" s="1266">
        <v>103.69345018749998</v>
      </c>
      <c r="AG38" s="1266">
        <v>105.61267977499999</v>
      </c>
      <c r="AH38" s="1266">
        <v>105.78615655583333</v>
      </c>
      <c r="AI38" s="1266">
        <v>104.72931605416669</v>
      </c>
      <c r="AJ38" s="1266">
        <v>96.872447171666678</v>
      </c>
      <c r="AK38" s="1511">
        <v>96.892119067499991</v>
      </c>
      <c r="AL38" s="1511">
        <v>99.408968171666672</v>
      </c>
      <c r="AM38" s="1511">
        <v>99.637328400833326</v>
      </c>
      <c r="AN38" s="2710"/>
      <c r="AO38" s="1267" t="s">
        <v>1053</v>
      </c>
      <c r="AP38" s="1344"/>
      <c r="AQ38" s="327" t="s">
        <v>1054</v>
      </c>
      <c r="AR38" s="327"/>
      <c r="AS38" s="327"/>
      <c r="AT38" s="1352"/>
      <c r="AU38" s="1983"/>
      <c r="AV38" s="1344"/>
      <c r="AW38" s="1344"/>
      <c r="AX38" s="1344"/>
      <c r="AY38" s="1344"/>
      <c r="AZ38" s="1344"/>
      <c r="BA38" s="1344"/>
      <c r="BB38" s="1344"/>
      <c r="BC38" s="1344"/>
      <c r="BD38" s="1344"/>
      <c r="BE38" s="1344"/>
      <c r="BF38" s="1344"/>
      <c r="BG38" s="1344"/>
      <c r="BH38" s="1344"/>
      <c r="BI38" s="1344"/>
      <c r="BJ38" s="1344"/>
      <c r="BK38" s="1344"/>
      <c r="BL38" s="1344"/>
      <c r="BM38" s="1344"/>
      <c r="BN38" s="1344"/>
      <c r="BO38" s="1344"/>
      <c r="BP38" s="1344"/>
      <c r="BQ38" s="1344"/>
      <c r="BR38" s="1344"/>
      <c r="BS38" s="1344"/>
      <c r="BT38" s="1344"/>
      <c r="BU38" s="1344"/>
      <c r="BV38" s="1344"/>
      <c r="BW38" s="1344"/>
      <c r="BX38" s="1344"/>
      <c r="BY38" s="1344"/>
      <c r="BZ38" s="1344"/>
      <c r="CA38" s="1344"/>
      <c r="CB38" s="1344"/>
      <c r="CC38" s="1344"/>
      <c r="CD38" s="1344"/>
      <c r="CE38" s="1344"/>
      <c r="CF38" s="1344"/>
      <c r="CG38" s="1344"/>
      <c r="CH38" s="1344"/>
      <c r="CI38" s="1344"/>
      <c r="CJ38" s="1344"/>
      <c r="CK38" s="1344"/>
      <c r="CL38" s="1344"/>
      <c r="CM38" s="1344"/>
      <c r="CN38" s="1344"/>
      <c r="CO38" s="1344"/>
      <c r="CP38" s="1344"/>
      <c r="CQ38" s="1344"/>
      <c r="CR38" s="1344"/>
      <c r="CS38" s="1344"/>
      <c r="CT38" s="1344"/>
      <c r="CU38" s="1344"/>
      <c r="CV38" s="1344"/>
      <c r="CW38" s="1344"/>
      <c r="CX38" s="1344"/>
      <c r="CY38" s="1344"/>
      <c r="CZ38" s="1344"/>
      <c r="DA38" s="1344"/>
      <c r="DB38" s="1344"/>
      <c r="DC38" s="1344"/>
      <c r="DD38" s="1344"/>
      <c r="DE38" s="1344"/>
      <c r="DF38" s="1344"/>
      <c r="DG38" s="1344"/>
      <c r="DH38" s="1344"/>
      <c r="DI38" s="1344"/>
      <c r="DJ38" s="1344"/>
      <c r="DK38" s="1344"/>
      <c r="DL38" s="1344"/>
      <c r="DM38" s="1344"/>
      <c r="DN38" s="1344"/>
      <c r="DO38" s="1344"/>
      <c r="DP38" s="1344"/>
      <c r="DQ38" s="1344"/>
      <c r="DR38" s="1344"/>
      <c r="DS38" s="1344"/>
      <c r="DT38" s="1344"/>
      <c r="DU38" s="1344"/>
      <c r="DV38" s="1344"/>
      <c r="DW38" s="1344"/>
      <c r="DX38" s="1344"/>
      <c r="DY38" s="1344"/>
      <c r="DZ38" s="1344"/>
      <c r="EA38" s="1344"/>
      <c r="EB38" s="1344"/>
      <c r="EC38" s="1344"/>
      <c r="ED38" s="1344"/>
      <c r="EE38" s="1344"/>
      <c r="EF38" s="1344"/>
      <c r="EG38" s="1344"/>
      <c r="EH38" s="1344"/>
      <c r="EI38" s="1344"/>
      <c r="EJ38" s="1344"/>
      <c r="EK38" s="1344"/>
      <c r="EL38" s="1344"/>
      <c r="EM38" s="1344"/>
      <c r="EN38" s="1344"/>
      <c r="EO38" s="1344"/>
      <c r="EP38" s="1344"/>
      <c r="EQ38" s="1344"/>
      <c r="ER38" s="1344"/>
      <c r="ES38" s="1344"/>
      <c r="ET38" s="1344"/>
      <c r="EU38" s="1344"/>
      <c r="EV38" s="1344"/>
      <c r="EW38" s="1344"/>
      <c r="EX38" s="1344"/>
      <c r="EY38" s="1344"/>
      <c r="EZ38" s="1344"/>
      <c r="FA38" s="1344"/>
      <c r="FB38" s="1344"/>
      <c r="FC38" s="1344"/>
      <c r="FD38" s="1344"/>
      <c r="FE38" s="1344"/>
      <c r="FF38" s="1344"/>
      <c r="FG38" s="1344"/>
      <c r="FH38" s="1344"/>
      <c r="FI38" s="1344"/>
      <c r="FJ38" s="1344"/>
      <c r="FK38" s="1344"/>
      <c r="FL38" s="1344"/>
      <c r="FM38" s="1344"/>
      <c r="FN38" s="1344"/>
      <c r="FO38" s="1344"/>
      <c r="FP38" s="1344"/>
      <c r="FQ38" s="1344"/>
      <c r="FR38" s="1344"/>
      <c r="FS38" s="1344"/>
      <c r="FT38" s="1344"/>
      <c r="FU38" s="1344"/>
      <c r="FV38" s="1344"/>
      <c r="FW38" s="1344"/>
      <c r="FX38" s="1344"/>
      <c r="FY38" s="1344"/>
      <c r="FZ38" s="1344"/>
      <c r="GA38" s="1344"/>
      <c r="GB38" s="1344"/>
      <c r="GC38" s="1344"/>
      <c r="GD38" s="1344"/>
      <c r="GE38" s="1344"/>
      <c r="GF38" s="1344"/>
      <c r="GG38" s="1344"/>
      <c r="GH38" s="1344"/>
      <c r="GI38" s="1344"/>
      <c r="GJ38" s="1344"/>
      <c r="GK38" s="1344"/>
      <c r="GL38" s="1344"/>
      <c r="GM38" s="1344"/>
      <c r="GN38" s="1344"/>
      <c r="GO38" s="1344"/>
      <c r="GP38" s="1344"/>
      <c r="GQ38" s="1344"/>
      <c r="GR38" s="1344"/>
      <c r="GS38" s="1344"/>
      <c r="GT38" s="1344"/>
      <c r="GU38" s="1344"/>
      <c r="GV38" s="1344"/>
      <c r="GW38" s="1344"/>
      <c r="GX38" s="1344"/>
      <c r="GY38" s="1344"/>
      <c r="GZ38" s="1344"/>
      <c r="HA38" s="1344"/>
      <c r="HB38" s="1344"/>
      <c r="HC38" s="1344"/>
      <c r="HD38" s="1344"/>
      <c r="HE38" s="1344"/>
      <c r="HF38" s="1344"/>
      <c r="HG38" s="1344"/>
      <c r="HH38" s="1344"/>
      <c r="HI38" s="1344"/>
      <c r="HJ38" s="1344"/>
      <c r="HK38" s="1344"/>
      <c r="HL38" s="1344"/>
      <c r="HM38" s="1344"/>
      <c r="HN38" s="1344"/>
      <c r="HO38" s="1344"/>
      <c r="HP38" s="1344"/>
      <c r="HQ38" s="1344"/>
      <c r="HR38" s="1344"/>
      <c r="HS38" s="1344"/>
      <c r="HT38" s="1344"/>
      <c r="HU38" s="1344"/>
      <c r="HV38" s="1344"/>
      <c r="HW38" s="1344"/>
      <c r="HX38" s="1344"/>
      <c r="HY38" s="1344"/>
      <c r="HZ38" s="1344"/>
      <c r="IA38" s="1344"/>
      <c r="IB38" s="1344"/>
      <c r="IC38" s="1344"/>
      <c r="ID38" s="1344"/>
      <c r="IE38" s="1344"/>
      <c r="IF38" s="1344"/>
      <c r="IG38" s="1344"/>
      <c r="IH38" s="1344"/>
      <c r="II38" s="1344"/>
      <c r="IJ38" s="1344"/>
      <c r="IK38" s="1344"/>
      <c r="IL38" s="1344"/>
      <c r="IM38" s="1344"/>
      <c r="IN38" s="1344"/>
      <c r="IO38" s="1344"/>
      <c r="IP38" s="1344"/>
    </row>
    <row r="39" spans="1:250">
      <c r="A39" s="1344"/>
      <c r="B39" s="2847"/>
      <c r="C39" s="2302"/>
      <c r="D39" s="2306" t="s">
        <v>577</v>
      </c>
      <c r="E39" s="2429"/>
      <c r="F39" s="1226"/>
      <c r="G39" s="1226"/>
      <c r="H39" s="1226"/>
      <c r="I39" s="1226"/>
      <c r="J39" s="1226"/>
      <c r="K39" s="1226"/>
      <c r="L39" s="1226"/>
      <c r="M39" s="1226"/>
      <c r="N39" s="1226"/>
      <c r="O39" s="1226"/>
      <c r="P39" s="1226"/>
      <c r="Q39" s="1226"/>
      <c r="R39" s="1226"/>
      <c r="S39" s="1226"/>
      <c r="T39" s="1226"/>
      <c r="U39" s="1226"/>
      <c r="V39" s="1226"/>
      <c r="W39" s="1226"/>
      <c r="X39" s="1226"/>
      <c r="Y39" s="1226"/>
      <c r="Z39" s="1226"/>
      <c r="AA39" s="1226"/>
      <c r="AB39" s="1226" t="s">
        <v>271</v>
      </c>
      <c r="AC39" s="1226">
        <f t="shared" ref="AC39:AN39" si="27">ROUND((AC38-AB38)/AB38*100,1)</f>
        <v>3.9</v>
      </c>
      <c r="AD39" s="1226">
        <f t="shared" si="27"/>
        <v>-0.4</v>
      </c>
      <c r="AE39" s="1226">
        <f t="shared" si="27"/>
        <v>1.8</v>
      </c>
      <c r="AF39" s="1226">
        <f t="shared" si="27"/>
        <v>-2</v>
      </c>
      <c r="AG39" s="1226">
        <f t="shared" si="27"/>
        <v>1.9</v>
      </c>
      <c r="AH39" s="1226">
        <f t="shared" si="27"/>
        <v>0.2</v>
      </c>
      <c r="AI39" s="1226">
        <f t="shared" si="27"/>
        <v>-1</v>
      </c>
      <c r="AJ39" s="1226">
        <f t="shared" si="27"/>
        <v>-7.5</v>
      </c>
      <c r="AK39" s="1226">
        <f t="shared" si="27"/>
        <v>0</v>
      </c>
      <c r="AL39" s="1226">
        <f t="shared" si="27"/>
        <v>2.6</v>
      </c>
      <c r="AM39" s="1226">
        <f t="shared" si="27"/>
        <v>0.2</v>
      </c>
      <c r="AN39" s="1226">
        <f t="shared" si="27"/>
        <v>-100</v>
      </c>
      <c r="AO39" s="1999"/>
      <c r="AP39" s="1344"/>
      <c r="AQ39" s="327" t="s">
        <v>1056</v>
      </c>
      <c r="AR39" s="327"/>
      <c r="AS39" s="327"/>
      <c r="AT39" s="1352"/>
      <c r="AU39" s="1983"/>
      <c r="AV39" s="1344"/>
      <c r="AW39" s="1344"/>
      <c r="AX39" s="1344"/>
      <c r="AY39" s="1344"/>
      <c r="AZ39" s="1344"/>
      <c r="BA39" s="1344"/>
      <c r="BB39" s="1344"/>
      <c r="BC39" s="1344"/>
      <c r="BD39" s="1344"/>
      <c r="BE39" s="1344"/>
      <c r="BF39" s="1344"/>
      <c r="BG39" s="1344"/>
      <c r="BH39" s="1344"/>
      <c r="BI39" s="1344"/>
      <c r="BJ39" s="1344"/>
      <c r="BK39" s="1344"/>
      <c r="BL39" s="1344"/>
      <c r="BM39" s="1344"/>
      <c r="BN39" s="1344"/>
      <c r="BO39" s="1344"/>
      <c r="BP39" s="1344"/>
      <c r="BQ39" s="1344"/>
      <c r="BR39" s="1344"/>
      <c r="BS39" s="1344"/>
      <c r="BT39" s="1344"/>
      <c r="BU39" s="1344"/>
      <c r="BV39" s="1344"/>
      <c r="BW39" s="1344"/>
      <c r="BX39" s="1344"/>
      <c r="BY39" s="1344"/>
      <c r="BZ39" s="1344"/>
      <c r="CA39" s="1344"/>
      <c r="CB39" s="1344"/>
      <c r="CC39" s="1344"/>
      <c r="CD39" s="1344"/>
      <c r="CE39" s="1344"/>
      <c r="CF39" s="1344"/>
      <c r="CG39" s="1344"/>
      <c r="CH39" s="1344"/>
      <c r="CI39" s="1344"/>
      <c r="CJ39" s="1344"/>
      <c r="CK39" s="1344"/>
      <c r="CL39" s="1344"/>
      <c r="CM39" s="1344"/>
      <c r="CN39" s="1344"/>
      <c r="CO39" s="1344"/>
      <c r="CP39" s="1344"/>
      <c r="CQ39" s="1344"/>
      <c r="CR39" s="1344"/>
      <c r="CS39" s="1344"/>
      <c r="CT39" s="1344"/>
      <c r="CU39" s="1344"/>
      <c r="CV39" s="1344"/>
      <c r="CW39" s="1344"/>
      <c r="CX39" s="1344"/>
      <c r="CY39" s="1344"/>
      <c r="CZ39" s="1344"/>
      <c r="DA39" s="1344"/>
      <c r="DB39" s="1344"/>
      <c r="DC39" s="1344"/>
      <c r="DD39" s="1344"/>
      <c r="DE39" s="1344"/>
      <c r="DF39" s="1344"/>
      <c r="DG39" s="1344"/>
      <c r="DH39" s="1344"/>
      <c r="DI39" s="1344"/>
      <c r="DJ39" s="1344"/>
      <c r="DK39" s="1344"/>
      <c r="DL39" s="1344"/>
      <c r="DM39" s="1344"/>
      <c r="DN39" s="1344"/>
      <c r="DO39" s="1344"/>
      <c r="DP39" s="1344"/>
      <c r="DQ39" s="1344"/>
      <c r="DR39" s="1344"/>
      <c r="DS39" s="1344"/>
      <c r="DT39" s="1344"/>
      <c r="DU39" s="1344"/>
      <c r="DV39" s="1344"/>
      <c r="DW39" s="1344"/>
      <c r="DX39" s="1344"/>
      <c r="DY39" s="1344"/>
      <c r="DZ39" s="1344"/>
      <c r="EA39" s="1344"/>
      <c r="EB39" s="1344"/>
      <c r="EC39" s="1344"/>
      <c r="ED39" s="1344"/>
      <c r="EE39" s="1344"/>
      <c r="EF39" s="1344"/>
      <c r="EG39" s="1344"/>
      <c r="EH39" s="1344"/>
      <c r="EI39" s="1344"/>
      <c r="EJ39" s="1344"/>
      <c r="EK39" s="1344"/>
      <c r="EL39" s="1344"/>
      <c r="EM39" s="1344"/>
      <c r="EN39" s="1344"/>
      <c r="EO39" s="1344"/>
      <c r="EP39" s="1344"/>
      <c r="EQ39" s="1344"/>
      <c r="ER39" s="1344"/>
      <c r="ES39" s="1344"/>
      <c r="ET39" s="1344"/>
      <c r="EU39" s="1344"/>
      <c r="EV39" s="1344"/>
      <c r="EW39" s="1344"/>
      <c r="EX39" s="1344"/>
      <c r="EY39" s="1344"/>
      <c r="EZ39" s="1344"/>
      <c r="FA39" s="1344"/>
      <c r="FB39" s="1344"/>
      <c r="FC39" s="1344"/>
      <c r="FD39" s="1344"/>
      <c r="FE39" s="1344"/>
      <c r="FF39" s="1344"/>
      <c r="FG39" s="1344"/>
      <c r="FH39" s="1344"/>
      <c r="FI39" s="1344"/>
      <c r="FJ39" s="1344"/>
      <c r="FK39" s="1344"/>
      <c r="FL39" s="1344"/>
      <c r="FM39" s="1344"/>
      <c r="FN39" s="1344"/>
      <c r="FO39" s="1344"/>
      <c r="FP39" s="1344"/>
      <c r="FQ39" s="1344"/>
      <c r="FR39" s="1344"/>
      <c r="FS39" s="1344"/>
      <c r="FT39" s="1344"/>
      <c r="FU39" s="1344"/>
      <c r="FV39" s="1344"/>
      <c r="FW39" s="1344"/>
      <c r="FX39" s="1344"/>
      <c r="FY39" s="1344"/>
      <c r="FZ39" s="1344"/>
      <c r="GA39" s="1344"/>
      <c r="GB39" s="1344"/>
      <c r="GC39" s="1344"/>
      <c r="GD39" s="1344"/>
      <c r="GE39" s="1344"/>
      <c r="GF39" s="1344"/>
      <c r="GG39" s="1344"/>
      <c r="GH39" s="1344"/>
      <c r="GI39" s="1344"/>
      <c r="GJ39" s="1344"/>
      <c r="GK39" s="1344"/>
      <c r="GL39" s="1344"/>
      <c r="GM39" s="1344"/>
      <c r="GN39" s="1344"/>
      <c r="GO39" s="1344"/>
      <c r="GP39" s="1344"/>
      <c r="GQ39" s="1344"/>
      <c r="GR39" s="1344"/>
      <c r="GS39" s="1344"/>
      <c r="GT39" s="1344"/>
      <c r="GU39" s="1344"/>
      <c r="GV39" s="1344"/>
      <c r="GW39" s="1344"/>
      <c r="GX39" s="1344"/>
      <c r="GY39" s="1344"/>
      <c r="GZ39" s="1344"/>
      <c r="HA39" s="1344"/>
      <c r="HB39" s="1344"/>
      <c r="HC39" s="1344"/>
      <c r="HD39" s="1344"/>
      <c r="HE39" s="1344"/>
      <c r="HF39" s="1344"/>
      <c r="HG39" s="1344"/>
      <c r="HH39" s="1344"/>
      <c r="HI39" s="1344"/>
      <c r="HJ39" s="1344"/>
      <c r="HK39" s="1344"/>
      <c r="HL39" s="1344"/>
      <c r="HM39" s="1344"/>
      <c r="HN39" s="1344"/>
      <c r="HO39" s="1344"/>
      <c r="HP39" s="1344"/>
      <c r="HQ39" s="1344"/>
      <c r="HR39" s="1344"/>
      <c r="HS39" s="1344"/>
      <c r="HT39" s="1344"/>
      <c r="HU39" s="1344"/>
      <c r="HV39" s="1344"/>
      <c r="HW39" s="1344"/>
      <c r="HX39" s="1344"/>
      <c r="HY39" s="1344"/>
      <c r="HZ39" s="1344"/>
      <c r="IA39" s="1344"/>
      <c r="IB39" s="1344"/>
      <c r="IC39" s="1344"/>
      <c r="ID39" s="1344"/>
      <c r="IE39" s="1344"/>
      <c r="IF39" s="1344"/>
      <c r="IG39" s="1344"/>
      <c r="IH39" s="1344"/>
      <c r="II39" s="1344"/>
      <c r="IJ39" s="1344"/>
      <c r="IK39" s="1344"/>
      <c r="IL39" s="1344"/>
      <c r="IM39" s="1344"/>
      <c r="IN39" s="1344"/>
      <c r="IO39" s="1344"/>
      <c r="IP39" s="1344"/>
    </row>
    <row r="40" spans="1:250">
      <c r="A40" s="1344"/>
      <c r="B40" s="2847"/>
      <c r="C40" s="2454" t="s">
        <v>1360</v>
      </c>
      <c r="D40" s="2489" t="s">
        <v>1361</v>
      </c>
      <c r="E40" s="1308">
        <v>67.867999999999995</v>
      </c>
      <c r="F40" s="1308">
        <v>62.567999999999998</v>
      </c>
      <c r="G40" s="1308">
        <v>49.456000000000003</v>
      </c>
      <c r="H40" s="1308">
        <v>53.863999999999997</v>
      </c>
      <c r="I40" s="1308">
        <v>61.280999999999999</v>
      </c>
      <c r="J40" s="1308">
        <v>68.126000000000005</v>
      </c>
      <c r="K40" s="1308">
        <v>116.227</v>
      </c>
      <c r="L40" s="1308">
        <v>125.623</v>
      </c>
      <c r="M40" s="1308">
        <v>79.923000000000002</v>
      </c>
      <c r="N40" s="1308">
        <v>54.587000000000003</v>
      </c>
      <c r="O40" s="1308">
        <v>53.302999999999997</v>
      </c>
      <c r="P40" s="1308">
        <v>49.570999999999998</v>
      </c>
      <c r="Q40" s="1308">
        <v>48.494</v>
      </c>
      <c r="R40" s="1308">
        <v>42.988</v>
      </c>
      <c r="S40" s="1308">
        <v>41.582999999999998</v>
      </c>
      <c r="T40" s="1308">
        <v>45.64</v>
      </c>
      <c r="U40" s="1308">
        <v>45.927</v>
      </c>
      <c r="V40" s="1308">
        <v>52.152000000000001</v>
      </c>
      <c r="W40" s="1308">
        <v>39.895000000000003</v>
      </c>
      <c r="X40" s="1308">
        <v>38.856000000000002</v>
      </c>
      <c r="Y40" s="1308">
        <v>33.554000000000002</v>
      </c>
      <c r="Z40" s="1308">
        <v>32.49</v>
      </c>
      <c r="AA40" s="1308">
        <v>33.012999999999998</v>
      </c>
      <c r="AB40" s="1308">
        <v>33.128999999999998</v>
      </c>
      <c r="AC40" s="1308">
        <v>36.42</v>
      </c>
      <c r="AD40" s="1308">
        <v>33.520000000000003</v>
      </c>
      <c r="AE40" s="1308">
        <v>33.981000000000002</v>
      </c>
      <c r="AF40" s="1308">
        <v>34.792999999999999</v>
      </c>
      <c r="AG40" s="1308">
        <v>33.444000000000003</v>
      </c>
      <c r="AH40" s="1308">
        <v>31.774000000000001</v>
      </c>
      <c r="AI40" s="1308">
        <v>31.567</v>
      </c>
      <c r="AJ40" s="1308">
        <v>30.550999999999998</v>
      </c>
      <c r="AK40" s="1308">
        <v>29.844000000000001</v>
      </c>
      <c r="AL40" s="1308">
        <v>31.911000000000001</v>
      </c>
      <c r="AM40" s="1308">
        <v>23.36328</v>
      </c>
      <c r="AN40" s="1308">
        <v>28.664000000000001</v>
      </c>
      <c r="AO40" s="1939" t="s">
        <v>1362</v>
      </c>
      <c r="AP40" s="1344"/>
      <c r="AQ40" s="327" t="s">
        <v>1363</v>
      </c>
      <c r="AR40" s="1344"/>
      <c r="AS40" s="1344"/>
      <c r="AT40" s="1983"/>
      <c r="AU40" s="1983"/>
      <c r="AV40" s="1344"/>
      <c r="AW40" s="1344"/>
      <c r="AX40" s="1344"/>
      <c r="AY40" s="1344"/>
      <c r="AZ40" s="1344"/>
      <c r="BA40" s="1344"/>
      <c r="BB40" s="1344"/>
      <c r="BC40" s="1344"/>
      <c r="BD40" s="1344"/>
      <c r="BE40" s="1344"/>
      <c r="BF40" s="1344"/>
      <c r="BG40" s="1344"/>
      <c r="BH40" s="1344"/>
      <c r="BI40" s="1344"/>
      <c r="BJ40" s="1344"/>
      <c r="BK40" s="1344"/>
      <c r="BL40" s="1344"/>
      <c r="BM40" s="1344"/>
      <c r="BN40" s="1344"/>
      <c r="BO40" s="1344"/>
      <c r="BP40" s="1344"/>
      <c r="BQ40" s="1344"/>
      <c r="BR40" s="1344"/>
      <c r="BS40" s="1344"/>
      <c r="BT40" s="1344"/>
      <c r="BU40" s="1344"/>
      <c r="BV40" s="1344"/>
      <c r="BW40" s="1344"/>
      <c r="BX40" s="1344"/>
      <c r="BY40" s="1344"/>
      <c r="BZ40" s="1344"/>
      <c r="CA40" s="1344"/>
      <c r="CB40" s="1344"/>
      <c r="CC40" s="1344"/>
      <c r="CD40" s="1344"/>
      <c r="CE40" s="1344"/>
      <c r="CF40" s="1344"/>
      <c r="CG40" s="1344"/>
      <c r="CH40" s="1344"/>
      <c r="CI40" s="1344"/>
      <c r="CJ40" s="1344"/>
      <c r="CK40" s="1344"/>
      <c r="CL40" s="1344"/>
      <c r="CM40" s="1344"/>
      <c r="CN40" s="1344"/>
      <c r="CO40" s="1344"/>
      <c r="CP40" s="1344"/>
      <c r="CQ40" s="1344"/>
      <c r="CR40" s="1344"/>
      <c r="CS40" s="1344"/>
      <c r="CT40" s="1344"/>
      <c r="CU40" s="1344"/>
      <c r="CV40" s="1344"/>
      <c r="CW40" s="1344"/>
      <c r="CX40" s="1344"/>
      <c r="CY40" s="1344"/>
      <c r="CZ40" s="1344"/>
      <c r="DA40" s="1344"/>
      <c r="DB40" s="1344"/>
      <c r="DC40" s="1344"/>
      <c r="DD40" s="1344"/>
      <c r="DE40" s="1344"/>
      <c r="DF40" s="1344"/>
      <c r="DG40" s="1344"/>
      <c r="DH40" s="1344"/>
      <c r="DI40" s="1344"/>
      <c r="DJ40" s="1344"/>
      <c r="DK40" s="1344"/>
      <c r="DL40" s="1344"/>
      <c r="DM40" s="1344"/>
      <c r="DN40" s="1344"/>
      <c r="DO40" s="1344"/>
      <c r="DP40" s="1344"/>
      <c r="DQ40" s="1344"/>
      <c r="DR40" s="1344"/>
      <c r="DS40" s="1344"/>
      <c r="DT40" s="1344"/>
      <c r="DU40" s="1344"/>
      <c r="DV40" s="1344"/>
      <c r="DW40" s="1344"/>
      <c r="DX40" s="1344"/>
      <c r="DY40" s="1344"/>
      <c r="DZ40" s="1344"/>
      <c r="EA40" s="1344"/>
      <c r="EB40" s="1344"/>
      <c r="EC40" s="1344"/>
      <c r="ED40" s="1344"/>
      <c r="EE40" s="1344"/>
      <c r="EF40" s="1344"/>
      <c r="EG40" s="1344"/>
      <c r="EH40" s="1344"/>
      <c r="EI40" s="1344"/>
      <c r="EJ40" s="1344"/>
      <c r="EK40" s="1344"/>
      <c r="EL40" s="1344"/>
      <c r="EM40" s="1344"/>
      <c r="EN40" s="1344"/>
      <c r="EO40" s="1344"/>
      <c r="EP40" s="1344"/>
      <c r="EQ40" s="1344"/>
      <c r="ER40" s="1344"/>
      <c r="ES40" s="1344"/>
      <c r="ET40" s="1344"/>
      <c r="EU40" s="1344"/>
      <c r="EV40" s="1344"/>
      <c r="EW40" s="1344"/>
      <c r="EX40" s="1344"/>
      <c r="EY40" s="1344"/>
      <c r="EZ40" s="1344"/>
      <c r="FA40" s="1344"/>
      <c r="FB40" s="1344"/>
      <c r="FC40" s="1344"/>
      <c r="FD40" s="1344"/>
      <c r="FE40" s="1344"/>
      <c r="FF40" s="1344"/>
      <c r="FG40" s="1344"/>
      <c r="FH40" s="1344"/>
      <c r="FI40" s="1344"/>
      <c r="FJ40" s="1344"/>
      <c r="FK40" s="1344"/>
      <c r="FL40" s="1344"/>
      <c r="FM40" s="1344"/>
      <c r="FN40" s="1344"/>
      <c r="FO40" s="1344"/>
      <c r="FP40" s="1344"/>
      <c r="FQ40" s="1344"/>
      <c r="FR40" s="1344"/>
      <c r="FS40" s="1344"/>
      <c r="FT40" s="1344"/>
      <c r="FU40" s="1344"/>
      <c r="FV40" s="1344"/>
      <c r="FW40" s="1344"/>
      <c r="FX40" s="1344"/>
      <c r="FY40" s="1344"/>
      <c r="FZ40" s="1344"/>
      <c r="GA40" s="1344"/>
      <c r="GB40" s="1344"/>
      <c r="GC40" s="1344"/>
      <c r="GD40" s="1344"/>
      <c r="GE40" s="1344"/>
      <c r="GF40" s="1344"/>
      <c r="GG40" s="1344"/>
      <c r="GH40" s="1344"/>
      <c r="GI40" s="1344"/>
      <c r="GJ40" s="1344"/>
      <c r="GK40" s="1344"/>
      <c r="GL40" s="1344"/>
      <c r="GM40" s="1344"/>
      <c r="GN40" s="1344"/>
      <c r="GO40" s="1344"/>
      <c r="GP40" s="1344"/>
      <c r="GQ40" s="1344"/>
      <c r="GR40" s="1344"/>
      <c r="GS40" s="1344"/>
      <c r="GT40" s="1344"/>
      <c r="GU40" s="1344"/>
      <c r="GV40" s="1344"/>
      <c r="GW40" s="1344"/>
      <c r="GX40" s="1344"/>
      <c r="GY40" s="1344"/>
      <c r="GZ40" s="1344"/>
      <c r="HA40" s="1344"/>
      <c r="HB40" s="1344"/>
      <c r="HC40" s="1344"/>
      <c r="HD40" s="1344"/>
      <c r="HE40" s="1344"/>
      <c r="HF40" s="1344"/>
      <c r="HG40" s="1344"/>
      <c r="HH40" s="1344"/>
      <c r="HI40" s="1344"/>
      <c r="HJ40" s="1344"/>
      <c r="HK40" s="1344"/>
      <c r="HL40" s="1344"/>
      <c r="HM40" s="1344"/>
      <c r="HN40" s="1344"/>
      <c r="HO40" s="1344"/>
      <c r="HP40" s="1344"/>
      <c r="HQ40" s="1344"/>
      <c r="HR40" s="1344"/>
      <c r="HS40" s="1344"/>
      <c r="HT40" s="1344"/>
      <c r="HU40" s="1344"/>
      <c r="HV40" s="1344"/>
      <c r="HW40" s="1344"/>
      <c r="HX40" s="1344"/>
      <c r="HY40" s="1344"/>
      <c r="HZ40" s="1344"/>
      <c r="IA40" s="1344"/>
      <c r="IB40" s="1344"/>
      <c r="IC40" s="1344"/>
      <c r="ID40" s="1344"/>
      <c r="IE40" s="1344"/>
      <c r="IF40" s="1344"/>
      <c r="IG40" s="1344"/>
      <c r="IH40" s="1344"/>
      <c r="II40" s="1344"/>
      <c r="IJ40" s="1344"/>
      <c r="IK40" s="1344"/>
      <c r="IL40" s="1344"/>
      <c r="IM40" s="1344"/>
      <c r="IN40" s="1344"/>
      <c r="IO40" s="1344"/>
      <c r="IP40" s="1344"/>
    </row>
    <row r="41" spans="1:250">
      <c r="A41" s="1344"/>
      <c r="B41" s="2847"/>
      <c r="C41" s="2461" t="s">
        <v>1364</v>
      </c>
      <c r="D41" s="2447" t="s">
        <v>577</v>
      </c>
      <c r="E41" s="2429" t="s">
        <v>1299</v>
      </c>
      <c r="F41" s="1226">
        <f>ROUND((F40-E40)/E40*100,1)</f>
        <v>-7.8</v>
      </c>
      <c r="G41" s="1226">
        <f>ROUND((G40-F40)/F40*100,1)</f>
        <v>-21</v>
      </c>
      <c r="H41" s="1226">
        <f t="shared" ref="H41:AN41" si="28">ROUND((H40-G40)/G40*100,1)</f>
        <v>8.9</v>
      </c>
      <c r="I41" s="1226">
        <f t="shared" si="28"/>
        <v>13.8</v>
      </c>
      <c r="J41" s="1226">
        <f t="shared" si="28"/>
        <v>11.2</v>
      </c>
      <c r="K41" s="1226">
        <f t="shared" si="28"/>
        <v>70.599999999999994</v>
      </c>
      <c r="L41" s="1226">
        <f t="shared" si="28"/>
        <v>8.1</v>
      </c>
      <c r="M41" s="1226">
        <f t="shared" si="28"/>
        <v>-36.4</v>
      </c>
      <c r="N41" s="1226">
        <f t="shared" si="28"/>
        <v>-31.7</v>
      </c>
      <c r="O41" s="1226">
        <f t="shared" si="28"/>
        <v>-2.4</v>
      </c>
      <c r="P41" s="1226">
        <f t="shared" si="28"/>
        <v>-7</v>
      </c>
      <c r="Q41" s="1226">
        <f t="shared" si="28"/>
        <v>-2.2000000000000002</v>
      </c>
      <c r="R41" s="1226">
        <f t="shared" si="28"/>
        <v>-11.4</v>
      </c>
      <c r="S41" s="1226">
        <f t="shared" si="28"/>
        <v>-3.3</v>
      </c>
      <c r="T41" s="1226">
        <f t="shared" si="28"/>
        <v>9.8000000000000007</v>
      </c>
      <c r="U41" s="1226">
        <f t="shared" si="28"/>
        <v>0.6</v>
      </c>
      <c r="V41" s="1226">
        <f t="shared" si="28"/>
        <v>13.6</v>
      </c>
      <c r="W41" s="1226">
        <f t="shared" si="28"/>
        <v>-23.5</v>
      </c>
      <c r="X41" s="1226">
        <f t="shared" si="28"/>
        <v>-2.6</v>
      </c>
      <c r="Y41" s="1226">
        <f t="shared" si="28"/>
        <v>-13.6</v>
      </c>
      <c r="Z41" s="1226">
        <f t="shared" si="28"/>
        <v>-3.2</v>
      </c>
      <c r="AA41" s="1226">
        <f t="shared" si="28"/>
        <v>1.6</v>
      </c>
      <c r="AB41" s="1226">
        <f t="shared" si="28"/>
        <v>0.4</v>
      </c>
      <c r="AC41" s="1226">
        <f t="shared" si="28"/>
        <v>9.9</v>
      </c>
      <c r="AD41" s="1226">
        <f t="shared" si="28"/>
        <v>-8</v>
      </c>
      <c r="AE41" s="1226">
        <f t="shared" si="28"/>
        <v>1.4</v>
      </c>
      <c r="AF41" s="1226">
        <f t="shared" si="28"/>
        <v>2.4</v>
      </c>
      <c r="AG41" s="1226">
        <f t="shared" si="28"/>
        <v>-3.9</v>
      </c>
      <c r="AH41" s="1226">
        <f t="shared" si="28"/>
        <v>-5</v>
      </c>
      <c r="AI41" s="1226">
        <f t="shared" si="28"/>
        <v>-0.7</v>
      </c>
      <c r="AJ41" s="1226">
        <f t="shared" si="28"/>
        <v>-3.2</v>
      </c>
      <c r="AK41" s="1226">
        <f t="shared" si="28"/>
        <v>-2.2999999999999998</v>
      </c>
      <c r="AL41" s="1226">
        <f t="shared" si="28"/>
        <v>6.9</v>
      </c>
      <c r="AM41" s="1226">
        <f t="shared" si="28"/>
        <v>-26.8</v>
      </c>
      <c r="AN41" s="1226">
        <f t="shared" si="28"/>
        <v>22.7</v>
      </c>
      <c r="AO41" s="1939" t="s">
        <v>97</v>
      </c>
      <c r="AP41" s="1344"/>
      <c r="AQ41" s="327"/>
      <c r="AR41" s="327"/>
      <c r="AS41" s="327"/>
      <c r="AT41" s="1352"/>
      <c r="AU41" s="1983"/>
      <c r="AV41" s="1344"/>
      <c r="AW41" s="1344"/>
      <c r="AX41" s="1344"/>
      <c r="AY41" s="1344"/>
      <c r="AZ41" s="1344"/>
      <c r="BA41" s="1344"/>
      <c r="BB41" s="1344"/>
      <c r="BC41" s="1344"/>
      <c r="BD41" s="1344"/>
      <c r="BE41" s="1344"/>
      <c r="BF41" s="1344"/>
      <c r="BG41" s="1344"/>
      <c r="BH41" s="1344"/>
      <c r="BI41" s="1344"/>
      <c r="BJ41" s="1344"/>
      <c r="BK41" s="1344"/>
      <c r="BL41" s="1344"/>
      <c r="BM41" s="1344"/>
      <c r="BN41" s="1344"/>
      <c r="BO41" s="1344"/>
      <c r="BP41" s="1344"/>
      <c r="BQ41" s="1344"/>
      <c r="BR41" s="1344"/>
      <c r="BS41" s="1344"/>
      <c r="BT41" s="1344"/>
      <c r="BU41" s="1344"/>
      <c r="BV41" s="1344"/>
      <c r="BW41" s="1344"/>
      <c r="BX41" s="1344"/>
      <c r="BY41" s="1344"/>
      <c r="BZ41" s="1344"/>
      <c r="CA41" s="1344"/>
      <c r="CB41" s="1344"/>
      <c r="CC41" s="1344"/>
      <c r="CD41" s="1344"/>
      <c r="CE41" s="1344"/>
      <c r="CF41" s="1344"/>
      <c r="CG41" s="1344"/>
      <c r="CH41" s="1344"/>
      <c r="CI41" s="1344"/>
      <c r="CJ41" s="1344"/>
      <c r="CK41" s="1344"/>
      <c r="CL41" s="1344"/>
      <c r="CM41" s="1344"/>
      <c r="CN41" s="1344"/>
      <c r="CO41" s="1344"/>
      <c r="CP41" s="1344"/>
      <c r="CQ41" s="1344"/>
      <c r="CR41" s="1344"/>
      <c r="CS41" s="1344"/>
      <c r="CT41" s="1344"/>
      <c r="CU41" s="1344"/>
      <c r="CV41" s="1344"/>
      <c r="CW41" s="1344"/>
      <c r="CX41" s="1344"/>
      <c r="CY41" s="1344"/>
      <c r="CZ41" s="1344"/>
      <c r="DA41" s="1344"/>
      <c r="DB41" s="1344"/>
      <c r="DC41" s="1344"/>
      <c r="DD41" s="1344"/>
      <c r="DE41" s="1344"/>
      <c r="DF41" s="1344"/>
      <c r="DG41" s="1344"/>
      <c r="DH41" s="1344"/>
      <c r="DI41" s="1344"/>
      <c r="DJ41" s="1344"/>
      <c r="DK41" s="1344"/>
      <c r="DL41" s="1344"/>
      <c r="DM41" s="1344"/>
      <c r="DN41" s="1344"/>
      <c r="DO41" s="1344"/>
      <c r="DP41" s="1344"/>
      <c r="DQ41" s="1344"/>
      <c r="DR41" s="1344"/>
      <c r="DS41" s="1344"/>
      <c r="DT41" s="1344"/>
      <c r="DU41" s="1344"/>
      <c r="DV41" s="1344"/>
      <c r="DW41" s="1344"/>
      <c r="DX41" s="1344"/>
      <c r="DY41" s="1344"/>
      <c r="DZ41" s="1344"/>
      <c r="EA41" s="1344"/>
      <c r="EB41" s="1344"/>
      <c r="EC41" s="1344"/>
      <c r="ED41" s="1344"/>
      <c r="EE41" s="1344"/>
      <c r="EF41" s="1344"/>
      <c r="EG41" s="1344"/>
      <c r="EH41" s="1344"/>
      <c r="EI41" s="1344"/>
      <c r="EJ41" s="1344"/>
      <c r="EK41" s="1344"/>
      <c r="EL41" s="1344"/>
      <c r="EM41" s="1344"/>
      <c r="EN41" s="1344"/>
      <c r="EO41" s="1344"/>
      <c r="EP41" s="1344"/>
      <c r="EQ41" s="1344"/>
      <c r="ER41" s="1344"/>
      <c r="ES41" s="1344"/>
      <c r="ET41" s="1344"/>
      <c r="EU41" s="1344"/>
      <c r="EV41" s="1344"/>
      <c r="EW41" s="1344"/>
      <c r="EX41" s="1344"/>
      <c r="EY41" s="1344"/>
      <c r="EZ41" s="1344"/>
      <c r="FA41" s="1344"/>
      <c r="FB41" s="1344"/>
      <c r="FC41" s="1344"/>
      <c r="FD41" s="1344"/>
      <c r="FE41" s="1344"/>
      <c r="FF41" s="1344"/>
      <c r="FG41" s="1344"/>
      <c r="FH41" s="1344"/>
      <c r="FI41" s="1344"/>
      <c r="FJ41" s="1344"/>
      <c r="FK41" s="1344"/>
      <c r="FL41" s="1344"/>
      <c r="FM41" s="1344"/>
      <c r="FN41" s="1344"/>
      <c r="FO41" s="1344"/>
      <c r="FP41" s="1344"/>
      <c r="FQ41" s="1344"/>
      <c r="FR41" s="1344"/>
      <c r="FS41" s="1344"/>
      <c r="FT41" s="1344"/>
      <c r="FU41" s="1344"/>
      <c r="FV41" s="1344"/>
      <c r="FW41" s="1344"/>
      <c r="FX41" s="1344"/>
      <c r="FY41" s="1344"/>
      <c r="FZ41" s="1344"/>
      <c r="GA41" s="1344"/>
      <c r="GB41" s="1344"/>
      <c r="GC41" s="1344"/>
      <c r="GD41" s="1344"/>
      <c r="GE41" s="1344"/>
      <c r="GF41" s="1344"/>
      <c r="GG41" s="1344"/>
      <c r="GH41" s="1344"/>
      <c r="GI41" s="1344"/>
      <c r="GJ41" s="1344"/>
      <c r="GK41" s="1344"/>
      <c r="GL41" s="1344"/>
      <c r="GM41" s="1344"/>
      <c r="GN41" s="1344"/>
      <c r="GO41" s="1344"/>
      <c r="GP41" s="1344"/>
      <c r="GQ41" s="1344"/>
      <c r="GR41" s="1344"/>
      <c r="GS41" s="1344"/>
      <c r="GT41" s="1344"/>
      <c r="GU41" s="1344"/>
      <c r="GV41" s="1344"/>
      <c r="GW41" s="1344"/>
      <c r="GX41" s="1344"/>
      <c r="GY41" s="1344"/>
      <c r="GZ41" s="1344"/>
      <c r="HA41" s="1344"/>
      <c r="HB41" s="1344"/>
      <c r="HC41" s="1344"/>
      <c r="HD41" s="1344"/>
      <c r="HE41" s="1344"/>
      <c r="HF41" s="1344"/>
      <c r="HG41" s="1344"/>
      <c r="HH41" s="1344"/>
      <c r="HI41" s="1344"/>
      <c r="HJ41" s="1344"/>
      <c r="HK41" s="1344"/>
      <c r="HL41" s="1344"/>
      <c r="HM41" s="1344"/>
      <c r="HN41" s="1344"/>
      <c r="HO41" s="1344"/>
      <c r="HP41" s="1344"/>
      <c r="HQ41" s="1344"/>
      <c r="HR41" s="1344"/>
      <c r="HS41" s="1344"/>
      <c r="HT41" s="1344"/>
      <c r="HU41" s="1344"/>
      <c r="HV41" s="1344"/>
      <c r="HW41" s="1344"/>
      <c r="HX41" s="1344"/>
      <c r="HY41" s="1344"/>
      <c r="HZ41" s="1344"/>
      <c r="IA41" s="1344"/>
      <c r="IB41" s="1344"/>
      <c r="IC41" s="1344"/>
      <c r="ID41" s="1344"/>
      <c r="IE41" s="1344"/>
      <c r="IF41" s="1344"/>
      <c r="IG41" s="1344"/>
      <c r="IH41" s="1344"/>
      <c r="II41" s="1344"/>
      <c r="IJ41" s="1344"/>
      <c r="IK41" s="1344"/>
      <c r="IL41" s="1344"/>
      <c r="IM41" s="1344"/>
      <c r="IN41" s="1344"/>
      <c r="IO41" s="1344"/>
      <c r="IP41" s="1344"/>
    </row>
    <row r="42" spans="1:250">
      <c r="A42" s="1344"/>
      <c r="B42" s="2847"/>
      <c r="C42" s="2491" t="s">
        <v>1365</v>
      </c>
      <c r="D42" s="2462" t="s">
        <v>1060</v>
      </c>
      <c r="E42" s="2492">
        <v>11.650373999999999</v>
      </c>
      <c r="F42" s="2492">
        <v>11.388766</v>
      </c>
      <c r="G42" s="2492">
        <v>10.668094999999999</v>
      </c>
      <c r="H42" s="2492">
        <v>9.9123920000000005</v>
      </c>
      <c r="I42" s="2492">
        <v>9.4323549999999994</v>
      </c>
      <c r="J42" s="2492">
        <v>9.7252840000000003</v>
      </c>
      <c r="K42" s="2492">
        <v>14.603593</v>
      </c>
      <c r="L42" s="2492">
        <v>15.998427</v>
      </c>
      <c r="M42" s="2492">
        <v>12.058685000000001</v>
      </c>
      <c r="N42" s="2492">
        <v>8.5181389999999997</v>
      </c>
      <c r="O42" s="2493">
        <v>8.3432119999999994</v>
      </c>
      <c r="P42" s="2494">
        <v>8.0287389999999998</v>
      </c>
      <c r="Q42" s="2494">
        <v>7.5240159999999996</v>
      </c>
      <c r="R42" s="2494">
        <v>6.915699</v>
      </c>
      <c r="S42" s="2494">
        <v>7.0691090000000001</v>
      </c>
      <c r="T42" s="2494">
        <v>7.9630739999999998</v>
      </c>
      <c r="U42" s="2494">
        <v>7.7887279999999999</v>
      </c>
      <c r="V42" s="2494">
        <v>7.9700839999999999</v>
      </c>
      <c r="W42" s="2494">
        <v>7.3284419999999999</v>
      </c>
      <c r="X42" s="2494">
        <v>6.1474739999999999</v>
      </c>
      <c r="Y42" s="2494">
        <v>4.6069789999999999</v>
      </c>
      <c r="Z42" s="2494">
        <v>4.8220070000000002</v>
      </c>
      <c r="AA42" s="2494">
        <v>4.986313</v>
      </c>
      <c r="AB42" s="2494">
        <v>5.1886010000000002</v>
      </c>
      <c r="AC42" s="2494">
        <v>5.3262669999999996</v>
      </c>
      <c r="AD42" s="2495">
        <v>5.2052379999999996</v>
      </c>
      <c r="AE42" s="2495">
        <v>5.0775880000000004</v>
      </c>
      <c r="AF42" s="2495">
        <v>5.3832009999999997</v>
      </c>
      <c r="AG42" s="2495">
        <v>5.0714920000000001</v>
      </c>
      <c r="AH42" s="2495">
        <v>4.660018</v>
      </c>
      <c r="AI42" s="2495">
        <v>4.6073849999999998</v>
      </c>
      <c r="AJ42" s="2495">
        <v>4.6758230000000003</v>
      </c>
      <c r="AK42" s="2241">
        <v>4.6008889999999996</v>
      </c>
      <c r="AL42" s="2241">
        <v>4.3054779999999999</v>
      </c>
      <c r="AM42" s="2241">
        <v>4.8613220000000004</v>
      </c>
      <c r="AN42" s="2241">
        <v>3.9422410000000001</v>
      </c>
      <c r="AO42" s="1973" t="s">
        <v>97</v>
      </c>
      <c r="AP42" s="1344"/>
      <c r="AQ42" s="327" t="s">
        <v>1366</v>
      </c>
      <c r="AR42" s="1344"/>
      <c r="AS42" s="1344"/>
      <c r="AT42" s="1983"/>
      <c r="AU42" s="1983"/>
      <c r="AV42" s="1344"/>
      <c r="AW42" s="1344"/>
      <c r="AX42" s="1344"/>
      <c r="AY42" s="1344"/>
      <c r="AZ42" s="1344"/>
      <c r="BA42" s="1344"/>
      <c r="BB42" s="1344"/>
      <c r="BC42" s="1344"/>
      <c r="BD42" s="1344"/>
      <c r="BE42" s="1344"/>
      <c r="BF42" s="1344"/>
      <c r="BG42" s="1344"/>
      <c r="BH42" s="1344"/>
      <c r="BI42" s="1344"/>
      <c r="BJ42" s="1344"/>
      <c r="BK42" s="1344"/>
      <c r="BL42" s="1344"/>
      <c r="BM42" s="1344"/>
      <c r="BN42" s="1344"/>
      <c r="BO42" s="1344"/>
      <c r="BP42" s="1344"/>
      <c r="BQ42" s="1344"/>
      <c r="BR42" s="1344"/>
      <c r="BS42" s="1344"/>
      <c r="BT42" s="1344"/>
      <c r="BU42" s="1344"/>
      <c r="BV42" s="1344"/>
      <c r="BW42" s="1344"/>
      <c r="BX42" s="1344"/>
      <c r="BY42" s="1344"/>
      <c r="BZ42" s="1344"/>
      <c r="CA42" s="1344"/>
      <c r="CB42" s="1344"/>
      <c r="CC42" s="1344"/>
      <c r="CD42" s="1344"/>
      <c r="CE42" s="1344"/>
      <c r="CF42" s="1344"/>
      <c r="CG42" s="1344"/>
      <c r="CH42" s="1344"/>
      <c r="CI42" s="1344"/>
      <c r="CJ42" s="1344"/>
      <c r="CK42" s="1344"/>
      <c r="CL42" s="1344"/>
      <c r="CM42" s="1344"/>
      <c r="CN42" s="1344"/>
      <c r="CO42" s="1344"/>
      <c r="CP42" s="1344"/>
      <c r="CQ42" s="1344"/>
      <c r="CR42" s="1344"/>
      <c r="CS42" s="1344"/>
      <c r="CT42" s="1344"/>
      <c r="CU42" s="1344"/>
      <c r="CV42" s="1344"/>
      <c r="CW42" s="1344"/>
      <c r="CX42" s="1344"/>
      <c r="CY42" s="1344"/>
      <c r="CZ42" s="1344"/>
      <c r="DA42" s="1344"/>
      <c r="DB42" s="1344"/>
      <c r="DC42" s="1344"/>
      <c r="DD42" s="1344"/>
      <c r="DE42" s="1344"/>
      <c r="DF42" s="1344"/>
      <c r="DG42" s="1344"/>
      <c r="DH42" s="1344"/>
      <c r="DI42" s="1344"/>
      <c r="DJ42" s="1344"/>
      <c r="DK42" s="1344"/>
      <c r="DL42" s="1344"/>
      <c r="DM42" s="1344"/>
      <c r="DN42" s="1344"/>
      <c r="DO42" s="1344"/>
      <c r="DP42" s="1344"/>
      <c r="DQ42" s="1344"/>
      <c r="DR42" s="1344"/>
      <c r="DS42" s="1344"/>
      <c r="DT42" s="1344"/>
      <c r="DU42" s="1344"/>
      <c r="DV42" s="1344"/>
      <c r="DW42" s="1344"/>
      <c r="DX42" s="1344"/>
      <c r="DY42" s="1344"/>
      <c r="DZ42" s="1344"/>
      <c r="EA42" s="1344"/>
      <c r="EB42" s="1344"/>
      <c r="EC42" s="1344"/>
      <c r="ED42" s="1344"/>
      <c r="EE42" s="1344"/>
      <c r="EF42" s="1344"/>
      <c r="EG42" s="1344"/>
      <c r="EH42" s="1344"/>
      <c r="EI42" s="1344"/>
      <c r="EJ42" s="1344"/>
      <c r="EK42" s="1344"/>
      <c r="EL42" s="1344"/>
      <c r="EM42" s="1344"/>
      <c r="EN42" s="1344"/>
      <c r="EO42" s="1344"/>
      <c r="EP42" s="1344"/>
      <c r="EQ42" s="1344"/>
      <c r="ER42" s="1344"/>
      <c r="ES42" s="1344"/>
      <c r="ET42" s="1344"/>
      <c r="EU42" s="1344"/>
      <c r="EV42" s="1344"/>
      <c r="EW42" s="1344"/>
      <c r="EX42" s="1344"/>
      <c r="EY42" s="1344"/>
      <c r="EZ42" s="1344"/>
      <c r="FA42" s="1344"/>
      <c r="FB42" s="1344"/>
      <c r="FC42" s="1344"/>
      <c r="FD42" s="1344"/>
      <c r="FE42" s="1344"/>
      <c r="FF42" s="1344"/>
      <c r="FG42" s="1344"/>
      <c r="FH42" s="1344"/>
      <c r="FI42" s="1344"/>
      <c r="FJ42" s="1344"/>
      <c r="FK42" s="1344"/>
      <c r="FL42" s="1344"/>
      <c r="FM42" s="1344"/>
      <c r="FN42" s="1344"/>
      <c r="FO42" s="1344"/>
      <c r="FP42" s="1344"/>
      <c r="FQ42" s="1344"/>
      <c r="FR42" s="1344"/>
      <c r="FS42" s="1344"/>
      <c r="FT42" s="1344"/>
      <c r="FU42" s="1344"/>
      <c r="FV42" s="1344"/>
      <c r="FW42" s="1344"/>
      <c r="FX42" s="1344"/>
      <c r="FY42" s="1344"/>
      <c r="FZ42" s="1344"/>
      <c r="GA42" s="1344"/>
      <c r="GB42" s="1344"/>
      <c r="GC42" s="1344"/>
      <c r="GD42" s="1344"/>
      <c r="GE42" s="1344"/>
      <c r="GF42" s="1344"/>
      <c r="GG42" s="1344"/>
      <c r="GH42" s="1344"/>
      <c r="GI42" s="1344"/>
      <c r="GJ42" s="1344"/>
      <c r="GK42" s="1344"/>
      <c r="GL42" s="1344"/>
      <c r="GM42" s="1344"/>
      <c r="GN42" s="1344"/>
      <c r="GO42" s="1344"/>
      <c r="GP42" s="1344"/>
      <c r="GQ42" s="1344"/>
      <c r="GR42" s="1344"/>
      <c r="GS42" s="1344"/>
      <c r="GT42" s="1344"/>
      <c r="GU42" s="1344"/>
      <c r="GV42" s="1344"/>
      <c r="GW42" s="1344"/>
      <c r="GX42" s="1344"/>
      <c r="GY42" s="1344"/>
      <c r="GZ42" s="1344"/>
      <c r="HA42" s="1344"/>
      <c r="HB42" s="1344"/>
      <c r="HC42" s="1344"/>
      <c r="HD42" s="1344"/>
      <c r="HE42" s="1344"/>
      <c r="HF42" s="1344"/>
      <c r="HG42" s="1344"/>
      <c r="HH42" s="1344"/>
      <c r="HI42" s="1344"/>
      <c r="HJ42" s="1344"/>
      <c r="HK42" s="1344"/>
      <c r="HL42" s="1344"/>
      <c r="HM42" s="1344"/>
      <c r="HN42" s="1344"/>
      <c r="HO42" s="1344"/>
      <c r="HP42" s="1344"/>
      <c r="HQ42" s="1344"/>
      <c r="HR42" s="1344"/>
      <c r="HS42" s="1344"/>
      <c r="HT42" s="1344"/>
      <c r="HU42" s="1344"/>
      <c r="HV42" s="1344"/>
      <c r="HW42" s="1344"/>
      <c r="HX42" s="1344"/>
      <c r="HY42" s="1344"/>
      <c r="HZ42" s="1344"/>
      <c r="IA42" s="1344"/>
      <c r="IB42" s="1344"/>
      <c r="IC42" s="1344"/>
      <c r="ID42" s="1344"/>
      <c r="IE42" s="1344"/>
      <c r="IF42" s="1344"/>
      <c r="IG42" s="1344"/>
      <c r="IH42" s="1344"/>
      <c r="II42" s="1344"/>
      <c r="IJ42" s="1344"/>
      <c r="IK42" s="1344"/>
      <c r="IL42" s="1344"/>
      <c r="IM42" s="1344"/>
      <c r="IN42" s="1344"/>
      <c r="IO42" s="1344"/>
      <c r="IP42" s="1344"/>
    </row>
    <row r="43" spans="1:250">
      <c r="A43" s="1344"/>
      <c r="B43" s="2847"/>
      <c r="C43" s="2461" t="s">
        <v>1367</v>
      </c>
      <c r="D43" s="2447" t="s">
        <v>577</v>
      </c>
      <c r="E43" s="2429" t="s">
        <v>1299</v>
      </c>
      <c r="F43" s="1226">
        <f>ROUND((F42-E42)/E42*100,1)</f>
        <v>-2.2000000000000002</v>
      </c>
      <c r="G43" s="1226">
        <f>ROUND((G42-F42)/F42*100,1)</f>
        <v>-6.3</v>
      </c>
      <c r="H43" s="1226">
        <f t="shared" ref="H43:AN43" si="29">ROUND((H42-G42)/G42*100,1)</f>
        <v>-7.1</v>
      </c>
      <c r="I43" s="1226">
        <f t="shared" si="29"/>
        <v>-4.8</v>
      </c>
      <c r="J43" s="1226">
        <f t="shared" si="29"/>
        <v>3.1</v>
      </c>
      <c r="K43" s="1226">
        <f t="shared" si="29"/>
        <v>50.2</v>
      </c>
      <c r="L43" s="1226">
        <f t="shared" si="29"/>
        <v>9.6</v>
      </c>
      <c r="M43" s="1226">
        <f t="shared" si="29"/>
        <v>-24.6</v>
      </c>
      <c r="N43" s="1226">
        <f t="shared" si="29"/>
        <v>-29.4</v>
      </c>
      <c r="O43" s="1226">
        <f t="shared" si="29"/>
        <v>-2.1</v>
      </c>
      <c r="P43" s="1226">
        <f t="shared" si="29"/>
        <v>-3.8</v>
      </c>
      <c r="Q43" s="1226">
        <f t="shared" si="29"/>
        <v>-6.3</v>
      </c>
      <c r="R43" s="1226">
        <f t="shared" si="29"/>
        <v>-8.1</v>
      </c>
      <c r="S43" s="1226">
        <f t="shared" si="29"/>
        <v>2.2000000000000002</v>
      </c>
      <c r="T43" s="1226">
        <f t="shared" si="29"/>
        <v>12.6</v>
      </c>
      <c r="U43" s="1226">
        <f t="shared" si="29"/>
        <v>-2.2000000000000002</v>
      </c>
      <c r="V43" s="1226">
        <f t="shared" si="29"/>
        <v>2.2999999999999998</v>
      </c>
      <c r="W43" s="1226">
        <f t="shared" si="29"/>
        <v>-8.1</v>
      </c>
      <c r="X43" s="1226">
        <f t="shared" si="29"/>
        <v>-16.100000000000001</v>
      </c>
      <c r="Y43" s="1226">
        <f t="shared" si="29"/>
        <v>-25.1</v>
      </c>
      <c r="Z43" s="1226">
        <f t="shared" si="29"/>
        <v>4.7</v>
      </c>
      <c r="AA43" s="1226">
        <f t="shared" si="29"/>
        <v>3.4</v>
      </c>
      <c r="AB43" s="1226">
        <f t="shared" si="29"/>
        <v>4.0999999999999996</v>
      </c>
      <c r="AC43" s="1226">
        <f t="shared" si="29"/>
        <v>2.7</v>
      </c>
      <c r="AD43" s="1226">
        <f t="shared" si="29"/>
        <v>-2.2999999999999998</v>
      </c>
      <c r="AE43" s="1226">
        <f t="shared" si="29"/>
        <v>-2.5</v>
      </c>
      <c r="AF43" s="1226">
        <f t="shared" si="29"/>
        <v>6</v>
      </c>
      <c r="AG43" s="1226">
        <f t="shared" si="29"/>
        <v>-5.8</v>
      </c>
      <c r="AH43" s="1226">
        <f t="shared" si="29"/>
        <v>-8.1</v>
      </c>
      <c r="AI43" s="1226">
        <f t="shared" si="29"/>
        <v>-1.1000000000000001</v>
      </c>
      <c r="AJ43" s="1226">
        <f t="shared" si="29"/>
        <v>1.5</v>
      </c>
      <c r="AK43" s="1226">
        <f t="shared" si="29"/>
        <v>-1.6</v>
      </c>
      <c r="AL43" s="1226">
        <f t="shared" si="29"/>
        <v>-6.4</v>
      </c>
      <c r="AM43" s="1511">
        <f t="shared" si="29"/>
        <v>12.9</v>
      </c>
      <c r="AN43" s="1511">
        <f t="shared" si="29"/>
        <v>-18.899999999999999</v>
      </c>
      <c r="AO43" s="1980"/>
      <c r="AP43" s="1344"/>
      <c r="AQ43" s="327" t="s">
        <v>1368</v>
      </c>
      <c r="AR43" s="1344"/>
      <c r="AS43" s="1344"/>
      <c r="AT43" s="1983"/>
      <c r="AU43" s="1983"/>
      <c r="AV43" s="1344"/>
      <c r="AW43" s="1344"/>
      <c r="AX43" s="1344"/>
      <c r="AY43" s="1344"/>
      <c r="AZ43" s="1344"/>
      <c r="BA43" s="1344"/>
      <c r="BB43" s="1344"/>
      <c r="BC43" s="1344"/>
      <c r="BD43" s="1344"/>
      <c r="BE43" s="1344"/>
      <c r="BF43" s="1344"/>
      <c r="BG43" s="1344"/>
      <c r="BH43" s="1344"/>
      <c r="BI43" s="1344"/>
      <c r="BJ43" s="1344"/>
      <c r="BK43" s="1344"/>
      <c r="BL43" s="1344"/>
      <c r="BM43" s="1344"/>
      <c r="BN43" s="1344"/>
      <c r="BO43" s="1344"/>
      <c r="BP43" s="1344"/>
      <c r="BQ43" s="1344"/>
      <c r="BR43" s="1344"/>
      <c r="BS43" s="1344"/>
      <c r="BT43" s="1344"/>
      <c r="BU43" s="1344"/>
      <c r="BV43" s="1344"/>
      <c r="BW43" s="1344"/>
      <c r="BX43" s="1344"/>
      <c r="BY43" s="1344"/>
      <c r="BZ43" s="1344"/>
      <c r="CA43" s="1344"/>
      <c r="CB43" s="1344"/>
      <c r="CC43" s="1344"/>
      <c r="CD43" s="1344"/>
      <c r="CE43" s="1344"/>
      <c r="CF43" s="1344"/>
      <c r="CG43" s="1344"/>
      <c r="CH43" s="1344"/>
      <c r="CI43" s="1344"/>
      <c r="CJ43" s="1344"/>
      <c r="CK43" s="1344"/>
      <c r="CL43" s="1344"/>
      <c r="CM43" s="1344"/>
      <c r="CN43" s="1344"/>
      <c r="CO43" s="1344"/>
      <c r="CP43" s="1344"/>
      <c r="CQ43" s="1344"/>
      <c r="CR43" s="1344"/>
      <c r="CS43" s="1344"/>
      <c r="CT43" s="1344"/>
      <c r="CU43" s="1344"/>
      <c r="CV43" s="1344"/>
      <c r="CW43" s="1344"/>
      <c r="CX43" s="1344"/>
      <c r="CY43" s="1344"/>
      <c r="CZ43" s="1344"/>
      <c r="DA43" s="1344"/>
      <c r="DB43" s="1344"/>
      <c r="DC43" s="1344"/>
      <c r="DD43" s="1344"/>
      <c r="DE43" s="1344"/>
      <c r="DF43" s="1344"/>
      <c r="DG43" s="1344"/>
      <c r="DH43" s="1344"/>
      <c r="DI43" s="1344"/>
      <c r="DJ43" s="1344"/>
      <c r="DK43" s="1344"/>
      <c r="DL43" s="1344"/>
      <c r="DM43" s="1344"/>
      <c r="DN43" s="1344"/>
      <c r="DO43" s="1344"/>
      <c r="DP43" s="1344"/>
      <c r="DQ43" s="1344"/>
      <c r="DR43" s="1344"/>
      <c r="DS43" s="1344"/>
      <c r="DT43" s="1344"/>
      <c r="DU43" s="1344"/>
      <c r="DV43" s="1344"/>
      <c r="DW43" s="1344"/>
      <c r="DX43" s="1344"/>
      <c r="DY43" s="1344"/>
      <c r="DZ43" s="1344"/>
      <c r="EA43" s="1344"/>
      <c r="EB43" s="1344"/>
      <c r="EC43" s="1344"/>
      <c r="ED43" s="1344"/>
      <c r="EE43" s="1344"/>
      <c r="EF43" s="1344"/>
      <c r="EG43" s="1344"/>
      <c r="EH43" s="1344"/>
      <c r="EI43" s="1344"/>
      <c r="EJ43" s="1344"/>
      <c r="EK43" s="1344"/>
      <c r="EL43" s="1344"/>
      <c r="EM43" s="1344"/>
      <c r="EN43" s="1344"/>
      <c r="EO43" s="1344"/>
      <c r="EP43" s="1344"/>
      <c r="EQ43" s="1344"/>
      <c r="ER43" s="1344"/>
      <c r="ES43" s="1344"/>
      <c r="ET43" s="1344"/>
      <c r="EU43" s="1344"/>
      <c r="EV43" s="1344"/>
      <c r="EW43" s="1344"/>
      <c r="EX43" s="1344"/>
      <c r="EY43" s="1344"/>
      <c r="EZ43" s="1344"/>
      <c r="FA43" s="1344"/>
      <c r="FB43" s="1344"/>
      <c r="FC43" s="1344"/>
      <c r="FD43" s="1344"/>
      <c r="FE43" s="1344"/>
      <c r="FF43" s="1344"/>
      <c r="FG43" s="1344"/>
      <c r="FH43" s="1344"/>
      <c r="FI43" s="1344"/>
      <c r="FJ43" s="1344"/>
      <c r="FK43" s="1344"/>
      <c r="FL43" s="1344"/>
      <c r="FM43" s="1344"/>
      <c r="FN43" s="1344"/>
      <c r="FO43" s="1344"/>
      <c r="FP43" s="1344"/>
      <c r="FQ43" s="1344"/>
      <c r="FR43" s="1344"/>
      <c r="FS43" s="1344"/>
      <c r="FT43" s="1344"/>
      <c r="FU43" s="1344"/>
      <c r="FV43" s="1344"/>
      <c r="FW43" s="1344"/>
      <c r="FX43" s="1344"/>
      <c r="FY43" s="1344"/>
      <c r="FZ43" s="1344"/>
      <c r="GA43" s="1344"/>
      <c r="GB43" s="1344"/>
      <c r="GC43" s="1344"/>
      <c r="GD43" s="1344"/>
      <c r="GE43" s="1344"/>
      <c r="GF43" s="1344"/>
      <c r="GG43" s="1344"/>
      <c r="GH43" s="1344"/>
      <c r="GI43" s="1344"/>
      <c r="GJ43" s="1344"/>
      <c r="GK43" s="1344"/>
      <c r="GL43" s="1344"/>
      <c r="GM43" s="1344"/>
      <c r="GN43" s="1344"/>
      <c r="GO43" s="1344"/>
      <c r="GP43" s="1344"/>
      <c r="GQ43" s="1344"/>
      <c r="GR43" s="1344"/>
      <c r="GS43" s="1344"/>
      <c r="GT43" s="1344"/>
      <c r="GU43" s="1344"/>
      <c r="GV43" s="1344"/>
      <c r="GW43" s="1344"/>
      <c r="GX43" s="1344"/>
      <c r="GY43" s="1344"/>
      <c r="GZ43" s="1344"/>
      <c r="HA43" s="1344"/>
      <c r="HB43" s="1344"/>
      <c r="HC43" s="1344"/>
      <c r="HD43" s="1344"/>
      <c r="HE43" s="1344"/>
      <c r="HF43" s="1344"/>
      <c r="HG43" s="1344"/>
      <c r="HH43" s="1344"/>
      <c r="HI43" s="1344"/>
      <c r="HJ43" s="1344"/>
      <c r="HK43" s="1344"/>
      <c r="HL43" s="1344"/>
      <c r="HM43" s="1344"/>
      <c r="HN43" s="1344"/>
      <c r="HO43" s="1344"/>
      <c r="HP43" s="1344"/>
      <c r="HQ43" s="1344"/>
      <c r="HR43" s="1344"/>
      <c r="HS43" s="1344"/>
      <c r="HT43" s="1344"/>
      <c r="HU43" s="1344"/>
      <c r="HV43" s="1344"/>
      <c r="HW43" s="1344"/>
      <c r="HX43" s="1344"/>
      <c r="HY43" s="1344"/>
      <c r="HZ43" s="1344"/>
      <c r="IA43" s="1344"/>
      <c r="IB43" s="1344"/>
      <c r="IC43" s="1344"/>
      <c r="ID43" s="1344"/>
      <c r="IE43" s="1344"/>
      <c r="IF43" s="1344"/>
      <c r="IG43" s="1344"/>
      <c r="IH43" s="1344"/>
      <c r="II43" s="1344"/>
      <c r="IJ43" s="1344"/>
      <c r="IK43" s="1344"/>
      <c r="IL43" s="1344"/>
      <c r="IM43" s="1344"/>
      <c r="IN43" s="1344"/>
      <c r="IO43" s="1344"/>
      <c r="IP43" s="1344"/>
    </row>
    <row r="44" spans="1:250">
      <c r="A44" s="1344"/>
      <c r="B44" s="2847"/>
      <c r="C44" s="2454" t="s">
        <v>1062</v>
      </c>
      <c r="D44" s="2462" t="s">
        <v>1130</v>
      </c>
      <c r="E44" s="2496">
        <v>220.19499999999999</v>
      </c>
      <c r="F44" s="2497">
        <v>225.49700000000001</v>
      </c>
      <c r="G44" s="2497">
        <v>215.08199999999999</v>
      </c>
      <c r="H44" s="2497">
        <v>200.02600000000001</v>
      </c>
      <c r="I44" s="2497">
        <v>185.00200000000001</v>
      </c>
      <c r="J44" s="2497">
        <v>185.642</v>
      </c>
      <c r="K44" s="2497">
        <v>211.92500000000001</v>
      </c>
      <c r="L44" s="2497">
        <v>222.20699999999999</v>
      </c>
      <c r="M44" s="2497">
        <v>185.31299999999999</v>
      </c>
      <c r="N44" s="2497">
        <v>164.28</v>
      </c>
      <c r="O44" s="2498">
        <v>154.821</v>
      </c>
      <c r="P44" s="2499">
        <v>159.47499999999999</v>
      </c>
      <c r="Q44" s="2500">
        <v>154.72200000000001</v>
      </c>
      <c r="R44" s="2500">
        <v>156.32</v>
      </c>
      <c r="S44" s="2500">
        <v>155.18299999999999</v>
      </c>
      <c r="T44" s="2500">
        <v>162.43199999999999</v>
      </c>
      <c r="U44" s="2500">
        <v>161.63800000000001</v>
      </c>
      <c r="V44" s="2500">
        <v>148.03399999999999</v>
      </c>
      <c r="W44" s="2500">
        <v>136.18199999999999</v>
      </c>
      <c r="X44" s="2500">
        <v>115.887</v>
      </c>
      <c r="Y44" s="2500">
        <v>132.38800000000001</v>
      </c>
      <c r="Z44" s="2500">
        <v>120.53</v>
      </c>
      <c r="AA44" s="2500">
        <v>122.149</v>
      </c>
      <c r="AB44" s="2500">
        <v>126.738</v>
      </c>
      <c r="AC44" s="2500">
        <v>137.559</v>
      </c>
      <c r="AD44" s="2006">
        <v>123.614</v>
      </c>
      <c r="AE44" s="2005">
        <v>124.446</v>
      </c>
      <c r="AF44" s="2005">
        <v>134.61099999999999</v>
      </c>
      <c r="AG44" s="2005">
        <v>133.815</v>
      </c>
      <c r="AH44" s="2005">
        <v>133.36699999999999</v>
      </c>
      <c r="AI44" s="2005">
        <v>127.825</v>
      </c>
      <c r="AJ44" s="2007">
        <v>117.43600000000001</v>
      </c>
      <c r="AK44" s="2007">
        <v>109.913</v>
      </c>
      <c r="AL44" s="2007">
        <v>111.596</v>
      </c>
      <c r="AM44" s="2007">
        <v>123.09</v>
      </c>
      <c r="AN44" s="2501">
        <v>125.33499999999999</v>
      </c>
      <c r="AO44" s="1276" t="s">
        <v>1064</v>
      </c>
      <c r="AP44" s="1344"/>
      <c r="AQ44" s="327" t="s">
        <v>1369</v>
      </c>
      <c r="AR44" s="1344"/>
      <c r="AS44" s="1344"/>
      <c r="AT44" s="1983"/>
      <c r="AU44" s="1983"/>
      <c r="AV44" s="1344"/>
      <c r="AW44" s="1344"/>
      <c r="AX44" s="1344"/>
      <c r="AY44" s="1344"/>
      <c r="AZ44" s="1344"/>
      <c r="BA44" s="1344"/>
      <c r="BB44" s="1344"/>
      <c r="BC44" s="1344"/>
      <c r="BD44" s="1344"/>
      <c r="BE44" s="1344"/>
      <c r="BF44" s="1344"/>
      <c r="BG44" s="1344"/>
      <c r="BH44" s="1344"/>
      <c r="BI44" s="1344"/>
      <c r="BJ44" s="1344"/>
      <c r="BK44" s="1344"/>
      <c r="BL44" s="1344"/>
      <c r="BM44" s="1344"/>
      <c r="BN44" s="1344"/>
      <c r="BO44" s="1344"/>
      <c r="BP44" s="1344"/>
      <c r="BQ44" s="1344"/>
      <c r="BR44" s="1344"/>
      <c r="BS44" s="1344"/>
      <c r="BT44" s="1344"/>
      <c r="BU44" s="1344"/>
      <c r="BV44" s="1344"/>
      <c r="BW44" s="1344"/>
      <c r="BX44" s="1344"/>
      <c r="BY44" s="1344"/>
      <c r="BZ44" s="1344"/>
      <c r="CA44" s="1344"/>
      <c r="CB44" s="1344"/>
      <c r="CC44" s="1344"/>
      <c r="CD44" s="1344"/>
      <c r="CE44" s="1344"/>
      <c r="CF44" s="1344"/>
      <c r="CG44" s="1344"/>
      <c r="CH44" s="1344"/>
      <c r="CI44" s="1344"/>
      <c r="CJ44" s="1344"/>
      <c r="CK44" s="1344"/>
      <c r="CL44" s="1344"/>
      <c r="CM44" s="1344"/>
      <c r="CN44" s="1344"/>
      <c r="CO44" s="1344"/>
      <c r="CP44" s="1344"/>
      <c r="CQ44" s="1344"/>
      <c r="CR44" s="1344"/>
      <c r="CS44" s="1344"/>
      <c r="CT44" s="1344"/>
      <c r="CU44" s="1344"/>
      <c r="CV44" s="1344"/>
      <c r="CW44" s="1344"/>
      <c r="CX44" s="1344"/>
      <c r="CY44" s="1344"/>
      <c r="CZ44" s="1344"/>
      <c r="DA44" s="1344"/>
      <c r="DB44" s="1344"/>
      <c r="DC44" s="1344"/>
      <c r="DD44" s="1344"/>
      <c r="DE44" s="1344"/>
      <c r="DF44" s="1344"/>
      <c r="DG44" s="1344"/>
      <c r="DH44" s="1344"/>
      <c r="DI44" s="1344"/>
      <c r="DJ44" s="1344"/>
      <c r="DK44" s="1344"/>
      <c r="DL44" s="1344"/>
      <c r="DM44" s="1344"/>
      <c r="DN44" s="1344"/>
      <c r="DO44" s="1344"/>
      <c r="DP44" s="1344"/>
      <c r="DQ44" s="1344"/>
      <c r="DR44" s="1344"/>
      <c r="DS44" s="1344"/>
      <c r="DT44" s="1344"/>
      <c r="DU44" s="1344"/>
      <c r="DV44" s="1344"/>
      <c r="DW44" s="1344"/>
      <c r="DX44" s="1344"/>
      <c r="DY44" s="1344"/>
      <c r="DZ44" s="1344"/>
      <c r="EA44" s="1344"/>
      <c r="EB44" s="1344"/>
      <c r="EC44" s="1344"/>
      <c r="ED44" s="1344"/>
      <c r="EE44" s="1344"/>
      <c r="EF44" s="1344"/>
      <c r="EG44" s="1344"/>
      <c r="EH44" s="1344"/>
      <c r="EI44" s="1344"/>
      <c r="EJ44" s="1344"/>
      <c r="EK44" s="1344"/>
      <c r="EL44" s="1344"/>
      <c r="EM44" s="1344"/>
      <c r="EN44" s="1344"/>
      <c r="EO44" s="1344"/>
      <c r="EP44" s="1344"/>
      <c r="EQ44" s="1344"/>
      <c r="ER44" s="1344"/>
      <c r="ES44" s="1344"/>
      <c r="ET44" s="1344"/>
      <c r="EU44" s="1344"/>
      <c r="EV44" s="1344"/>
      <c r="EW44" s="1344"/>
      <c r="EX44" s="1344"/>
      <c r="EY44" s="1344"/>
      <c r="EZ44" s="1344"/>
      <c r="FA44" s="1344"/>
      <c r="FB44" s="1344"/>
      <c r="FC44" s="1344"/>
      <c r="FD44" s="1344"/>
      <c r="FE44" s="1344"/>
      <c r="FF44" s="1344"/>
      <c r="FG44" s="1344"/>
      <c r="FH44" s="1344"/>
      <c r="FI44" s="1344"/>
      <c r="FJ44" s="1344"/>
      <c r="FK44" s="1344"/>
      <c r="FL44" s="1344"/>
      <c r="FM44" s="1344"/>
      <c r="FN44" s="1344"/>
      <c r="FO44" s="1344"/>
      <c r="FP44" s="1344"/>
      <c r="FQ44" s="1344"/>
      <c r="FR44" s="1344"/>
      <c r="FS44" s="1344"/>
      <c r="FT44" s="1344"/>
      <c r="FU44" s="1344"/>
      <c r="FV44" s="1344"/>
      <c r="FW44" s="1344"/>
      <c r="FX44" s="1344"/>
      <c r="FY44" s="1344"/>
      <c r="FZ44" s="1344"/>
      <c r="GA44" s="1344"/>
      <c r="GB44" s="1344"/>
      <c r="GC44" s="1344"/>
      <c r="GD44" s="1344"/>
      <c r="GE44" s="1344"/>
      <c r="GF44" s="1344"/>
      <c r="GG44" s="1344"/>
      <c r="GH44" s="1344"/>
      <c r="GI44" s="1344"/>
      <c r="GJ44" s="1344"/>
      <c r="GK44" s="1344"/>
      <c r="GL44" s="1344"/>
      <c r="GM44" s="1344"/>
      <c r="GN44" s="1344"/>
      <c r="GO44" s="1344"/>
      <c r="GP44" s="1344"/>
      <c r="GQ44" s="1344"/>
      <c r="GR44" s="1344"/>
      <c r="GS44" s="1344"/>
      <c r="GT44" s="1344"/>
      <c r="GU44" s="1344"/>
      <c r="GV44" s="1344"/>
      <c r="GW44" s="1344"/>
      <c r="GX44" s="1344"/>
      <c r="GY44" s="1344"/>
      <c r="GZ44" s="1344"/>
      <c r="HA44" s="1344"/>
      <c r="HB44" s="1344"/>
      <c r="HC44" s="1344"/>
      <c r="HD44" s="1344"/>
      <c r="HE44" s="1344"/>
      <c r="HF44" s="1344"/>
      <c r="HG44" s="1344"/>
      <c r="HH44" s="1344"/>
      <c r="HI44" s="1344"/>
      <c r="HJ44" s="1344"/>
      <c r="HK44" s="1344"/>
      <c r="HL44" s="1344"/>
      <c r="HM44" s="1344"/>
      <c r="HN44" s="1344"/>
      <c r="HO44" s="1344"/>
      <c r="HP44" s="1344"/>
      <c r="HQ44" s="1344"/>
      <c r="HR44" s="1344"/>
      <c r="HS44" s="1344"/>
      <c r="HT44" s="1344"/>
      <c r="HU44" s="1344"/>
      <c r="HV44" s="1344"/>
      <c r="HW44" s="1344"/>
      <c r="HX44" s="1344"/>
      <c r="HY44" s="1344"/>
      <c r="HZ44" s="1344"/>
      <c r="IA44" s="1344"/>
      <c r="IB44" s="1344"/>
      <c r="IC44" s="1344"/>
      <c r="ID44" s="1344"/>
      <c r="IE44" s="1344"/>
      <c r="IF44" s="1344"/>
      <c r="IG44" s="1344"/>
      <c r="IH44" s="1344"/>
      <c r="II44" s="1344"/>
      <c r="IJ44" s="1344"/>
      <c r="IK44" s="1344"/>
      <c r="IL44" s="1344"/>
      <c r="IM44" s="1344"/>
      <c r="IN44" s="1344"/>
      <c r="IO44" s="1344"/>
      <c r="IP44" s="1344"/>
    </row>
    <row r="45" spans="1:250">
      <c r="A45" s="1344"/>
      <c r="B45" s="2847"/>
      <c r="C45" s="2453" t="s">
        <v>38</v>
      </c>
      <c r="D45" s="2447" t="s">
        <v>577</v>
      </c>
      <c r="E45" s="2429" t="s">
        <v>1299</v>
      </c>
      <c r="F45" s="1226">
        <f>ROUND((F44-E44)/E44*100,1)</f>
        <v>2.4</v>
      </c>
      <c r="G45" s="1226">
        <f>ROUND((G44-F44)/F44*100,1)</f>
        <v>-4.5999999999999996</v>
      </c>
      <c r="H45" s="1226">
        <f t="shared" ref="H45:AN45" si="30">ROUND((H44-G44)/G44*100,1)</f>
        <v>-7</v>
      </c>
      <c r="I45" s="1226">
        <f t="shared" si="30"/>
        <v>-7.5</v>
      </c>
      <c r="J45" s="1226">
        <f t="shared" si="30"/>
        <v>0.3</v>
      </c>
      <c r="K45" s="1226">
        <f t="shared" si="30"/>
        <v>14.2</v>
      </c>
      <c r="L45" s="1226">
        <f t="shared" si="30"/>
        <v>4.9000000000000004</v>
      </c>
      <c r="M45" s="1226">
        <f t="shared" si="30"/>
        <v>-16.600000000000001</v>
      </c>
      <c r="N45" s="1226">
        <f t="shared" si="30"/>
        <v>-11.3</v>
      </c>
      <c r="O45" s="1226">
        <f t="shared" si="30"/>
        <v>-5.8</v>
      </c>
      <c r="P45" s="1226">
        <f t="shared" si="30"/>
        <v>3</v>
      </c>
      <c r="Q45" s="1226">
        <f t="shared" si="30"/>
        <v>-3</v>
      </c>
      <c r="R45" s="1226">
        <f t="shared" si="30"/>
        <v>1</v>
      </c>
      <c r="S45" s="1226">
        <f t="shared" si="30"/>
        <v>-0.7</v>
      </c>
      <c r="T45" s="1226">
        <f t="shared" si="30"/>
        <v>4.7</v>
      </c>
      <c r="U45" s="1226">
        <f t="shared" si="30"/>
        <v>-0.5</v>
      </c>
      <c r="V45" s="1226">
        <f t="shared" si="30"/>
        <v>-8.4</v>
      </c>
      <c r="W45" s="1226">
        <f t="shared" si="30"/>
        <v>-8</v>
      </c>
      <c r="X45" s="1226">
        <f t="shared" si="30"/>
        <v>-14.9</v>
      </c>
      <c r="Y45" s="1226">
        <f t="shared" si="30"/>
        <v>14.2</v>
      </c>
      <c r="Z45" s="1226">
        <f t="shared" si="30"/>
        <v>-9</v>
      </c>
      <c r="AA45" s="1226">
        <f t="shared" si="30"/>
        <v>1.3</v>
      </c>
      <c r="AB45" s="1226">
        <f t="shared" si="30"/>
        <v>3.8</v>
      </c>
      <c r="AC45" s="1226">
        <f t="shared" si="30"/>
        <v>8.5</v>
      </c>
      <c r="AD45" s="1226">
        <f t="shared" si="30"/>
        <v>-10.1</v>
      </c>
      <c r="AE45" s="1226">
        <f t="shared" si="30"/>
        <v>0.7</v>
      </c>
      <c r="AF45" s="1226">
        <f t="shared" si="30"/>
        <v>8.1999999999999993</v>
      </c>
      <c r="AG45" s="1226">
        <f t="shared" si="30"/>
        <v>-0.6</v>
      </c>
      <c r="AH45" s="1226">
        <f t="shared" si="30"/>
        <v>-0.3</v>
      </c>
      <c r="AI45" s="1226">
        <f t="shared" si="30"/>
        <v>-4.2</v>
      </c>
      <c r="AJ45" s="1226">
        <f t="shared" si="30"/>
        <v>-8.1</v>
      </c>
      <c r="AK45" s="1226">
        <f t="shared" si="30"/>
        <v>-6.4</v>
      </c>
      <c r="AL45" s="1226">
        <f t="shared" si="30"/>
        <v>1.5</v>
      </c>
      <c r="AM45" s="1226">
        <f t="shared" si="30"/>
        <v>10.3</v>
      </c>
      <c r="AN45" s="1226">
        <f t="shared" si="30"/>
        <v>1.8</v>
      </c>
      <c r="AO45" s="1544" t="s">
        <v>1066</v>
      </c>
      <c r="AP45" s="1344"/>
      <c r="AQ45" s="327"/>
      <c r="AR45" s="1344"/>
      <c r="AS45" s="1344"/>
      <c r="AT45" s="1983"/>
      <c r="AU45" s="1983"/>
      <c r="AV45" s="1344"/>
      <c r="AW45" s="1344"/>
      <c r="AX45" s="1344"/>
      <c r="AY45" s="1344"/>
      <c r="AZ45" s="1344"/>
      <c r="BA45" s="1344"/>
      <c r="BB45" s="1344"/>
      <c r="BC45" s="1344"/>
      <c r="BD45" s="1344"/>
      <c r="BE45" s="1344"/>
      <c r="BF45" s="1344"/>
      <c r="BG45" s="1344"/>
      <c r="BH45" s="1344"/>
      <c r="BI45" s="1344"/>
      <c r="BJ45" s="1344"/>
      <c r="BK45" s="1344"/>
      <c r="BL45" s="1344"/>
      <c r="BM45" s="1344"/>
      <c r="BN45" s="1344"/>
      <c r="BO45" s="1344"/>
      <c r="BP45" s="1344"/>
      <c r="BQ45" s="1344"/>
      <c r="BR45" s="1344"/>
      <c r="BS45" s="1344"/>
      <c r="BT45" s="1344"/>
      <c r="BU45" s="1344"/>
      <c r="BV45" s="1344"/>
      <c r="BW45" s="1344"/>
      <c r="BX45" s="1344"/>
      <c r="BY45" s="1344"/>
      <c r="BZ45" s="1344"/>
      <c r="CA45" s="1344"/>
      <c r="CB45" s="1344"/>
      <c r="CC45" s="1344"/>
      <c r="CD45" s="1344"/>
      <c r="CE45" s="1344"/>
      <c r="CF45" s="1344"/>
      <c r="CG45" s="1344"/>
      <c r="CH45" s="1344"/>
      <c r="CI45" s="1344"/>
      <c r="CJ45" s="1344"/>
      <c r="CK45" s="1344"/>
      <c r="CL45" s="1344"/>
      <c r="CM45" s="1344"/>
      <c r="CN45" s="1344"/>
      <c r="CO45" s="1344"/>
      <c r="CP45" s="1344"/>
      <c r="CQ45" s="1344"/>
      <c r="CR45" s="1344"/>
      <c r="CS45" s="1344"/>
      <c r="CT45" s="1344"/>
      <c r="CU45" s="1344"/>
      <c r="CV45" s="1344"/>
      <c r="CW45" s="1344"/>
      <c r="CX45" s="1344"/>
      <c r="CY45" s="1344"/>
      <c r="CZ45" s="1344"/>
      <c r="DA45" s="1344"/>
      <c r="DB45" s="1344"/>
      <c r="DC45" s="1344"/>
      <c r="DD45" s="1344"/>
      <c r="DE45" s="1344"/>
      <c r="DF45" s="1344"/>
      <c r="DG45" s="1344"/>
      <c r="DH45" s="1344"/>
      <c r="DI45" s="1344"/>
      <c r="DJ45" s="1344"/>
      <c r="DK45" s="1344"/>
      <c r="DL45" s="1344"/>
      <c r="DM45" s="1344"/>
      <c r="DN45" s="1344"/>
      <c r="DO45" s="1344"/>
      <c r="DP45" s="1344"/>
      <c r="DQ45" s="1344"/>
      <c r="DR45" s="1344"/>
      <c r="DS45" s="1344"/>
      <c r="DT45" s="1344"/>
      <c r="DU45" s="1344"/>
      <c r="DV45" s="1344"/>
      <c r="DW45" s="1344"/>
      <c r="DX45" s="1344"/>
      <c r="DY45" s="1344"/>
      <c r="DZ45" s="1344"/>
      <c r="EA45" s="1344"/>
      <c r="EB45" s="1344"/>
      <c r="EC45" s="1344"/>
      <c r="ED45" s="1344"/>
      <c r="EE45" s="1344"/>
      <c r="EF45" s="1344"/>
      <c r="EG45" s="1344"/>
      <c r="EH45" s="1344"/>
      <c r="EI45" s="1344"/>
      <c r="EJ45" s="1344"/>
      <c r="EK45" s="1344"/>
      <c r="EL45" s="1344"/>
      <c r="EM45" s="1344"/>
      <c r="EN45" s="1344"/>
      <c r="EO45" s="1344"/>
      <c r="EP45" s="1344"/>
      <c r="EQ45" s="1344"/>
      <c r="ER45" s="1344"/>
      <c r="ES45" s="1344"/>
      <c r="ET45" s="1344"/>
      <c r="EU45" s="1344"/>
      <c r="EV45" s="1344"/>
      <c r="EW45" s="1344"/>
      <c r="EX45" s="1344"/>
      <c r="EY45" s="1344"/>
      <c r="EZ45" s="1344"/>
      <c r="FA45" s="1344"/>
      <c r="FB45" s="1344"/>
      <c r="FC45" s="1344"/>
      <c r="FD45" s="1344"/>
      <c r="FE45" s="1344"/>
      <c r="FF45" s="1344"/>
      <c r="FG45" s="1344"/>
      <c r="FH45" s="1344"/>
      <c r="FI45" s="1344"/>
      <c r="FJ45" s="1344"/>
      <c r="FK45" s="1344"/>
      <c r="FL45" s="1344"/>
      <c r="FM45" s="1344"/>
      <c r="FN45" s="1344"/>
      <c r="FO45" s="1344"/>
      <c r="FP45" s="1344"/>
      <c r="FQ45" s="1344"/>
      <c r="FR45" s="1344"/>
      <c r="FS45" s="1344"/>
      <c r="FT45" s="1344"/>
      <c r="FU45" s="1344"/>
      <c r="FV45" s="1344"/>
      <c r="FW45" s="1344"/>
      <c r="FX45" s="1344"/>
      <c r="FY45" s="1344"/>
      <c r="FZ45" s="1344"/>
      <c r="GA45" s="1344"/>
      <c r="GB45" s="1344"/>
      <c r="GC45" s="1344"/>
      <c r="GD45" s="1344"/>
      <c r="GE45" s="1344"/>
      <c r="GF45" s="1344"/>
      <c r="GG45" s="1344"/>
      <c r="GH45" s="1344"/>
      <c r="GI45" s="1344"/>
      <c r="GJ45" s="1344"/>
      <c r="GK45" s="1344"/>
      <c r="GL45" s="1344"/>
      <c r="GM45" s="1344"/>
      <c r="GN45" s="1344"/>
      <c r="GO45" s="1344"/>
      <c r="GP45" s="1344"/>
      <c r="GQ45" s="1344"/>
      <c r="GR45" s="1344"/>
      <c r="GS45" s="1344"/>
      <c r="GT45" s="1344"/>
      <c r="GU45" s="1344"/>
      <c r="GV45" s="1344"/>
      <c r="GW45" s="1344"/>
      <c r="GX45" s="1344"/>
      <c r="GY45" s="1344"/>
      <c r="GZ45" s="1344"/>
      <c r="HA45" s="1344"/>
      <c r="HB45" s="1344"/>
      <c r="HC45" s="1344"/>
      <c r="HD45" s="1344"/>
      <c r="HE45" s="1344"/>
      <c r="HF45" s="1344"/>
      <c r="HG45" s="1344"/>
      <c r="HH45" s="1344"/>
      <c r="HI45" s="1344"/>
      <c r="HJ45" s="1344"/>
      <c r="HK45" s="1344"/>
      <c r="HL45" s="1344"/>
      <c r="HM45" s="1344"/>
      <c r="HN45" s="1344"/>
      <c r="HO45" s="1344"/>
      <c r="HP45" s="1344"/>
      <c r="HQ45" s="1344"/>
      <c r="HR45" s="1344"/>
      <c r="HS45" s="1344"/>
      <c r="HT45" s="1344"/>
      <c r="HU45" s="1344"/>
      <c r="HV45" s="1344"/>
      <c r="HW45" s="1344"/>
      <c r="HX45" s="1344"/>
      <c r="HY45" s="1344"/>
      <c r="HZ45" s="1344"/>
      <c r="IA45" s="1344"/>
      <c r="IB45" s="1344"/>
      <c r="IC45" s="1344"/>
      <c r="ID45" s="1344"/>
      <c r="IE45" s="1344"/>
      <c r="IF45" s="1344"/>
      <c r="IG45" s="1344"/>
      <c r="IH45" s="1344"/>
      <c r="II45" s="1344"/>
      <c r="IJ45" s="1344"/>
      <c r="IK45" s="1344"/>
      <c r="IL45" s="1344"/>
      <c r="IM45" s="1344"/>
      <c r="IN45" s="1344"/>
      <c r="IO45" s="1344"/>
      <c r="IP45" s="1344"/>
    </row>
    <row r="46" spans="1:250">
      <c r="A46" s="1344"/>
      <c r="B46" s="2847"/>
      <c r="C46" s="2284" t="s">
        <v>1370</v>
      </c>
      <c r="D46" s="2462" t="s">
        <v>1131</v>
      </c>
      <c r="E46" s="2497">
        <v>395.87400000000002</v>
      </c>
      <c r="F46" s="2496">
        <v>455.41399999999999</v>
      </c>
      <c r="G46" s="2496">
        <v>475.346</v>
      </c>
      <c r="H46" s="2496">
        <v>470.31900000000002</v>
      </c>
      <c r="I46" s="2496">
        <v>468.72899999999998</v>
      </c>
      <c r="J46" s="2496">
        <v>435.20400000000001</v>
      </c>
      <c r="K46" s="2496">
        <v>396.601</v>
      </c>
      <c r="L46" s="2496">
        <v>442.04500000000002</v>
      </c>
      <c r="M46" s="2496">
        <v>433.64699999999999</v>
      </c>
      <c r="N46" s="2496">
        <v>421.24</v>
      </c>
      <c r="O46" s="2502">
        <v>412.17099999999999</v>
      </c>
      <c r="P46" s="2006">
        <v>393.79</v>
      </c>
      <c r="Q46" s="2006">
        <v>381.31400000000002</v>
      </c>
      <c r="R46" s="2006">
        <v>370.43900000000002</v>
      </c>
      <c r="S46" s="2006">
        <v>359.67599999999999</v>
      </c>
      <c r="T46" s="2006">
        <v>345.25900000000001</v>
      </c>
      <c r="U46" s="2006">
        <v>342.32</v>
      </c>
      <c r="V46" s="2006">
        <v>334.988</v>
      </c>
      <c r="W46" s="2006">
        <v>318.255</v>
      </c>
      <c r="X46" s="2006">
        <v>303.42200000000003</v>
      </c>
      <c r="Y46" s="2006">
        <v>289.03699999999998</v>
      </c>
      <c r="Z46" s="2006">
        <v>285.91399999999999</v>
      </c>
      <c r="AA46" s="2006">
        <v>282.64600000000002</v>
      </c>
      <c r="AB46" s="2006">
        <v>275.15084000000002</v>
      </c>
      <c r="AC46" s="2503">
        <v>280.69689</v>
      </c>
      <c r="AD46" s="2006">
        <v>274.06170999999995</v>
      </c>
      <c r="AE46" s="2006">
        <v>275.58100000000002</v>
      </c>
      <c r="AF46" s="2006">
        <v>266.84899999999999</v>
      </c>
      <c r="AG46" s="2006">
        <v>260.08699999999999</v>
      </c>
      <c r="AH46" s="2006">
        <v>237.72800000000001</v>
      </c>
      <c r="AI46" s="2006">
        <v>227.321</v>
      </c>
      <c r="AJ46" s="2006">
        <v>182.78200000000001</v>
      </c>
      <c r="AK46" s="2006">
        <v>189.483</v>
      </c>
      <c r="AL46" s="2006">
        <v>213.12700000000001</v>
      </c>
      <c r="AM46" s="2006">
        <v>230.803</v>
      </c>
      <c r="AN46" s="2006">
        <v>237.09899999999999</v>
      </c>
      <c r="AO46" s="1973" t="s">
        <v>1371</v>
      </c>
      <c r="AP46" s="1344"/>
      <c r="AQ46" s="327" t="s">
        <v>1372</v>
      </c>
      <c r="AR46" s="1344"/>
      <c r="AS46" s="1344"/>
      <c r="AT46" s="1983"/>
      <c r="AU46" s="1983"/>
      <c r="AV46" s="1344"/>
      <c r="AW46" s="1344"/>
      <c r="AX46" s="1344"/>
      <c r="AY46" s="1344"/>
      <c r="AZ46" s="1344"/>
      <c r="BA46" s="1344"/>
      <c r="BB46" s="1344"/>
      <c r="BC46" s="1344"/>
      <c r="BD46" s="1344"/>
      <c r="BE46" s="1344"/>
      <c r="BF46" s="1344"/>
      <c r="BG46" s="1344"/>
      <c r="BH46" s="1344"/>
      <c r="BI46" s="1344"/>
      <c r="BJ46" s="1344"/>
      <c r="BK46" s="1344"/>
      <c r="BL46" s="1344"/>
      <c r="BM46" s="1344"/>
      <c r="BN46" s="1344"/>
      <c r="BO46" s="1344"/>
      <c r="BP46" s="1344"/>
      <c r="BQ46" s="1344"/>
      <c r="BR46" s="1344"/>
      <c r="BS46" s="1344"/>
      <c r="BT46" s="1344"/>
      <c r="BU46" s="1344"/>
      <c r="BV46" s="1344"/>
      <c r="BW46" s="1344"/>
      <c r="BX46" s="1344"/>
      <c r="BY46" s="1344"/>
      <c r="BZ46" s="1344"/>
      <c r="CA46" s="1344"/>
      <c r="CB46" s="1344"/>
      <c r="CC46" s="1344"/>
      <c r="CD46" s="1344"/>
      <c r="CE46" s="1344"/>
      <c r="CF46" s="1344"/>
      <c r="CG46" s="1344"/>
      <c r="CH46" s="1344"/>
      <c r="CI46" s="1344"/>
      <c r="CJ46" s="1344"/>
      <c r="CK46" s="1344"/>
      <c r="CL46" s="1344"/>
      <c r="CM46" s="1344"/>
      <c r="CN46" s="1344"/>
      <c r="CO46" s="1344"/>
      <c r="CP46" s="1344"/>
      <c r="CQ46" s="1344"/>
      <c r="CR46" s="1344"/>
      <c r="CS46" s="1344"/>
      <c r="CT46" s="1344"/>
      <c r="CU46" s="1344"/>
      <c r="CV46" s="1344"/>
      <c r="CW46" s="1344"/>
      <c r="CX46" s="1344"/>
      <c r="CY46" s="1344"/>
      <c r="CZ46" s="1344"/>
      <c r="DA46" s="1344"/>
      <c r="DB46" s="1344"/>
      <c r="DC46" s="1344"/>
      <c r="DD46" s="1344"/>
      <c r="DE46" s="1344"/>
      <c r="DF46" s="1344"/>
      <c r="DG46" s="1344"/>
      <c r="DH46" s="1344"/>
      <c r="DI46" s="1344"/>
      <c r="DJ46" s="1344"/>
      <c r="DK46" s="1344"/>
      <c r="DL46" s="1344"/>
      <c r="DM46" s="1344"/>
      <c r="DN46" s="1344"/>
      <c r="DO46" s="1344"/>
      <c r="DP46" s="1344"/>
      <c r="DQ46" s="1344"/>
      <c r="DR46" s="1344"/>
      <c r="DS46" s="1344"/>
      <c r="DT46" s="1344"/>
      <c r="DU46" s="1344"/>
      <c r="DV46" s="1344"/>
      <c r="DW46" s="1344"/>
      <c r="DX46" s="1344"/>
      <c r="DY46" s="1344"/>
      <c r="DZ46" s="1344"/>
      <c r="EA46" s="1344"/>
      <c r="EB46" s="1344"/>
      <c r="EC46" s="1344"/>
      <c r="ED46" s="1344"/>
      <c r="EE46" s="1344"/>
      <c r="EF46" s="1344"/>
      <c r="EG46" s="1344"/>
      <c r="EH46" s="1344"/>
      <c r="EI46" s="1344"/>
      <c r="EJ46" s="1344"/>
      <c r="EK46" s="1344"/>
      <c r="EL46" s="1344"/>
      <c r="EM46" s="1344"/>
      <c r="EN46" s="1344"/>
      <c r="EO46" s="1344"/>
      <c r="EP46" s="1344"/>
      <c r="EQ46" s="1344"/>
      <c r="ER46" s="1344"/>
      <c r="ES46" s="1344"/>
      <c r="ET46" s="1344"/>
      <c r="EU46" s="1344"/>
      <c r="EV46" s="1344"/>
      <c r="EW46" s="1344"/>
      <c r="EX46" s="1344"/>
      <c r="EY46" s="1344"/>
      <c r="EZ46" s="1344"/>
      <c r="FA46" s="1344"/>
      <c r="FB46" s="1344"/>
      <c r="FC46" s="1344"/>
      <c r="FD46" s="1344"/>
      <c r="FE46" s="1344"/>
      <c r="FF46" s="1344"/>
      <c r="FG46" s="1344"/>
      <c r="FH46" s="1344"/>
      <c r="FI46" s="1344"/>
      <c r="FJ46" s="1344"/>
      <c r="FK46" s="1344"/>
      <c r="FL46" s="1344"/>
      <c r="FM46" s="1344"/>
      <c r="FN46" s="1344"/>
      <c r="FO46" s="1344"/>
      <c r="FP46" s="1344"/>
      <c r="FQ46" s="1344"/>
      <c r="FR46" s="1344"/>
      <c r="FS46" s="1344"/>
      <c r="FT46" s="1344"/>
      <c r="FU46" s="1344"/>
      <c r="FV46" s="1344"/>
      <c r="FW46" s="1344"/>
      <c r="FX46" s="1344"/>
      <c r="FY46" s="1344"/>
      <c r="FZ46" s="1344"/>
      <c r="GA46" s="1344"/>
      <c r="GB46" s="1344"/>
      <c r="GC46" s="1344"/>
      <c r="GD46" s="1344"/>
      <c r="GE46" s="1344"/>
      <c r="GF46" s="1344"/>
      <c r="GG46" s="1344"/>
      <c r="GH46" s="1344"/>
      <c r="GI46" s="1344"/>
      <c r="GJ46" s="1344"/>
      <c r="GK46" s="1344"/>
      <c r="GL46" s="1344"/>
      <c r="GM46" s="1344"/>
      <c r="GN46" s="1344"/>
      <c r="GO46" s="1344"/>
      <c r="GP46" s="1344"/>
      <c r="GQ46" s="1344"/>
      <c r="GR46" s="1344"/>
      <c r="GS46" s="1344"/>
      <c r="GT46" s="1344"/>
      <c r="GU46" s="1344"/>
      <c r="GV46" s="1344"/>
      <c r="GW46" s="1344"/>
      <c r="GX46" s="1344"/>
      <c r="GY46" s="1344"/>
      <c r="GZ46" s="1344"/>
      <c r="HA46" s="1344"/>
      <c r="HB46" s="1344"/>
      <c r="HC46" s="1344"/>
      <c r="HD46" s="1344"/>
      <c r="HE46" s="1344"/>
      <c r="HF46" s="1344"/>
      <c r="HG46" s="1344"/>
      <c r="HH46" s="1344"/>
      <c r="HI46" s="1344"/>
      <c r="HJ46" s="1344"/>
      <c r="HK46" s="1344"/>
      <c r="HL46" s="1344"/>
      <c r="HM46" s="1344"/>
      <c r="HN46" s="1344"/>
      <c r="HO46" s="1344"/>
      <c r="HP46" s="1344"/>
      <c r="HQ46" s="1344"/>
      <c r="HR46" s="1344"/>
      <c r="HS46" s="1344"/>
      <c r="HT46" s="1344"/>
      <c r="HU46" s="1344"/>
      <c r="HV46" s="1344"/>
      <c r="HW46" s="1344"/>
      <c r="HX46" s="1344"/>
      <c r="HY46" s="1344"/>
      <c r="HZ46" s="1344"/>
      <c r="IA46" s="1344"/>
      <c r="IB46" s="1344"/>
      <c r="IC46" s="1344"/>
      <c r="ID46" s="1344"/>
      <c r="IE46" s="1344"/>
      <c r="IF46" s="1344"/>
      <c r="IG46" s="1344"/>
      <c r="IH46" s="1344"/>
      <c r="II46" s="1344"/>
      <c r="IJ46" s="1344"/>
      <c r="IK46" s="1344"/>
      <c r="IL46" s="1344"/>
      <c r="IM46" s="1344"/>
      <c r="IN46" s="1344"/>
      <c r="IO46" s="1344"/>
      <c r="IP46" s="1344"/>
    </row>
    <row r="47" spans="1:250">
      <c r="A47" s="1344"/>
      <c r="B47" s="2848"/>
      <c r="C47" s="2446"/>
      <c r="D47" s="2447" t="s">
        <v>577</v>
      </c>
      <c r="E47" s="2429" t="s">
        <v>1299</v>
      </c>
      <c r="F47" s="1226">
        <f>ROUND((F46-E46)/E46*100,1)</f>
        <v>15</v>
      </c>
      <c r="G47" s="1226">
        <f>ROUND((G46-F46)/F46*100,1)</f>
        <v>4.4000000000000004</v>
      </c>
      <c r="H47" s="1226">
        <f t="shared" ref="H47:AN47" si="31">ROUND((H46-G46)/G46*100,1)</f>
        <v>-1.1000000000000001</v>
      </c>
      <c r="I47" s="1226">
        <f t="shared" si="31"/>
        <v>-0.3</v>
      </c>
      <c r="J47" s="1226">
        <f t="shared" si="31"/>
        <v>-7.2</v>
      </c>
      <c r="K47" s="1226">
        <f t="shared" si="31"/>
        <v>-8.9</v>
      </c>
      <c r="L47" s="1226">
        <f t="shared" si="31"/>
        <v>11.5</v>
      </c>
      <c r="M47" s="1226">
        <f t="shared" si="31"/>
        <v>-1.9</v>
      </c>
      <c r="N47" s="1226">
        <f t="shared" si="31"/>
        <v>-2.9</v>
      </c>
      <c r="O47" s="1226">
        <f t="shared" si="31"/>
        <v>-2.2000000000000002</v>
      </c>
      <c r="P47" s="1226">
        <f t="shared" si="31"/>
        <v>-4.5</v>
      </c>
      <c r="Q47" s="1226">
        <f t="shared" si="31"/>
        <v>-3.2</v>
      </c>
      <c r="R47" s="1226">
        <f t="shared" si="31"/>
        <v>-2.9</v>
      </c>
      <c r="S47" s="1226">
        <f t="shared" si="31"/>
        <v>-2.9</v>
      </c>
      <c r="T47" s="1226">
        <f t="shared" si="31"/>
        <v>-4</v>
      </c>
      <c r="U47" s="1226">
        <f t="shared" si="31"/>
        <v>-0.9</v>
      </c>
      <c r="V47" s="1226">
        <f t="shared" si="31"/>
        <v>-2.1</v>
      </c>
      <c r="W47" s="1226">
        <f t="shared" si="31"/>
        <v>-5</v>
      </c>
      <c r="X47" s="1226">
        <f t="shared" si="31"/>
        <v>-4.7</v>
      </c>
      <c r="Y47" s="1226">
        <f t="shared" si="31"/>
        <v>-4.7</v>
      </c>
      <c r="Z47" s="1226">
        <f t="shared" si="31"/>
        <v>-1.1000000000000001</v>
      </c>
      <c r="AA47" s="1226">
        <f t="shared" si="31"/>
        <v>-1.1000000000000001</v>
      </c>
      <c r="AB47" s="1226">
        <f t="shared" si="31"/>
        <v>-2.7</v>
      </c>
      <c r="AC47" s="1226">
        <f t="shared" si="31"/>
        <v>2</v>
      </c>
      <c r="AD47" s="1226">
        <f t="shared" si="31"/>
        <v>-2.4</v>
      </c>
      <c r="AE47" s="1226">
        <f t="shared" si="31"/>
        <v>0.6</v>
      </c>
      <c r="AF47" s="1226">
        <f t="shared" si="31"/>
        <v>-3.2</v>
      </c>
      <c r="AG47" s="1226">
        <f t="shared" si="31"/>
        <v>-2.5</v>
      </c>
      <c r="AH47" s="1226">
        <f t="shared" si="31"/>
        <v>-8.6</v>
      </c>
      <c r="AI47" s="1226">
        <f t="shared" si="31"/>
        <v>-4.4000000000000004</v>
      </c>
      <c r="AJ47" s="1226">
        <f t="shared" si="31"/>
        <v>-19.600000000000001</v>
      </c>
      <c r="AK47" s="1226">
        <f t="shared" si="31"/>
        <v>3.7</v>
      </c>
      <c r="AL47" s="1226">
        <f t="shared" si="31"/>
        <v>12.5</v>
      </c>
      <c r="AM47" s="1226">
        <f t="shared" si="31"/>
        <v>8.3000000000000007</v>
      </c>
      <c r="AN47" s="1226">
        <f t="shared" si="31"/>
        <v>2.7</v>
      </c>
      <c r="AO47" s="1980" t="s">
        <v>97</v>
      </c>
      <c r="AP47" s="1344"/>
      <c r="AQ47" s="327"/>
      <c r="AR47" s="1344"/>
      <c r="AS47" s="327"/>
      <c r="AT47" s="1352"/>
      <c r="AU47" s="1352"/>
      <c r="AV47" s="1344"/>
      <c r="AW47" s="1344"/>
      <c r="AX47" s="327"/>
      <c r="AY47" s="327"/>
      <c r="AZ47" s="327"/>
      <c r="BA47" s="327"/>
      <c r="BB47" s="327"/>
      <c r="BC47" s="327"/>
      <c r="BD47" s="327"/>
      <c r="BE47" s="327"/>
      <c r="BF47" s="327"/>
      <c r="BG47" s="327"/>
      <c r="BH47" s="1344"/>
      <c r="BI47" s="1344"/>
      <c r="BJ47" s="1344"/>
      <c r="BK47" s="1344"/>
      <c r="BL47" s="1344"/>
      <c r="BM47" s="1344"/>
      <c r="BN47" s="1344"/>
      <c r="BO47" s="1344"/>
      <c r="BP47" s="1344"/>
      <c r="BQ47" s="1344"/>
      <c r="BR47" s="1344"/>
      <c r="BS47" s="1344"/>
      <c r="BT47" s="1344"/>
      <c r="BU47" s="1344"/>
      <c r="BV47" s="1344"/>
      <c r="BW47" s="1344"/>
      <c r="BX47" s="1344"/>
      <c r="BY47" s="1344"/>
      <c r="BZ47" s="1344"/>
      <c r="CA47" s="1344"/>
      <c r="CB47" s="1344"/>
      <c r="CC47" s="1344"/>
      <c r="CD47" s="1344"/>
      <c r="CE47" s="1344"/>
      <c r="CF47" s="1344"/>
      <c r="CG47" s="1344"/>
      <c r="CH47" s="1344"/>
      <c r="CI47" s="1344"/>
      <c r="CJ47" s="1344"/>
      <c r="CK47" s="1344"/>
      <c r="CL47" s="1344"/>
      <c r="CM47" s="1344"/>
      <c r="CN47" s="1344"/>
      <c r="CO47" s="1344"/>
      <c r="CP47" s="1344"/>
      <c r="CQ47" s="1344"/>
      <c r="CR47" s="1344"/>
      <c r="CS47" s="1344"/>
      <c r="CT47" s="1344"/>
      <c r="CU47" s="1344"/>
      <c r="CV47" s="1344"/>
      <c r="CW47" s="1344"/>
      <c r="CX47" s="1344"/>
      <c r="CY47" s="1344"/>
      <c r="CZ47" s="1344"/>
      <c r="DA47" s="1344"/>
      <c r="DB47" s="1344"/>
      <c r="DC47" s="1344"/>
      <c r="DD47" s="1344"/>
      <c r="DE47" s="1344"/>
      <c r="DF47" s="1344"/>
      <c r="DG47" s="1344"/>
      <c r="DH47" s="1344"/>
      <c r="DI47" s="1344"/>
      <c r="DJ47" s="1344"/>
      <c r="DK47" s="1344"/>
      <c r="DL47" s="1344"/>
      <c r="DM47" s="1344"/>
      <c r="DN47" s="1344"/>
      <c r="DO47" s="1344"/>
      <c r="DP47" s="1344"/>
      <c r="DQ47" s="1344"/>
      <c r="DR47" s="1344"/>
      <c r="DS47" s="1344"/>
      <c r="DT47" s="1344"/>
      <c r="DU47" s="1344"/>
      <c r="DV47" s="1344"/>
      <c r="DW47" s="1344"/>
      <c r="DX47" s="1344"/>
      <c r="DY47" s="1344"/>
      <c r="DZ47" s="1344"/>
      <c r="EA47" s="1344"/>
      <c r="EB47" s="1344"/>
      <c r="EC47" s="1344"/>
      <c r="ED47" s="1344"/>
      <c r="EE47" s="1344"/>
      <c r="EF47" s="1344"/>
      <c r="EG47" s="1344"/>
      <c r="EH47" s="1344"/>
      <c r="EI47" s="1344"/>
      <c r="EJ47" s="1344"/>
      <c r="EK47" s="1344"/>
      <c r="EL47" s="1344"/>
      <c r="EM47" s="1344"/>
      <c r="EN47" s="1344"/>
      <c r="EO47" s="1344"/>
      <c r="EP47" s="1344"/>
      <c r="EQ47" s="1344"/>
      <c r="ER47" s="1344"/>
      <c r="ES47" s="1344"/>
      <c r="ET47" s="1344"/>
      <c r="EU47" s="1344"/>
      <c r="EV47" s="1344"/>
      <c r="EW47" s="1344"/>
      <c r="EX47" s="1344"/>
      <c r="EY47" s="1344"/>
      <c r="EZ47" s="1344"/>
      <c r="FA47" s="1344"/>
      <c r="FB47" s="1344"/>
      <c r="FC47" s="1344"/>
      <c r="FD47" s="1344"/>
      <c r="FE47" s="1344"/>
      <c r="FF47" s="1344"/>
      <c r="FG47" s="1344"/>
      <c r="FH47" s="1344"/>
      <c r="FI47" s="1344"/>
      <c r="FJ47" s="1344"/>
      <c r="FK47" s="1344"/>
      <c r="FL47" s="1344"/>
      <c r="FM47" s="1344"/>
      <c r="FN47" s="1344"/>
      <c r="FO47" s="1344"/>
      <c r="FP47" s="1344"/>
      <c r="FQ47" s="1344"/>
      <c r="FR47" s="1344"/>
      <c r="FS47" s="1344"/>
      <c r="FT47" s="1344"/>
      <c r="FU47" s="1344"/>
      <c r="FV47" s="1344"/>
      <c r="FW47" s="1344"/>
      <c r="FX47" s="1344"/>
      <c r="FY47" s="1344"/>
      <c r="FZ47" s="1344"/>
      <c r="GA47" s="1344"/>
      <c r="GB47" s="1344"/>
      <c r="GC47" s="1344"/>
      <c r="GD47" s="1344"/>
      <c r="GE47" s="1344"/>
      <c r="GF47" s="1344"/>
      <c r="GG47" s="1344"/>
      <c r="GH47" s="1344"/>
      <c r="GI47" s="1344"/>
      <c r="GJ47" s="1344"/>
      <c r="GK47" s="1344"/>
      <c r="GL47" s="1344"/>
      <c r="GM47" s="1344"/>
      <c r="GN47" s="1344"/>
      <c r="GO47" s="1344"/>
      <c r="GP47" s="1344"/>
      <c r="GQ47" s="1344"/>
      <c r="GR47" s="1344"/>
      <c r="GS47" s="1344"/>
      <c r="GT47" s="1344"/>
      <c r="GU47" s="1344"/>
      <c r="GV47" s="1344"/>
      <c r="GW47" s="1344"/>
      <c r="GX47" s="1344"/>
      <c r="GY47" s="1344"/>
      <c r="GZ47" s="1344"/>
      <c r="HA47" s="1344"/>
      <c r="HB47" s="1344"/>
      <c r="HC47" s="1344"/>
      <c r="HD47" s="1344"/>
      <c r="HE47" s="1344"/>
      <c r="HF47" s="1344"/>
      <c r="HG47" s="1344"/>
      <c r="HH47" s="1344"/>
      <c r="HI47" s="1344"/>
      <c r="HJ47" s="1344"/>
      <c r="HK47" s="1344"/>
      <c r="HL47" s="1344"/>
      <c r="HM47" s="1344"/>
      <c r="HN47" s="1344"/>
      <c r="HO47" s="1344"/>
      <c r="HP47" s="1344"/>
      <c r="HQ47" s="1344"/>
      <c r="HR47" s="1344"/>
      <c r="HS47" s="1344"/>
      <c r="HT47" s="1344"/>
      <c r="HU47" s="1344"/>
      <c r="HV47" s="1344"/>
      <c r="HW47" s="1344"/>
      <c r="HX47" s="1344"/>
      <c r="HY47" s="1344"/>
      <c r="HZ47" s="1344"/>
      <c r="IA47" s="1344"/>
      <c r="IB47" s="1344"/>
      <c r="IC47" s="1344"/>
      <c r="ID47" s="1344"/>
      <c r="IE47" s="1344"/>
      <c r="IF47" s="1344"/>
      <c r="IG47" s="1344"/>
      <c r="IH47" s="1344"/>
      <c r="II47" s="1344"/>
      <c r="IJ47" s="1344"/>
      <c r="IK47" s="1344"/>
      <c r="IL47" s="1344"/>
      <c r="IM47" s="1344"/>
      <c r="IN47" s="1344"/>
      <c r="IO47" s="1344"/>
      <c r="IP47" s="1344"/>
    </row>
    <row r="48" spans="1:250">
      <c r="A48" s="1344"/>
      <c r="B48" s="2857" t="s">
        <v>1373</v>
      </c>
      <c r="C48" s="2491" t="s">
        <v>1374</v>
      </c>
      <c r="D48" s="2428" t="s">
        <v>576</v>
      </c>
      <c r="E48" s="2504">
        <f>F48/1.076</f>
        <v>13.847583643122675</v>
      </c>
      <c r="F48" s="2505">
        <v>14.9</v>
      </c>
      <c r="G48" s="2505">
        <v>14.1</v>
      </c>
      <c r="H48" s="2505">
        <v>13.8</v>
      </c>
      <c r="I48" s="2505">
        <v>14</v>
      </c>
      <c r="J48" s="2505">
        <v>15</v>
      </c>
      <c r="K48" s="2505">
        <v>15.6</v>
      </c>
      <c r="L48" s="2505">
        <v>15.9</v>
      </c>
      <c r="M48" s="2006">
        <v>16</v>
      </c>
      <c r="N48" s="2005">
        <v>16.021999999999998</v>
      </c>
      <c r="O48" s="2005">
        <v>15.9483</v>
      </c>
      <c r="P48" s="2005">
        <v>15.816599999999999</v>
      </c>
      <c r="Q48" s="2005">
        <v>16.8642</v>
      </c>
      <c r="R48" s="2005">
        <v>17.055900000000001</v>
      </c>
      <c r="S48" s="2005">
        <v>17.3521</v>
      </c>
      <c r="T48" s="2005">
        <v>17.359500000000001</v>
      </c>
      <c r="U48" s="2005">
        <v>17.533799999999999</v>
      </c>
      <c r="V48" s="2005">
        <v>17.684000000000001</v>
      </c>
      <c r="W48" s="2005">
        <v>18.138300000000001</v>
      </c>
      <c r="X48" s="2005">
        <v>18.573499999999999</v>
      </c>
      <c r="Y48" s="2005">
        <v>19.035</v>
      </c>
      <c r="Z48" s="2005">
        <v>19.333100000000002</v>
      </c>
      <c r="AA48" s="2005">
        <v>19.726199999999999</v>
      </c>
      <c r="AB48" s="2005">
        <v>20.239999999999998</v>
      </c>
      <c r="AC48" s="2005">
        <v>20.697299999999998</v>
      </c>
      <c r="AD48" s="2005">
        <v>21.4359</v>
      </c>
      <c r="AE48" s="2005">
        <v>21.977</v>
      </c>
      <c r="AF48" s="2005">
        <v>22.608000000000001</v>
      </c>
      <c r="AG48" s="2005">
        <v>23.213200000000001</v>
      </c>
      <c r="AH48" s="2005">
        <v>23.698499999999999</v>
      </c>
      <c r="AI48" s="2005">
        <v>24.256499999999999</v>
      </c>
      <c r="AJ48" s="2005">
        <v>26.042400000000001</v>
      </c>
      <c r="AK48" s="2005">
        <v>26.808499999999999</v>
      </c>
      <c r="AL48" s="2005">
        <v>27.1586</v>
      </c>
      <c r="AM48" s="2005">
        <v>27.728300000000001</v>
      </c>
      <c r="AN48" s="2005">
        <v>28.064399999999999</v>
      </c>
      <c r="AO48" s="1939" t="s">
        <v>1375</v>
      </c>
      <c r="AP48" s="1344"/>
      <c r="AQ48" s="327" t="s">
        <v>1376</v>
      </c>
      <c r="AR48" s="1344"/>
      <c r="AS48" s="1344"/>
      <c r="AT48" s="1983"/>
      <c r="AU48" s="1983"/>
      <c r="AV48" s="1344"/>
      <c r="AW48" s="1344"/>
      <c r="AX48" s="1344"/>
      <c r="AY48" s="1344"/>
      <c r="AZ48" s="1344"/>
      <c r="BA48" s="1344"/>
      <c r="BB48" s="1344"/>
      <c r="BC48" s="1344"/>
      <c r="BD48" s="1344"/>
      <c r="BE48" s="1344"/>
      <c r="BF48" s="1344"/>
      <c r="BG48" s="1344"/>
      <c r="BH48" s="1344"/>
      <c r="BI48" s="1344"/>
      <c r="BJ48" s="1344"/>
      <c r="BK48" s="1344"/>
      <c r="BL48" s="1344"/>
      <c r="BM48" s="1344"/>
      <c r="BN48" s="1344"/>
      <c r="BO48" s="1344"/>
      <c r="BP48" s="1344"/>
      <c r="BQ48" s="1344"/>
      <c r="BR48" s="1344"/>
      <c r="BS48" s="1344"/>
      <c r="BT48" s="1344"/>
      <c r="BU48" s="1344"/>
      <c r="BV48" s="1344"/>
      <c r="BW48" s="1344"/>
      <c r="BX48" s="1344"/>
      <c r="BY48" s="1344"/>
      <c r="BZ48" s="1344"/>
      <c r="CA48" s="1344"/>
      <c r="CB48" s="1344"/>
      <c r="CC48" s="1344"/>
      <c r="CD48" s="1344"/>
      <c r="CE48" s="1344"/>
      <c r="CF48" s="1344"/>
      <c r="CG48" s="1344"/>
      <c r="CH48" s="1344"/>
      <c r="CI48" s="1344"/>
      <c r="CJ48" s="1344"/>
      <c r="CK48" s="1344"/>
      <c r="CL48" s="1344"/>
      <c r="CM48" s="1344"/>
      <c r="CN48" s="1344"/>
      <c r="CO48" s="1344"/>
      <c r="CP48" s="1344"/>
      <c r="CQ48" s="1344"/>
      <c r="CR48" s="1344"/>
      <c r="CS48" s="1344"/>
      <c r="CT48" s="1344"/>
      <c r="CU48" s="1344"/>
      <c r="CV48" s="1344"/>
      <c r="CW48" s="1344"/>
      <c r="CX48" s="1344"/>
      <c r="CY48" s="1344"/>
      <c r="CZ48" s="1344"/>
      <c r="DA48" s="1344"/>
      <c r="DB48" s="1344"/>
      <c r="DC48" s="1344"/>
      <c r="DD48" s="1344"/>
      <c r="DE48" s="1344"/>
      <c r="DF48" s="1344"/>
      <c r="DG48" s="1344"/>
      <c r="DH48" s="1344"/>
      <c r="DI48" s="1344"/>
      <c r="DJ48" s="1344"/>
      <c r="DK48" s="1344"/>
      <c r="DL48" s="1344"/>
      <c r="DM48" s="1344"/>
      <c r="DN48" s="1344"/>
      <c r="DO48" s="1344"/>
      <c r="DP48" s="1344"/>
      <c r="DQ48" s="1344"/>
      <c r="DR48" s="1344"/>
      <c r="DS48" s="1344"/>
      <c r="DT48" s="1344"/>
      <c r="DU48" s="1344"/>
      <c r="DV48" s="1344"/>
      <c r="DW48" s="1344"/>
      <c r="DX48" s="1344"/>
      <c r="DY48" s="1344"/>
      <c r="DZ48" s="1344"/>
      <c r="EA48" s="1344"/>
      <c r="EB48" s="1344"/>
      <c r="EC48" s="1344"/>
      <c r="ED48" s="1344"/>
      <c r="EE48" s="1344"/>
      <c r="EF48" s="1344"/>
      <c r="EG48" s="1344"/>
      <c r="EH48" s="1344"/>
      <c r="EI48" s="1344"/>
      <c r="EJ48" s="1344"/>
      <c r="EK48" s="1344"/>
      <c r="EL48" s="1344"/>
      <c r="EM48" s="1344"/>
      <c r="EN48" s="1344"/>
      <c r="EO48" s="1344"/>
      <c r="EP48" s="1344"/>
      <c r="EQ48" s="1344"/>
      <c r="ER48" s="1344"/>
      <c r="ES48" s="1344"/>
      <c r="ET48" s="1344"/>
      <c r="EU48" s="1344"/>
      <c r="EV48" s="1344"/>
      <c r="EW48" s="1344"/>
      <c r="EX48" s="1344"/>
      <c r="EY48" s="1344"/>
      <c r="EZ48" s="1344"/>
      <c r="FA48" s="1344"/>
      <c r="FB48" s="1344"/>
      <c r="FC48" s="1344"/>
      <c r="FD48" s="1344"/>
      <c r="FE48" s="1344"/>
      <c r="FF48" s="1344"/>
      <c r="FG48" s="1344"/>
      <c r="FH48" s="1344"/>
      <c r="FI48" s="1344"/>
      <c r="FJ48" s="1344"/>
      <c r="FK48" s="1344"/>
      <c r="FL48" s="1344"/>
      <c r="FM48" s="1344"/>
      <c r="FN48" s="1344"/>
      <c r="FO48" s="1344"/>
      <c r="FP48" s="1344"/>
      <c r="FQ48" s="1344"/>
      <c r="FR48" s="1344"/>
      <c r="FS48" s="1344"/>
      <c r="FT48" s="1344"/>
      <c r="FU48" s="1344"/>
      <c r="FV48" s="1344"/>
      <c r="FW48" s="1344"/>
      <c r="FX48" s="1344"/>
      <c r="FY48" s="1344"/>
      <c r="FZ48" s="1344"/>
      <c r="GA48" s="1344"/>
      <c r="GB48" s="1344"/>
      <c r="GC48" s="1344"/>
      <c r="GD48" s="1344"/>
      <c r="GE48" s="1344"/>
      <c r="GF48" s="1344"/>
      <c r="GG48" s="1344"/>
      <c r="GH48" s="1344"/>
      <c r="GI48" s="1344"/>
      <c r="GJ48" s="1344"/>
      <c r="GK48" s="1344"/>
      <c r="GL48" s="1344"/>
      <c r="GM48" s="1344"/>
      <c r="GN48" s="1344"/>
      <c r="GO48" s="1344"/>
      <c r="GP48" s="1344"/>
      <c r="GQ48" s="1344"/>
      <c r="GR48" s="1344"/>
      <c r="GS48" s="1344"/>
      <c r="GT48" s="1344"/>
      <c r="GU48" s="1344"/>
      <c r="GV48" s="1344"/>
      <c r="GW48" s="1344"/>
      <c r="GX48" s="1344"/>
      <c r="GY48" s="1344"/>
      <c r="GZ48" s="1344"/>
      <c r="HA48" s="1344"/>
      <c r="HB48" s="1344"/>
      <c r="HC48" s="1344"/>
      <c r="HD48" s="1344"/>
      <c r="HE48" s="1344"/>
      <c r="HF48" s="1344"/>
      <c r="HG48" s="1344"/>
      <c r="HH48" s="1344"/>
      <c r="HI48" s="1344"/>
      <c r="HJ48" s="1344"/>
      <c r="HK48" s="1344"/>
      <c r="HL48" s="1344"/>
      <c r="HM48" s="1344"/>
      <c r="HN48" s="1344"/>
      <c r="HO48" s="1344"/>
      <c r="HP48" s="1344"/>
      <c r="HQ48" s="1344"/>
      <c r="HR48" s="1344"/>
      <c r="HS48" s="1344"/>
      <c r="HT48" s="1344"/>
      <c r="HU48" s="1344"/>
      <c r="HV48" s="1344"/>
      <c r="HW48" s="1344"/>
      <c r="HX48" s="1344"/>
      <c r="HY48" s="1344"/>
      <c r="HZ48" s="1344"/>
      <c r="IA48" s="1344"/>
      <c r="IB48" s="1344"/>
      <c r="IC48" s="1344"/>
      <c r="ID48" s="1344"/>
      <c r="IE48" s="1344"/>
      <c r="IF48" s="1344"/>
      <c r="IG48" s="1344"/>
      <c r="IH48" s="1344"/>
      <c r="II48" s="1344"/>
      <c r="IJ48" s="1344"/>
      <c r="IK48" s="1344"/>
      <c r="IL48" s="1344"/>
      <c r="IM48" s="1344"/>
      <c r="IN48" s="1344"/>
      <c r="IO48" s="1344"/>
      <c r="IP48" s="1344"/>
    </row>
    <row r="49" spans="1:250">
      <c r="A49" s="1344"/>
      <c r="B49" s="2847"/>
      <c r="C49" s="2461" t="s">
        <v>1377</v>
      </c>
      <c r="D49" s="2434" t="s">
        <v>577</v>
      </c>
      <c r="E49" s="2506" t="s">
        <v>579</v>
      </c>
      <c r="F49" s="1226">
        <f t="shared" ref="F49:AN49" si="32">ROUND((F48-E48)/E48*100,1)</f>
        <v>7.6</v>
      </c>
      <c r="G49" s="1226">
        <f t="shared" si="32"/>
        <v>-5.4</v>
      </c>
      <c r="H49" s="1226">
        <f t="shared" si="32"/>
        <v>-2.1</v>
      </c>
      <c r="I49" s="1226">
        <f t="shared" si="32"/>
        <v>1.4</v>
      </c>
      <c r="J49" s="1226">
        <f t="shared" si="32"/>
        <v>7.1</v>
      </c>
      <c r="K49" s="1226">
        <f t="shared" si="32"/>
        <v>4</v>
      </c>
      <c r="L49" s="1226">
        <f t="shared" si="32"/>
        <v>1.9</v>
      </c>
      <c r="M49" s="1226">
        <f t="shared" si="32"/>
        <v>0.6</v>
      </c>
      <c r="N49" s="1226">
        <f t="shared" si="32"/>
        <v>0.1</v>
      </c>
      <c r="O49" s="1226">
        <f t="shared" si="32"/>
        <v>-0.5</v>
      </c>
      <c r="P49" s="1226">
        <f t="shared" si="32"/>
        <v>-0.8</v>
      </c>
      <c r="Q49" s="1226">
        <f t="shared" si="32"/>
        <v>6.6</v>
      </c>
      <c r="R49" s="1226">
        <f t="shared" si="32"/>
        <v>1.1000000000000001</v>
      </c>
      <c r="S49" s="1226">
        <f t="shared" si="32"/>
        <v>1.7</v>
      </c>
      <c r="T49" s="1226">
        <f t="shared" si="32"/>
        <v>0</v>
      </c>
      <c r="U49" s="1226">
        <f t="shared" si="32"/>
        <v>1</v>
      </c>
      <c r="V49" s="1226">
        <f t="shared" si="32"/>
        <v>0.9</v>
      </c>
      <c r="W49" s="1226">
        <f t="shared" si="32"/>
        <v>2.6</v>
      </c>
      <c r="X49" s="1226">
        <f t="shared" si="32"/>
        <v>2.4</v>
      </c>
      <c r="Y49" s="1226">
        <f t="shared" si="32"/>
        <v>2.5</v>
      </c>
      <c r="Z49" s="1226">
        <f t="shared" si="32"/>
        <v>1.6</v>
      </c>
      <c r="AA49" s="1226">
        <f t="shared" si="32"/>
        <v>2</v>
      </c>
      <c r="AB49" s="1226">
        <f t="shared" si="32"/>
        <v>2.6</v>
      </c>
      <c r="AC49" s="1226">
        <f t="shared" si="32"/>
        <v>2.2999999999999998</v>
      </c>
      <c r="AD49" s="1226">
        <f t="shared" si="32"/>
        <v>3.6</v>
      </c>
      <c r="AE49" s="1226">
        <f t="shared" si="32"/>
        <v>2.5</v>
      </c>
      <c r="AF49" s="1226">
        <f t="shared" si="32"/>
        <v>2.9</v>
      </c>
      <c r="AG49" s="1226">
        <f t="shared" si="32"/>
        <v>2.7</v>
      </c>
      <c r="AH49" s="1226">
        <f t="shared" si="32"/>
        <v>2.1</v>
      </c>
      <c r="AI49" s="1226">
        <f t="shared" si="32"/>
        <v>2.4</v>
      </c>
      <c r="AJ49" s="1226">
        <f t="shared" si="32"/>
        <v>7.4</v>
      </c>
      <c r="AK49" s="1511">
        <f t="shared" si="32"/>
        <v>2.9</v>
      </c>
      <c r="AL49" s="1226">
        <f t="shared" si="32"/>
        <v>1.3</v>
      </c>
      <c r="AM49" s="1226">
        <f t="shared" si="32"/>
        <v>2.1</v>
      </c>
      <c r="AN49" s="1226">
        <f t="shared" si="32"/>
        <v>1.2</v>
      </c>
      <c r="AO49" s="1973" t="s">
        <v>1378</v>
      </c>
      <c r="AP49" s="1344"/>
      <c r="AQ49" s="327" t="s">
        <v>1440</v>
      </c>
      <c r="AR49" s="1344"/>
      <c r="AS49" s="327"/>
      <c r="AT49" s="1983"/>
      <c r="AU49" s="1983"/>
      <c r="AV49" s="1344"/>
      <c r="AW49" s="1344"/>
      <c r="AX49" s="1344"/>
      <c r="AY49" s="1344"/>
      <c r="AZ49" s="1344"/>
      <c r="BA49" s="1344"/>
      <c r="BB49" s="1344"/>
      <c r="BC49" s="1344"/>
      <c r="BD49" s="1344"/>
      <c r="BE49" s="1344"/>
      <c r="BF49" s="1344"/>
      <c r="BG49" s="1344"/>
      <c r="BH49" s="1344"/>
      <c r="BI49" s="1344"/>
      <c r="BJ49" s="1344"/>
      <c r="BK49" s="1344"/>
      <c r="BL49" s="1344"/>
      <c r="BM49" s="1344"/>
      <c r="BN49" s="1344"/>
      <c r="BO49" s="1344"/>
      <c r="BP49" s="1344"/>
      <c r="BQ49" s="1344"/>
      <c r="BR49" s="1344"/>
      <c r="BS49" s="1344"/>
      <c r="BT49" s="1344"/>
      <c r="BU49" s="1344"/>
      <c r="BV49" s="1344"/>
      <c r="BW49" s="1344"/>
      <c r="BX49" s="1344"/>
      <c r="BY49" s="1344"/>
      <c r="BZ49" s="1344"/>
      <c r="CA49" s="1344"/>
      <c r="CB49" s="1344"/>
      <c r="CC49" s="1344"/>
      <c r="CD49" s="1344"/>
      <c r="CE49" s="1344"/>
      <c r="CF49" s="1344"/>
      <c r="CG49" s="1344"/>
      <c r="CH49" s="1344"/>
      <c r="CI49" s="1344"/>
      <c r="CJ49" s="1344"/>
      <c r="CK49" s="1344"/>
      <c r="CL49" s="1344"/>
      <c r="CM49" s="1344"/>
      <c r="CN49" s="1344"/>
      <c r="CO49" s="1344"/>
      <c r="CP49" s="1344"/>
      <c r="CQ49" s="1344"/>
      <c r="CR49" s="1344"/>
      <c r="CS49" s="1344"/>
      <c r="CT49" s="1344"/>
      <c r="CU49" s="1344"/>
      <c r="CV49" s="1344"/>
      <c r="CW49" s="1344"/>
      <c r="CX49" s="1344"/>
      <c r="CY49" s="1344"/>
      <c r="CZ49" s="1344"/>
      <c r="DA49" s="1344"/>
      <c r="DB49" s="1344"/>
      <c r="DC49" s="1344"/>
      <c r="DD49" s="1344"/>
      <c r="DE49" s="1344"/>
      <c r="DF49" s="1344"/>
      <c r="DG49" s="1344"/>
      <c r="DH49" s="1344"/>
      <c r="DI49" s="1344"/>
      <c r="DJ49" s="1344"/>
      <c r="DK49" s="1344"/>
      <c r="DL49" s="1344"/>
      <c r="DM49" s="1344"/>
      <c r="DN49" s="1344"/>
      <c r="DO49" s="1344"/>
      <c r="DP49" s="1344"/>
      <c r="DQ49" s="1344"/>
      <c r="DR49" s="1344"/>
      <c r="DS49" s="1344"/>
      <c r="DT49" s="1344"/>
      <c r="DU49" s="1344"/>
      <c r="DV49" s="1344"/>
      <c r="DW49" s="1344"/>
      <c r="DX49" s="1344"/>
      <c r="DY49" s="1344"/>
      <c r="DZ49" s="1344"/>
      <c r="EA49" s="1344"/>
      <c r="EB49" s="1344"/>
      <c r="EC49" s="1344"/>
      <c r="ED49" s="1344"/>
      <c r="EE49" s="1344"/>
      <c r="EF49" s="1344"/>
      <c r="EG49" s="1344"/>
      <c r="EH49" s="1344"/>
      <c r="EI49" s="1344"/>
      <c r="EJ49" s="1344"/>
      <c r="EK49" s="1344"/>
      <c r="EL49" s="1344"/>
      <c r="EM49" s="1344"/>
      <c r="EN49" s="1344"/>
      <c r="EO49" s="1344"/>
      <c r="EP49" s="1344"/>
      <c r="EQ49" s="1344"/>
      <c r="ER49" s="1344"/>
      <c r="ES49" s="1344"/>
      <c r="ET49" s="1344"/>
      <c r="EU49" s="1344"/>
      <c r="EV49" s="1344"/>
      <c r="EW49" s="1344"/>
      <c r="EX49" s="1344"/>
      <c r="EY49" s="1344"/>
      <c r="EZ49" s="1344"/>
      <c r="FA49" s="1344"/>
      <c r="FB49" s="1344"/>
      <c r="FC49" s="1344"/>
      <c r="FD49" s="1344"/>
      <c r="FE49" s="1344"/>
      <c r="FF49" s="1344"/>
      <c r="FG49" s="1344"/>
      <c r="FH49" s="1344"/>
      <c r="FI49" s="1344"/>
      <c r="FJ49" s="1344"/>
      <c r="FK49" s="1344"/>
      <c r="FL49" s="1344"/>
      <c r="FM49" s="1344"/>
      <c r="FN49" s="1344"/>
      <c r="FO49" s="1344"/>
      <c r="FP49" s="1344"/>
      <c r="FQ49" s="1344"/>
      <c r="FR49" s="1344"/>
      <c r="FS49" s="1344"/>
      <c r="FT49" s="1344"/>
      <c r="FU49" s="1344"/>
      <c r="FV49" s="1344"/>
      <c r="FW49" s="1344"/>
      <c r="FX49" s="1344"/>
      <c r="FY49" s="1344"/>
      <c r="FZ49" s="1344"/>
      <c r="GA49" s="1344"/>
      <c r="GB49" s="1344"/>
      <c r="GC49" s="1344"/>
      <c r="GD49" s="1344"/>
      <c r="GE49" s="1344"/>
      <c r="GF49" s="1344"/>
      <c r="GG49" s="1344"/>
      <c r="GH49" s="1344"/>
      <c r="GI49" s="1344"/>
      <c r="GJ49" s="1344"/>
      <c r="GK49" s="1344"/>
      <c r="GL49" s="1344"/>
      <c r="GM49" s="1344"/>
      <c r="GN49" s="1344"/>
      <c r="GO49" s="1344"/>
      <c r="GP49" s="1344"/>
      <c r="GQ49" s="1344"/>
      <c r="GR49" s="1344"/>
      <c r="GS49" s="1344"/>
      <c r="GT49" s="1344"/>
      <c r="GU49" s="1344"/>
      <c r="GV49" s="1344"/>
      <c r="GW49" s="1344"/>
      <c r="GX49" s="1344"/>
      <c r="GY49" s="1344"/>
      <c r="GZ49" s="1344"/>
      <c r="HA49" s="1344"/>
      <c r="HB49" s="1344"/>
      <c r="HC49" s="1344"/>
      <c r="HD49" s="1344"/>
      <c r="HE49" s="1344"/>
      <c r="HF49" s="1344"/>
      <c r="HG49" s="1344"/>
      <c r="HH49" s="1344"/>
      <c r="HI49" s="1344"/>
      <c r="HJ49" s="1344"/>
      <c r="HK49" s="1344"/>
      <c r="HL49" s="1344"/>
      <c r="HM49" s="1344"/>
      <c r="HN49" s="1344"/>
      <c r="HO49" s="1344"/>
      <c r="HP49" s="1344"/>
      <c r="HQ49" s="1344"/>
      <c r="HR49" s="1344"/>
      <c r="HS49" s="1344"/>
      <c r="HT49" s="1344"/>
      <c r="HU49" s="1344"/>
      <c r="HV49" s="1344"/>
      <c r="HW49" s="1344"/>
      <c r="HX49" s="1344"/>
      <c r="HY49" s="1344"/>
      <c r="HZ49" s="1344"/>
      <c r="IA49" s="1344"/>
      <c r="IB49" s="1344"/>
      <c r="IC49" s="1344"/>
      <c r="ID49" s="1344"/>
      <c r="IE49" s="1344"/>
      <c r="IF49" s="1344"/>
      <c r="IG49" s="1344"/>
      <c r="IH49" s="1344"/>
      <c r="II49" s="1344"/>
      <c r="IJ49" s="1344"/>
      <c r="IK49" s="1344"/>
      <c r="IL49" s="1344"/>
      <c r="IM49" s="1344"/>
      <c r="IN49" s="1344"/>
      <c r="IO49" s="1344"/>
      <c r="IP49" s="1344"/>
    </row>
    <row r="50" spans="1:250">
      <c r="A50" s="1344"/>
      <c r="B50" s="2847"/>
      <c r="C50" s="2491" t="s">
        <v>1374</v>
      </c>
      <c r="D50" s="2428" t="s">
        <v>576</v>
      </c>
      <c r="E50" s="2507">
        <f>F50/1.046</f>
        <v>11.089866156787762</v>
      </c>
      <c r="F50" s="2505">
        <v>11.6</v>
      </c>
      <c r="G50" s="2505">
        <v>11.7</v>
      </c>
      <c r="H50" s="2505">
        <v>11.9</v>
      </c>
      <c r="I50" s="2505">
        <v>11.9</v>
      </c>
      <c r="J50" s="2505">
        <v>11.8</v>
      </c>
      <c r="K50" s="2505">
        <v>12.3</v>
      </c>
      <c r="L50" s="2505">
        <v>12.4</v>
      </c>
      <c r="M50" s="2006">
        <v>12.5</v>
      </c>
      <c r="N50" s="2005">
        <v>12.1225</v>
      </c>
      <c r="O50" s="2005">
        <v>12.022</v>
      </c>
      <c r="P50" s="2005">
        <v>11.614800000000001</v>
      </c>
      <c r="Q50" s="2005">
        <v>11.168200000000001</v>
      </c>
      <c r="R50" s="2005">
        <v>10.7697</v>
      </c>
      <c r="S50" s="2005">
        <v>10.670299999999999</v>
      </c>
      <c r="T50" s="2005">
        <v>10.407500000000001</v>
      </c>
      <c r="U50" s="2005">
        <v>10.449400000000001</v>
      </c>
      <c r="V50" s="2005">
        <v>10.174899999999999</v>
      </c>
      <c r="W50" s="2005">
        <v>10.3597</v>
      </c>
      <c r="X50" s="2005">
        <v>9.9625000000000004</v>
      </c>
      <c r="Y50" s="2005">
        <v>9.8208000000000002</v>
      </c>
      <c r="Z50" s="2005">
        <v>9.8508999999999993</v>
      </c>
      <c r="AA50" s="2005">
        <v>9.6452000000000009</v>
      </c>
      <c r="AB50" s="2005">
        <v>9.7761999999999993</v>
      </c>
      <c r="AC50" s="2005">
        <v>10.0068</v>
      </c>
      <c r="AD50" s="2005">
        <v>10.2723</v>
      </c>
      <c r="AE50" s="2005">
        <v>10.4895</v>
      </c>
      <c r="AF50" s="2005">
        <v>10.574199999999999</v>
      </c>
      <c r="AG50" s="2005">
        <v>10.7271</v>
      </c>
      <c r="AH50" s="2005">
        <v>10.853999999999999</v>
      </c>
      <c r="AI50" s="2005">
        <v>11.031700000000001</v>
      </c>
      <c r="AJ50" s="2007">
        <v>11.038</v>
      </c>
      <c r="AK50" s="2007">
        <v>11.0901</v>
      </c>
      <c r="AL50" s="2005">
        <v>11.856</v>
      </c>
      <c r="AM50" s="2005">
        <v>12.1112</v>
      </c>
      <c r="AN50" s="2005">
        <v>12.4656</v>
      </c>
      <c r="AO50" s="1939" t="s">
        <v>1379</v>
      </c>
      <c r="AP50" s="1344"/>
      <c r="AQ50" s="327" t="s">
        <v>1376</v>
      </c>
      <c r="AR50" s="1344"/>
      <c r="AS50" s="327"/>
      <c r="AT50" s="1983"/>
      <c r="AU50" s="1983"/>
      <c r="AV50" s="1344"/>
      <c r="AW50" s="1344"/>
      <c r="AX50" s="1344"/>
      <c r="AY50" s="1344"/>
      <c r="AZ50" s="1344"/>
      <c r="BA50" s="1344"/>
      <c r="BB50" s="1344"/>
      <c r="BC50" s="1344"/>
      <c r="BD50" s="1344"/>
      <c r="BE50" s="1344"/>
      <c r="BF50" s="1344"/>
      <c r="BG50" s="1344"/>
      <c r="BH50" s="1344"/>
      <c r="BI50" s="1344"/>
      <c r="BJ50" s="1344"/>
      <c r="BK50" s="1344"/>
      <c r="BL50" s="1344"/>
      <c r="BM50" s="1344"/>
      <c r="BN50" s="1344"/>
      <c r="BO50" s="1344"/>
      <c r="BP50" s="1344"/>
      <c r="BQ50" s="1344"/>
      <c r="BR50" s="1344"/>
      <c r="BS50" s="1344"/>
      <c r="BT50" s="1344"/>
      <c r="BU50" s="1344"/>
      <c r="BV50" s="1344"/>
      <c r="BW50" s="1344"/>
      <c r="BX50" s="1344"/>
      <c r="BY50" s="1344"/>
      <c r="BZ50" s="1344"/>
      <c r="CA50" s="1344"/>
      <c r="CB50" s="1344"/>
      <c r="CC50" s="1344"/>
      <c r="CD50" s="1344"/>
      <c r="CE50" s="1344"/>
      <c r="CF50" s="1344"/>
      <c r="CG50" s="1344"/>
      <c r="CH50" s="1344"/>
      <c r="CI50" s="1344"/>
      <c r="CJ50" s="1344"/>
      <c r="CK50" s="1344"/>
      <c r="CL50" s="1344"/>
      <c r="CM50" s="1344"/>
      <c r="CN50" s="1344"/>
      <c r="CO50" s="1344"/>
      <c r="CP50" s="1344"/>
      <c r="CQ50" s="1344"/>
      <c r="CR50" s="1344"/>
      <c r="CS50" s="1344"/>
      <c r="CT50" s="1344"/>
      <c r="CU50" s="1344"/>
      <c r="CV50" s="1344"/>
      <c r="CW50" s="1344"/>
      <c r="CX50" s="1344"/>
      <c r="CY50" s="1344"/>
      <c r="CZ50" s="1344"/>
      <c r="DA50" s="1344"/>
      <c r="DB50" s="1344"/>
      <c r="DC50" s="1344"/>
      <c r="DD50" s="1344"/>
      <c r="DE50" s="1344"/>
      <c r="DF50" s="1344"/>
      <c r="DG50" s="1344"/>
      <c r="DH50" s="1344"/>
      <c r="DI50" s="1344"/>
      <c r="DJ50" s="1344"/>
      <c r="DK50" s="1344"/>
      <c r="DL50" s="1344"/>
      <c r="DM50" s="1344"/>
      <c r="DN50" s="1344"/>
      <c r="DO50" s="1344"/>
      <c r="DP50" s="1344"/>
      <c r="DQ50" s="1344"/>
      <c r="DR50" s="1344"/>
      <c r="DS50" s="1344"/>
      <c r="DT50" s="1344"/>
      <c r="DU50" s="1344"/>
      <c r="DV50" s="1344"/>
      <c r="DW50" s="1344"/>
      <c r="DX50" s="1344"/>
      <c r="DY50" s="1344"/>
      <c r="DZ50" s="1344"/>
      <c r="EA50" s="1344"/>
      <c r="EB50" s="1344"/>
      <c r="EC50" s="1344"/>
      <c r="ED50" s="1344"/>
      <c r="EE50" s="1344"/>
      <c r="EF50" s="1344"/>
      <c r="EG50" s="1344"/>
      <c r="EH50" s="1344"/>
      <c r="EI50" s="1344"/>
      <c r="EJ50" s="1344"/>
      <c r="EK50" s="1344"/>
      <c r="EL50" s="1344"/>
      <c r="EM50" s="1344"/>
      <c r="EN50" s="1344"/>
      <c r="EO50" s="1344"/>
      <c r="EP50" s="1344"/>
      <c r="EQ50" s="1344"/>
      <c r="ER50" s="1344"/>
      <c r="ES50" s="1344"/>
      <c r="ET50" s="1344"/>
      <c r="EU50" s="1344"/>
      <c r="EV50" s="1344"/>
      <c r="EW50" s="1344"/>
      <c r="EX50" s="1344"/>
      <c r="EY50" s="1344"/>
      <c r="EZ50" s="1344"/>
      <c r="FA50" s="1344"/>
      <c r="FB50" s="1344"/>
      <c r="FC50" s="1344"/>
      <c r="FD50" s="1344"/>
      <c r="FE50" s="1344"/>
      <c r="FF50" s="1344"/>
      <c r="FG50" s="1344"/>
      <c r="FH50" s="1344"/>
      <c r="FI50" s="1344"/>
      <c r="FJ50" s="1344"/>
      <c r="FK50" s="1344"/>
      <c r="FL50" s="1344"/>
      <c r="FM50" s="1344"/>
      <c r="FN50" s="1344"/>
      <c r="FO50" s="1344"/>
      <c r="FP50" s="1344"/>
      <c r="FQ50" s="1344"/>
      <c r="FR50" s="1344"/>
      <c r="FS50" s="1344"/>
      <c r="FT50" s="1344"/>
      <c r="FU50" s="1344"/>
      <c r="FV50" s="1344"/>
      <c r="FW50" s="1344"/>
      <c r="FX50" s="1344"/>
      <c r="FY50" s="1344"/>
      <c r="FZ50" s="1344"/>
      <c r="GA50" s="1344"/>
      <c r="GB50" s="1344"/>
      <c r="GC50" s="1344"/>
      <c r="GD50" s="1344"/>
      <c r="GE50" s="1344"/>
      <c r="GF50" s="1344"/>
      <c r="GG50" s="1344"/>
      <c r="GH50" s="1344"/>
      <c r="GI50" s="1344"/>
      <c r="GJ50" s="1344"/>
      <c r="GK50" s="1344"/>
      <c r="GL50" s="1344"/>
      <c r="GM50" s="1344"/>
      <c r="GN50" s="1344"/>
      <c r="GO50" s="1344"/>
      <c r="GP50" s="1344"/>
      <c r="GQ50" s="1344"/>
      <c r="GR50" s="1344"/>
      <c r="GS50" s="1344"/>
      <c r="GT50" s="1344"/>
      <c r="GU50" s="1344"/>
      <c r="GV50" s="1344"/>
      <c r="GW50" s="1344"/>
      <c r="GX50" s="1344"/>
      <c r="GY50" s="1344"/>
      <c r="GZ50" s="1344"/>
      <c r="HA50" s="1344"/>
      <c r="HB50" s="1344"/>
      <c r="HC50" s="1344"/>
      <c r="HD50" s="1344"/>
      <c r="HE50" s="1344"/>
      <c r="HF50" s="1344"/>
      <c r="HG50" s="1344"/>
      <c r="HH50" s="1344"/>
      <c r="HI50" s="1344"/>
      <c r="HJ50" s="1344"/>
      <c r="HK50" s="1344"/>
      <c r="HL50" s="1344"/>
      <c r="HM50" s="1344"/>
      <c r="HN50" s="1344"/>
      <c r="HO50" s="1344"/>
      <c r="HP50" s="1344"/>
      <c r="HQ50" s="1344"/>
      <c r="HR50" s="1344"/>
      <c r="HS50" s="1344"/>
      <c r="HT50" s="1344"/>
      <c r="HU50" s="1344"/>
      <c r="HV50" s="1344"/>
      <c r="HW50" s="1344"/>
      <c r="HX50" s="1344"/>
      <c r="HY50" s="1344"/>
      <c r="HZ50" s="1344"/>
      <c r="IA50" s="1344"/>
      <c r="IB50" s="1344"/>
      <c r="IC50" s="1344"/>
      <c r="ID50" s="1344"/>
      <c r="IE50" s="1344"/>
      <c r="IF50" s="1344"/>
      <c r="IG50" s="1344"/>
      <c r="IH50" s="1344"/>
      <c r="II50" s="1344"/>
      <c r="IJ50" s="1344"/>
      <c r="IK50" s="1344"/>
      <c r="IL50" s="1344"/>
      <c r="IM50" s="1344"/>
      <c r="IN50" s="1344"/>
      <c r="IO50" s="1344"/>
      <c r="IP50" s="1344"/>
    </row>
    <row r="51" spans="1:250">
      <c r="A51" s="1344"/>
      <c r="B51" s="2848"/>
      <c r="C51" s="2508" t="s">
        <v>1380</v>
      </c>
      <c r="D51" s="2434" t="s">
        <v>577</v>
      </c>
      <c r="E51" s="2506" t="s">
        <v>579</v>
      </c>
      <c r="F51" s="1226">
        <f t="shared" ref="F51:AJ51" si="33">ROUND((F50-E50)/E50*100,1)</f>
        <v>4.5999999999999996</v>
      </c>
      <c r="G51" s="1226">
        <f t="shared" si="33"/>
        <v>0.9</v>
      </c>
      <c r="H51" s="1226">
        <f t="shared" si="33"/>
        <v>1.7</v>
      </c>
      <c r="I51" s="1226">
        <f t="shared" si="33"/>
        <v>0</v>
      </c>
      <c r="J51" s="1226">
        <f t="shared" si="33"/>
        <v>-0.8</v>
      </c>
      <c r="K51" s="1226">
        <f t="shared" si="33"/>
        <v>4.2</v>
      </c>
      <c r="L51" s="1226">
        <f t="shared" si="33"/>
        <v>0.8</v>
      </c>
      <c r="M51" s="1226">
        <f t="shared" si="33"/>
        <v>0.8</v>
      </c>
      <c r="N51" s="1226">
        <f t="shared" si="33"/>
        <v>-3</v>
      </c>
      <c r="O51" s="1226">
        <f t="shared" si="33"/>
        <v>-0.8</v>
      </c>
      <c r="P51" s="1226">
        <f t="shared" si="33"/>
        <v>-3.4</v>
      </c>
      <c r="Q51" s="1226">
        <f t="shared" si="33"/>
        <v>-3.8</v>
      </c>
      <c r="R51" s="1226">
        <f t="shared" si="33"/>
        <v>-3.6</v>
      </c>
      <c r="S51" s="1226">
        <f t="shared" si="33"/>
        <v>-0.9</v>
      </c>
      <c r="T51" s="1226">
        <f t="shared" si="33"/>
        <v>-2.5</v>
      </c>
      <c r="U51" s="1226">
        <f t="shared" si="33"/>
        <v>0.4</v>
      </c>
      <c r="V51" s="1226">
        <f t="shared" si="33"/>
        <v>-2.6</v>
      </c>
      <c r="W51" s="1226">
        <f t="shared" si="33"/>
        <v>1.8</v>
      </c>
      <c r="X51" s="1226">
        <f t="shared" si="33"/>
        <v>-3.8</v>
      </c>
      <c r="Y51" s="1226">
        <f t="shared" si="33"/>
        <v>-1.4</v>
      </c>
      <c r="Z51" s="1226">
        <f t="shared" si="33"/>
        <v>0.3</v>
      </c>
      <c r="AA51" s="1226">
        <f t="shared" si="33"/>
        <v>-2.1</v>
      </c>
      <c r="AB51" s="1226">
        <f t="shared" si="33"/>
        <v>1.4</v>
      </c>
      <c r="AC51" s="1226">
        <f t="shared" si="33"/>
        <v>2.4</v>
      </c>
      <c r="AD51" s="1226">
        <f t="shared" si="33"/>
        <v>2.7</v>
      </c>
      <c r="AE51" s="1226">
        <f t="shared" si="33"/>
        <v>2.1</v>
      </c>
      <c r="AF51" s="1226">
        <f t="shared" si="33"/>
        <v>0.8</v>
      </c>
      <c r="AG51" s="1226">
        <f t="shared" si="33"/>
        <v>1.4</v>
      </c>
      <c r="AH51" s="1226">
        <f t="shared" si="33"/>
        <v>1.2</v>
      </c>
      <c r="AI51" s="1226">
        <f t="shared" si="33"/>
        <v>1.6</v>
      </c>
      <c r="AJ51" s="1226">
        <f t="shared" si="33"/>
        <v>0.1</v>
      </c>
      <c r="AK51" s="1226">
        <f>ROUND((AK50-AJ50)/AJ50*100,1)</f>
        <v>0.5</v>
      </c>
      <c r="AL51" s="1226">
        <f>ROUND((AL50-AK50)/AK50*100,1)</f>
        <v>6.9</v>
      </c>
      <c r="AM51" s="1511">
        <f>ROUND((AM50-AL50)/AL50*100,1)</f>
        <v>2.2000000000000002</v>
      </c>
      <c r="AN51" s="2261">
        <f>ROUND((AN50-AM50)/AM50*100,1)</f>
        <v>2.9</v>
      </c>
      <c r="AO51" s="1980"/>
      <c r="AP51" s="1344"/>
      <c r="AQ51" s="327" t="s">
        <v>1440</v>
      </c>
      <c r="AR51" s="1344"/>
      <c r="AS51" s="1295"/>
      <c r="AT51" s="1983"/>
      <c r="AU51" s="1983"/>
      <c r="AV51" s="1344"/>
      <c r="AW51" s="1344"/>
      <c r="AX51" s="1344"/>
      <c r="AY51" s="1344"/>
      <c r="AZ51" s="1344"/>
      <c r="BA51" s="1344"/>
      <c r="BB51" s="1344"/>
      <c r="BC51" s="1344"/>
      <c r="BD51" s="1344"/>
      <c r="BE51" s="1344"/>
      <c r="BF51" s="1344"/>
      <c r="BG51" s="1344"/>
      <c r="BH51" s="1344"/>
      <c r="BI51" s="1344"/>
      <c r="BJ51" s="1344"/>
      <c r="BK51" s="1344"/>
      <c r="BL51" s="1344"/>
      <c r="BM51" s="1344"/>
      <c r="BN51" s="1344"/>
      <c r="BO51" s="1344"/>
      <c r="BP51" s="1344"/>
      <c r="BQ51" s="1344"/>
      <c r="BR51" s="1344"/>
      <c r="BS51" s="1344"/>
      <c r="BT51" s="1344"/>
      <c r="BU51" s="1344"/>
      <c r="BV51" s="1344"/>
      <c r="BW51" s="1344"/>
      <c r="BX51" s="1344"/>
      <c r="BY51" s="1344"/>
      <c r="BZ51" s="1344"/>
      <c r="CA51" s="1344"/>
      <c r="CB51" s="1344"/>
      <c r="CC51" s="1344"/>
      <c r="CD51" s="1344"/>
      <c r="CE51" s="1344"/>
      <c r="CF51" s="1344"/>
      <c r="CG51" s="1344"/>
      <c r="CH51" s="1344"/>
      <c r="CI51" s="1344"/>
      <c r="CJ51" s="1344"/>
      <c r="CK51" s="1344"/>
      <c r="CL51" s="1344"/>
      <c r="CM51" s="1344"/>
      <c r="CN51" s="1344"/>
      <c r="CO51" s="1344"/>
      <c r="CP51" s="1344"/>
      <c r="CQ51" s="1344"/>
      <c r="CR51" s="1344"/>
      <c r="CS51" s="1344"/>
      <c r="CT51" s="1344"/>
      <c r="CU51" s="1344"/>
      <c r="CV51" s="1344"/>
      <c r="CW51" s="1344"/>
      <c r="CX51" s="1344"/>
      <c r="CY51" s="1344"/>
      <c r="CZ51" s="1344"/>
      <c r="DA51" s="1344"/>
      <c r="DB51" s="1344"/>
      <c r="DC51" s="1344"/>
      <c r="DD51" s="1344"/>
      <c r="DE51" s="1344"/>
      <c r="DF51" s="1344"/>
      <c r="DG51" s="1344"/>
      <c r="DH51" s="1344"/>
      <c r="DI51" s="1344"/>
      <c r="DJ51" s="1344"/>
      <c r="DK51" s="1344"/>
      <c r="DL51" s="1344"/>
      <c r="DM51" s="1344"/>
      <c r="DN51" s="1344"/>
      <c r="DO51" s="1344"/>
      <c r="DP51" s="1344"/>
      <c r="DQ51" s="1344"/>
      <c r="DR51" s="1344"/>
      <c r="DS51" s="1344"/>
      <c r="DT51" s="1344"/>
      <c r="DU51" s="1344"/>
      <c r="DV51" s="1344"/>
      <c r="DW51" s="1344"/>
      <c r="DX51" s="1344"/>
      <c r="DY51" s="1344"/>
      <c r="DZ51" s="1344"/>
      <c r="EA51" s="1344"/>
      <c r="EB51" s="1344"/>
      <c r="EC51" s="1344"/>
      <c r="ED51" s="1344"/>
      <c r="EE51" s="1344"/>
      <c r="EF51" s="1344"/>
      <c r="EG51" s="1344"/>
      <c r="EH51" s="1344"/>
      <c r="EI51" s="1344"/>
      <c r="EJ51" s="1344"/>
      <c r="EK51" s="1344"/>
      <c r="EL51" s="1344"/>
      <c r="EM51" s="1344"/>
      <c r="EN51" s="1344"/>
      <c r="EO51" s="1344"/>
      <c r="EP51" s="1344"/>
      <c r="EQ51" s="1344"/>
      <c r="ER51" s="1344"/>
      <c r="ES51" s="1344"/>
      <c r="ET51" s="1344"/>
      <c r="EU51" s="1344"/>
      <c r="EV51" s="1344"/>
      <c r="EW51" s="1344"/>
      <c r="EX51" s="1344"/>
      <c r="EY51" s="1344"/>
      <c r="EZ51" s="1344"/>
      <c r="FA51" s="1344"/>
      <c r="FB51" s="1344"/>
      <c r="FC51" s="1344"/>
      <c r="FD51" s="1344"/>
      <c r="FE51" s="1344"/>
      <c r="FF51" s="1344"/>
      <c r="FG51" s="1344"/>
      <c r="FH51" s="1344"/>
      <c r="FI51" s="1344"/>
      <c r="FJ51" s="1344"/>
      <c r="FK51" s="1344"/>
      <c r="FL51" s="1344"/>
      <c r="FM51" s="1344"/>
      <c r="FN51" s="1344"/>
      <c r="FO51" s="1344"/>
      <c r="FP51" s="1344"/>
      <c r="FQ51" s="1344"/>
      <c r="FR51" s="1344"/>
      <c r="FS51" s="1344"/>
      <c r="FT51" s="1344"/>
      <c r="FU51" s="1344"/>
      <c r="FV51" s="1344"/>
      <c r="FW51" s="1344"/>
      <c r="FX51" s="1344"/>
      <c r="FY51" s="1344"/>
      <c r="FZ51" s="1344"/>
      <c r="GA51" s="1344"/>
      <c r="GB51" s="1344"/>
      <c r="GC51" s="1344"/>
      <c r="GD51" s="1344"/>
      <c r="GE51" s="1344"/>
      <c r="GF51" s="1344"/>
      <c r="GG51" s="1344"/>
      <c r="GH51" s="1344"/>
      <c r="GI51" s="1344"/>
      <c r="GJ51" s="1344"/>
      <c r="GK51" s="1344"/>
      <c r="GL51" s="1344"/>
      <c r="GM51" s="1344"/>
      <c r="GN51" s="1344"/>
      <c r="GO51" s="1344"/>
      <c r="GP51" s="1344"/>
      <c r="GQ51" s="1344"/>
      <c r="GR51" s="1344"/>
      <c r="GS51" s="1344"/>
      <c r="GT51" s="1344"/>
      <c r="GU51" s="1344"/>
      <c r="GV51" s="1344"/>
      <c r="GW51" s="1344"/>
      <c r="GX51" s="1344"/>
      <c r="GY51" s="1344"/>
      <c r="GZ51" s="1344"/>
      <c r="HA51" s="1344"/>
      <c r="HB51" s="1344"/>
      <c r="HC51" s="1344"/>
      <c r="HD51" s="1344"/>
      <c r="HE51" s="1344"/>
      <c r="HF51" s="1344"/>
      <c r="HG51" s="1344"/>
      <c r="HH51" s="1344"/>
      <c r="HI51" s="1344"/>
      <c r="HJ51" s="1344"/>
      <c r="HK51" s="1344"/>
      <c r="HL51" s="1344"/>
      <c r="HM51" s="1344"/>
      <c r="HN51" s="1344"/>
      <c r="HO51" s="1344"/>
      <c r="HP51" s="1344"/>
      <c r="HQ51" s="1344"/>
      <c r="HR51" s="1344"/>
      <c r="HS51" s="1344"/>
      <c r="HT51" s="1344"/>
      <c r="HU51" s="1344"/>
      <c r="HV51" s="1344"/>
      <c r="HW51" s="1344"/>
      <c r="HX51" s="1344"/>
      <c r="HY51" s="1344"/>
      <c r="HZ51" s="1344"/>
      <c r="IA51" s="1344"/>
      <c r="IB51" s="1344"/>
      <c r="IC51" s="1344"/>
      <c r="ID51" s="1344"/>
      <c r="IE51" s="1344"/>
      <c r="IF51" s="1344"/>
      <c r="IG51" s="1344"/>
      <c r="IH51" s="1344"/>
      <c r="II51" s="1344"/>
      <c r="IJ51" s="1344"/>
      <c r="IK51" s="1344"/>
      <c r="IL51" s="1344"/>
      <c r="IM51" s="1344"/>
      <c r="IN51" s="1344"/>
      <c r="IO51" s="1344"/>
      <c r="IP51" s="1344"/>
    </row>
    <row r="52" spans="1:250">
      <c r="A52" s="1344"/>
      <c r="B52" s="2857" t="s">
        <v>1381</v>
      </c>
      <c r="C52" s="2509" t="s">
        <v>1382</v>
      </c>
      <c r="D52" s="2442" t="s">
        <v>1383</v>
      </c>
      <c r="E52" s="2510">
        <v>52669.180350000002</v>
      </c>
      <c r="F52" s="2510">
        <v>57143.682910000003</v>
      </c>
      <c r="G52" s="2510">
        <v>59009.379330000003</v>
      </c>
      <c r="H52" s="2510">
        <v>58438.118849999999</v>
      </c>
      <c r="I52" s="2510">
        <v>50780.063399999999</v>
      </c>
      <c r="J52" s="2510">
        <v>42999.775309999997</v>
      </c>
      <c r="K52" s="2510">
        <v>38862.63564</v>
      </c>
      <c r="L52" s="2510">
        <v>46680.677519999997</v>
      </c>
      <c r="M52" s="2510">
        <v>51790.042829999999</v>
      </c>
      <c r="N52" s="2510">
        <v>48652.587169999999</v>
      </c>
      <c r="O52" s="2486">
        <v>44119.16145</v>
      </c>
      <c r="P52" s="2486">
        <v>44959.171540000003</v>
      </c>
      <c r="Q52" s="2486">
        <v>43659.213880000003</v>
      </c>
      <c r="R52" s="2486">
        <v>47034.107830000001</v>
      </c>
      <c r="S52" s="2486">
        <v>48224.113720000001</v>
      </c>
      <c r="T52" s="2486">
        <v>55379.258889999997</v>
      </c>
      <c r="U52" s="2486">
        <v>59101.819739999999</v>
      </c>
      <c r="V52" s="2486">
        <v>65510.390809999997</v>
      </c>
      <c r="W52" s="2486">
        <v>70624.614530000006</v>
      </c>
      <c r="X52" s="2486">
        <v>63286.692669999997</v>
      </c>
      <c r="Y52" s="2482">
        <v>50410.591970000001</v>
      </c>
      <c r="Z52" s="2486">
        <v>60328.92353</v>
      </c>
      <c r="AA52" s="2482">
        <v>60505.996659999997</v>
      </c>
      <c r="AB52" s="2488">
        <v>56980.340470000003</v>
      </c>
      <c r="AC52" s="2488">
        <v>59665.229200000002</v>
      </c>
      <c r="AD52" s="2487">
        <v>62699.178919999998</v>
      </c>
      <c r="AE52" s="1558">
        <v>60963.560870000001</v>
      </c>
      <c r="AF52" s="1558">
        <v>57304.581319999998</v>
      </c>
      <c r="AG52" s="1288">
        <v>63211.371370000001</v>
      </c>
      <c r="AH52" s="1288">
        <v>65079.190119999999</v>
      </c>
      <c r="AI52" s="1288">
        <v>59386.584000000003</v>
      </c>
      <c r="AJ52" s="1536">
        <v>54962.400000000001</v>
      </c>
      <c r="AK52" s="1537">
        <v>68509.960000000006</v>
      </c>
      <c r="AL52" s="1537">
        <v>81814.3</v>
      </c>
      <c r="AM52" s="1536">
        <v>82576.45</v>
      </c>
      <c r="AN52" s="1537">
        <v>82101.052330000006</v>
      </c>
      <c r="AO52" s="1939" t="s">
        <v>1070</v>
      </c>
      <c r="AP52" s="1344"/>
      <c r="AQ52" s="327" t="s">
        <v>1384</v>
      </c>
      <c r="AR52" s="1344"/>
      <c r="AS52" s="1295"/>
      <c r="AT52" s="1983"/>
      <c r="AU52" s="1983"/>
      <c r="AV52" s="1344"/>
      <c r="AW52" s="1344"/>
      <c r="AX52" s="1344"/>
      <c r="AY52" s="1344"/>
      <c r="AZ52" s="1344"/>
      <c r="BA52" s="1344"/>
      <c r="BB52" s="1344"/>
      <c r="BC52" s="1344"/>
      <c r="BD52" s="1344"/>
      <c r="BE52" s="1344"/>
      <c r="BF52" s="1344"/>
      <c r="BG52" s="1344"/>
      <c r="BH52" s="1344"/>
      <c r="BI52" s="1344"/>
      <c r="BJ52" s="1344"/>
      <c r="BK52" s="1344"/>
      <c r="BL52" s="1344"/>
      <c r="BM52" s="1344"/>
      <c r="BN52" s="1344"/>
      <c r="BO52" s="1344"/>
      <c r="BP52" s="1344"/>
      <c r="BQ52" s="1344"/>
      <c r="BR52" s="1344"/>
      <c r="BS52" s="1344"/>
      <c r="BT52" s="1344"/>
      <c r="BU52" s="1344"/>
      <c r="BV52" s="1344"/>
      <c r="BW52" s="1344"/>
      <c r="BX52" s="1344"/>
      <c r="BY52" s="1344"/>
      <c r="BZ52" s="1344"/>
      <c r="CA52" s="1344"/>
      <c r="CB52" s="1344"/>
      <c r="CC52" s="1344"/>
      <c r="CD52" s="1344"/>
      <c r="CE52" s="1344"/>
      <c r="CF52" s="1344"/>
      <c r="CG52" s="1344"/>
      <c r="CH52" s="1344"/>
      <c r="CI52" s="1344"/>
      <c r="CJ52" s="1344"/>
      <c r="CK52" s="1344"/>
      <c r="CL52" s="1344"/>
      <c r="CM52" s="1344"/>
      <c r="CN52" s="1344"/>
      <c r="CO52" s="1344"/>
      <c r="CP52" s="1344"/>
      <c r="CQ52" s="1344"/>
      <c r="CR52" s="1344"/>
      <c r="CS52" s="1344"/>
      <c r="CT52" s="1344"/>
      <c r="CU52" s="1344"/>
      <c r="CV52" s="1344"/>
      <c r="CW52" s="1344"/>
      <c r="CX52" s="1344"/>
      <c r="CY52" s="1344"/>
      <c r="CZ52" s="1344"/>
      <c r="DA52" s="1344"/>
      <c r="DB52" s="1344"/>
      <c r="DC52" s="1344"/>
      <c r="DD52" s="1344"/>
      <c r="DE52" s="1344"/>
      <c r="DF52" s="1344"/>
      <c r="DG52" s="1344"/>
      <c r="DH52" s="1344"/>
      <c r="DI52" s="1344"/>
      <c r="DJ52" s="1344"/>
      <c r="DK52" s="1344"/>
      <c r="DL52" s="1344"/>
      <c r="DM52" s="1344"/>
      <c r="DN52" s="1344"/>
      <c r="DO52" s="1344"/>
      <c r="DP52" s="1344"/>
      <c r="DQ52" s="1344"/>
      <c r="DR52" s="1344"/>
      <c r="DS52" s="1344"/>
      <c r="DT52" s="1344"/>
      <c r="DU52" s="1344"/>
      <c r="DV52" s="1344"/>
      <c r="DW52" s="1344"/>
      <c r="DX52" s="1344"/>
      <c r="DY52" s="1344"/>
      <c r="DZ52" s="1344"/>
      <c r="EA52" s="1344"/>
      <c r="EB52" s="1344"/>
      <c r="EC52" s="1344"/>
      <c r="ED52" s="1344"/>
      <c r="EE52" s="1344"/>
      <c r="EF52" s="1344"/>
      <c r="EG52" s="1344"/>
      <c r="EH52" s="1344"/>
      <c r="EI52" s="1344"/>
      <c r="EJ52" s="1344"/>
      <c r="EK52" s="1344"/>
      <c r="EL52" s="1344"/>
      <c r="EM52" s="1344"/>
      <c r="EN52" s="1344"/>
      <c r="EO52" s="1344"/>
      <c r="EP52" s="1344"/>
      <c r="EQ52" s="1344"/>
      <c r="ER52" s="1344"/>
      <c r="ES52" s="1344"/>
      <c r="ET52" s="1344"/>
      <c r="EU52" s="1344"/>
      <c r="EV52" s="1344"/>
      <c r="EW52" s="1344"/>
      <c r="EX52" s="1344"/>
      <c r="EY52" s="1344"/>
      <c r="EZ52" s="1344"/>
      <c r="FA52" s="1344"/>
      <c r="FB52" s="1344"/>
      <c r="FC52" s="1344"/>
      <c r="FD52" s="1344"/>
      <c r="FE52" s="1344"/>
      <c r="FF52" s="1344"/>
      <c r="FG52" s="1344"/>
      <c r="FH52" s="1344"/>
      <c r="FI52" s="1344"/>
      <c r="FJ52" s="1344"/>
      <c r="FK52" s="1344"/>
      <c r="FL52" s="1344"/>
      <c r="FM52" s="1344"/>
      <c r="FN52" s="1344"/>
      <c r="FO52" s="1344"/>
      <c r="FP52" s="1344"/>
      <c r="FQ52" s="1344"/>
      <c r="FR52" s="1344"/>
      <c r="FS52" s="1344"/>
      <c r="FT52" s="1344"/>
      <c r="FU52" s="1344"/>
      <c r="FV52" s="1344"/>
      <c r="FW52" s="1344"/>
      <c r="FX52" s="1344"/>
      <c r="FY52" s="1344"/>
      <c r="FZ52" s="1344"/>
      <c r="GA52" s="1344"/>
      <c r="GB52" s="1344"/>
      <c r="GC52" s="1344"/>
      <c r="GD52" s="1344"/>
      <c r="GE52" s="1344"/>
      <c r="GF52" s="1344"/>
      <c r="GG52" s="1344"/>
      <c r="GH52" s="1344"/>
      <c r="GI52" s="1344"/>
      <c r="GJ52" s="1344"/>
      <c r="GK52" s="1344"/>
      <c r="GL52" s="1344"/>
      <c r="GM52" s="1344"/>
      <c r="GN52" s="1344"/>
      <c r="GO52" s="1344"/>
      <c r="GP52" s="1344"/>
      <c r="GQ52" s="1344"/>
      <c r="GR52" s="1344"/>
      <c r="GS52" s="1344"/>
      <c r="GT52" s="1344"/>
      <c r="GU52" s="1344"/>
      <c r="GV52" s="1344"/>
      <c r="GW52" s="1344"/>
      <c r="GX52" s="1344"/>
      <c r="GY52" s="1344"/>
      <c r="GZ52" s="1344"/>
      <c r="HA52" s="1344"/>
      <c r="HB52" s="1344"/>
      <c r="HC52" s="1344"/>
      <c r="HD52" s="1344"/>
      <c r="HE52" s="1344"/>
      <c r="HF52" s="1344"/>
      <c r="HG52" s="1344"/>
      <c r="HH52" s="1344"/>
      <c r="HI52" s="1344"/>
      <c r="HJ52" s="1344"/>
      <c r="HK52" s="1344"/>
      <c r="HL52" s="1344"/>
      <c r="HM52" s="1344"/>
      <c r="HN52" s="1344"/>
      <c r="HO52" s="1344"/>
      <c r="HP52" s="1344"/>
      <c r="HQ52" s="1344"/>
      <c r="HR52" s="1344"/>
      <c r="HS52" s="1344"/>
      <c r="HT52" s="1344"/>
      <c r="HU52" s="1344"/>
      <c r="HV52" s="1344"/>
      <c r="HW52" s="1344"/>
      <c r="HX52" s="1344"/>
      <c r="HY52" s="1344"/>
      <c r="HZ52" s="1344"/>
      <c r="IA52" s="1344"/>
      <c r="IB52" s="1344"/>
      <c r="IC52" s="1344"/>
      <c r="ID52" s="1344"/>
      <c r="IE52" s="1344"/>
      <c r="IF52" s="1344"/>
      <c r="IG52" s="1344"/>
      <c r="IH52" s="1344"/>
      <c r="II52" s="1344"/>
      <c r="IJ52" s="1344"/>
      <c r="IK52" s="1344"/>
      <c r="IL52" s="1344"/>
      <c r="IM52" s="1344"/>
      <c r="IN52" s="1344"/>
      <c r="IO52" s="1344"/>
      <c r="IP52" s="1344"/>
    </row>
    <row r="53" spans="1:250">
      <c r="A53" s="1344"/>
      <c r="B53" s="2847"/>
      <c r="C53" s="2509"/>
      <c r="D53" s="2434" t="s">
        <v>577</v>
      </c>
      <c r="E53" s="2464" t="s">
        <v>579</v>
      </c>
      <c r="F53" s="1226">
        <f t="shared" ref="F53:AN53" si="34">ROUND((F52-E52)/E52*100,1)</f>
        <v>8.5</v>
      </c>
      <c r="G53" s="1226">
        <f t="shared" si="34"/>
        <v>3.3</v>
      </c>
      <c r="H53" s="1226">
        <f t="shared" si="34"/>
        <v>-1</v>
      </c>
      <c r="I53" s="1226">
        <f t="shared" si="34"/>
        <v>-13.1</v>
      </c>
      <c r="J53" s="1226">
        <f t="shared" si="34"/>
        <v>-15.3</v>
      </c>
      <c r="K53" s="1226">
        <f t="shared" si="34"/>
        <v>-9.6</v>
      </c>
      <c r="L53" s="1226">
        <f t="shared" si="34"/>
        <v>20.100000000000001</v>
      </c>
      <c r="M53" s="1226">
        <f t="shared" si="34"/>
        <v>10.9</v>
      </c>
      <c r="N53" s="1226">
        <f t="shared" si="34"/>
        <v>-6.1</v>
      </c>
      <c r="O53" s="1226">
        <f t="shared" si="34"/>
        <v>-9.3000000000000007</v>
      </c>
      <c r="P53" s="1226">
        <f t="shared" si="34"/>
        <v>1.9</v>
      </c>
      <c r="Q53" s="1226">
        <f t="shared" si="34"/>
        <v>-2.9</v>
      </c>
      <c r="R53" s="1226">
        <f t="shared" si="34"/>
        <v>7.7</v>
      </c>
      <c r="S53" s="1226">
        <f t="shared" si="34"/>
        <v>2.5</v>
      </c>
      <c r="T53" s="1226">
        <f t="shared" si="34"/>
        <v>14.8</v>
      </c>
      <c r="U53" s="1226">
        <f t="shared" si="34"/>
        <v>6.7</v>
      </c>
      <c r="V53" s="1226">
        <f t="shared" si="34"/>
        <v>10.8</v>
      </c>
      <c r="W53" s="1226">
        <f t="shared" si="34"/>
        <v>7.8</v>
      </c>
      <c r="X53" s="1226">
        <f t="shared" si="34"/>
        <v>-10.4</v>
      </c>
      <c r="Y53" s="1226">
        <f t="shared" si="34"/>
        <v>-20.3</v>
      </c>
      <c r="Z53" s="1226">
        <f t="shared" si="34"/>
        <v>19.7</v>
      </c>
      <c r="AA53" s="1226">
        <f t="shared" si="34"/>
        <v>0.3</v>
      </c>
      <c r="AB53" s="1226">
        <f t="shared" si="34"/>
        <v>-5.8</v>
      </c>
      <c r="AC53" s="1226">
        <f t="shared" si="34"/>
        <v>4.7</v>
      </c>
      <c r="AD53" s="1226">
        <f t="shared" si="34"/>
        <v>5.0999999999999996</v>
      </c>
      <c r="AE53" s="1226">
        <f t="shared" si="34"/>
        <v>-2.8</v>
      </c>
      <c r="AF53" s="1226">
        <f t="shared" si="34"/>
        <v>-6</v>
      </c>
      <c r="AG53" s="1226">
        <f t="shared" si="34"/>
        <v>10.3</v>
      </c>
      <c r="AH53" s="1226">
        <f t="shared" si="34"/>
        <v>3</v>
      </c>
      <c r="AI53" s="1226">
        <f t="shared" si="34"/>
        <v>-8.6999999999999993</v>
      </c>
      <c r="AJ53" s="1226">
        <f t="shared" si="34"/>
        <v>-7.4</v>
      </c>
      <c r="AK53" s="1511">
        <f t="shared" si="34"/>
        <v>24.6</v>
      </c>
      <c r="AL53" s="1511">
        <f t="shared" si="34"/>
        <v>19.399999999999999</v>
      </c>
      <c r="AM53" s="1226">
        <f t="shared" si="34"/>
        <v>0.9</v>
      </c>
      <c r="AN53" s="1226">
        <f t="shared" si="34"/>
        <v>-0.6</v>
      </c>
      <c r="AO53" s="1973" t="s">
        <v>97</v>
      </c>
      <c r="AP53" s="1344"/>
      <c r="AQ53" s="327" t="s">
        <v>1440</v>
      </c>
      <c r="AR53" s="1344"/>
      <c r="AS53" s="1344"/>
      <c r="AT53" s="1983"/>
      <c r="AU53" s="1983"/>
      <c r="AV53" s="1344"/>
      <c r="AW53" s="1344"/>
      <c r="AX53" s="1344"/>
      <c r="AY53" s="1344"/>
      <c r="AZ53" s="1344"/>
      <c r="BA53" s="1344"/>
      <c r="BB53" s="1344"/>
      <c r="BC53" s="1344"/>
      <c r="BD53" s="1344"/>
      <c r="BE53" s="1344"/>
      <c r="BF53" s="1344"/>
      <c r="BG53" s="1344"/>
      <c r="BH53" s="1344"/>
      <c r="BI53" s="1344"/>
      <c r="BJ53" s="1344"/>
      <c r="BK53" s="1344"/>
      <c r="BL53" s="1344"/>
      <c r="BM53" s="1344"/>
      <c r="BN53" s="1344"/>
      <c r="BO53" s="1344"/>
      <c r="BP53" s="1344"/>
      <c r="BQ53" s="1344"/>
      <c r="BR53" s="1344"/>
      <c r="BS53" s="1344"/>
      <c r="BT53" s="1344"/>
      <c r="BU53" s="1344"/>
      <c r="BV53" s="1344"/>
      <c r="BW53" s="1344"/>
      <c r="BX53" s="1344"/>
      <c r="BY53" s="1344"/>
      <c r="BZ53" s="1344"/>
      <c r="CA53" s="1344"/>
      <c r="CB53" s="1344"/>
      <c r="CC53" s="1344"/>
      <c r="CD53" s="1344"/>
      <c r="CE53" s="1344"/>
      <c r="CF53" s="1344"/>
      <c r="CG53" s="1344"/>
      <c r="CH53" s="1344"/>
      <c r="CI53" s="1344"/>
      <c r="CJ53" s="1344"/>
      <c r="CK53" s="1344"/>
      <c r="CL53" s="1344"/>
      <c r="CM53" s="1344"/>
      <c r="CN53" s="1344"/>
      <c r="CO53" s="1344"/>
      <c r="CP53" s="1344"/>
      <c r="CQ53" s="1344"/>
      <c r="CR53" s="1344"/>
      <c r="CS53" s="1344"/>
      <c r="CT53" s="1344"/>
      <c r="CU53" s="1344"/>
      <c r="CV53" s="1344"/>
      <c r="CW53" s="1344"/>
      <c r="CX53" s="1344"/>
      <c r="CY53" s="1344"/>
      <c r="CZ53" s="1344"/>
      <c r="DA53" s="1344"/>
      <c r="DB53" s="1344"/>
      <c r="DC53" s="1344"/>
      <c r="DD53" s="1344"/>
      <c r="DE53" s="1344"/>
      <c r="DF53" s="1344"/>
      <c r="DG53" s="1344"/>
      <c r="DH53" s="1344"/>
      <c r="DI53" s="1344"/>
      <c r="DJ53" s="1344"/>
      <c r="DK53" s="1344"/>
      <c r="DL53" s="1344"/>
      <c r="DM53" s="1344"/>
      <c r="DN53" s="1344"/>
      <c r="DO53" s="1344"/>
      <c r="DP53" s="1344"/>
      <c r="DQ53" s="1344"/>
      <c r="DR53" s="1344"/>
      <c r="DS53" s="1344"/>
      <c r="DT53" s="1344"/>
      <c r="DU53" s="1344"/>
      <c r="DV53" s="1344"/>
      <c r="DW53" s="1344"/>
      <c r="DX53" s="1344"/>
      <c r="DY53" s="1344"/>
      <c r="DZ53" s="1344"/>
      <c r="EA53" s="1344"/>
      <c r="EB53" s="1344"/>
      <c r="EC53" s="1344"/>
      <c r="ED53" s="1344"/>
      <c r="EE53" s="1344"/>
      <c r="EF53" s="1344"/>
      <c r="EG53" s="1344"/>
      <c r="EH53" s="1344"/>
      <c r="EI53" s="1344"/>
      <c r="EJ53" s="1344"/>
      <c r="EK53" s="1344"/>
      <c r="EL53" s="1344"/>
      <c r="EM53" s="1344"/>
      <c r="EN53" s="1344"/>
      <c r="EO53" s="1344"/>
      <c r="EP53" s="1344"/>
      <c r="EQ53" s="1344"/>
      <c r="ER53" s="1344"/>
      <c r="ES53" s="1344"/>
      <c r="ET53" s="1344"/>
      <c r="EU53" s="1344"/>
      <c r="EV53" s="1344"/>
      <c r="EW53" s="1344"/>
      <c r="EX53" s="1344"/>
      <c r="EY53" s="1344"/>
      <c r="EZ53" s="1344"/>
      <c r="FA53" s="1344"/>
      <c r="FB53" s="1344"/>
      <c r="FC53" s="1344"/>
      <c r="FD53" s="1344"/>
      <c r="FE53" s="1344"/>
      <c r="FF53" s="1344"/>
      <c r="FG53" s="1344"/>
      <c r="FH53" s="1344"/>
      <c r="FI53" s="1344"/>
      <c r="FJ53" s="1344"/>
      <c r="FK53" s="1344"/>
      <c r="FL53" s="1344"/>
      <c r="FM53" s="1344"/>
      <c r="FN53" s="1344"/>
      <c r="FO53" s="1344"/>
      <c r="FP53" s="1344"/>
      <c r="FQ53" s="1344"/>
      <c r="FR53" s="1344"/>
      <c r="FS53" s="1344"/>
      <c r="FT53" s="1344"/>
      <c r="FU53" s="1344"/>
      <c r="FV53" s="1344"/>
      <c r="FW53" s="1344"/>
      <c r="FX53" s="1344"/>
      <c r="FY53" s="1344"/>
      <c r="FZ53" s="1344"/>
      <c r="GA53" s="1344"/>
      <c r="GB53" s="1344"/>
      <c r="GC53" s="1344"/>
      <c r="GD53" s="1344"/>
      <c r="GE53" s="1344"/>
      <c r="GF53" s="1344"/>
      <c r="GG53" s="1344"/>
      <c r="GH53" s="1344"/>
      <c r="GI53" s="1344"/>
      <c r="GJ53" s="1344"/>
      <c r="GK53" s="1344"/>
      <c r="GL53" s="1344"/>
      <c r="GM53" s="1344"/>
      <c r="GN53" s="1344"/>
      <c r="GO53" s="1344"/>
      <c r="GP53" s="1344"/>
      <c r="GQ53" s="1344"/>
      <c r="GR53" s="1344"/>
      <c r="GS53" s="1344"/>
      <c r="GT53" s="1344"/>
      <c r="GU53" s="1344"/>
      <c r="GV53" s="1344"/>
      <c r="GW53" s="1344"/>
      <c r="GX53" s="1344"/>
      <c r="GY53" s="1344"/>
      <c r="GZ53" s="1344"/>
      <c r="HA53" s="1344"/>
      <c r="HB53" s="1344"/>
      <c r="HC53" s="1344"/>
      <c r="HD53" s="1344"/>
      <c r="HE53" s="1344"/>
      <c r="HF53" s="1344"/>
      <c r="HG53" s="1344"/>
      <c r="HH53" s="1344"/>
      <c r="HI53" s="1344"/>
      <c r="HJ53" s="1344"/>
      <c r="HK53" s="1344"/>
      <c r="HL53" s="1344"/>
      <c r="HM53" s="1344"/>
      <c r="HN53" s="1344"/>
      <c r="HO53" s="1344"/>
      <c r="HP53" s="1344"/>
      <c r="HQ53" s="1344"/>
      <c r="HR53" s="1344"/>
      <c r="HS53" s="1344"/>
      <c r="HT53" s="1344"/>
      <c r="HU53" s="1344"/>
      <c r="HV53" s="1344"/>
      <c r="HW53" s="1344"/>
      <c r="HX53" s="1344"/>
      <c r="HY53" s="1344"/>
      <c r="HZ53" s="1344"/>
      <c r="IA53" s="1344"/>
      <c r="IB53" s="1344"/>
      <c r="IC53" s="1344"/>
      <c r="ID53" s="1344"/>
      <c r="IE53" s="1344"/>
      <c r="IF53" s="1344"/>
      <c r="IG53" s="1344"/>
      <c r="IH53" s="1344"/>
      <c r="II53" s="1344"/>
      <c r="IJ53" s="1344"/>
      <c r="IK53" s="1344"/>
      <c r="IL53" s="1344"/>
      <c r="IM53" s="1344"/>
      <c r="IN53" s="1344"/>
      <c r="IO53" s="1344"/>
      <c r="IP53" s="1344"/>
    </row>
    <row r="54" spans="1:250">
      <c r="A54" s="1344"/>
      <c r="B54" s="2847"/>
      <c r="C54" s="2509" t="s">
        <v>1385</v>
      </c>
      <c r="D54" s="2442" t="s">
        <v>567</v>
      </c>
      <c r="E54" s="2510">
        <v>30329.43936</v>
      </c>
      <c r="F54" s="2510">
        <v>32091.5789</v>
      </c>
      <c r="G54" s="2510">
        <v>30447.62487</v>
      </c>
      <c r="H54" s="2510">
        <v>29004.310130000002</v>
      </c>
      <c r="I54" s="2510">
        <v>26152.002509999998</v>
      </c>
      <c r="J54" s="2510">
        <v>24334.011009999998</v>
      </c>
      <c r="K54" s="2510">
        <v>21538.026539999999</v>
      </c>
      <c r="L54" s="2510">
        <v>29249.027669999999</v>
      </c>
      <c r="M54" s="2510">
        <v>29310.731479999999</v>
      </c>
      <c r="N54" s="2510">
        <v>25459.79854</v>
      </c>
      <c r="O54" s="2486">
        <v>23473.45853</v>
      </c>
      <c r="P54" s="2482">
        <v>24311.39414</v>
      </c>
      <c r="Q54" s="2482">
        <v>24081.016469999999</v>
      </c>
      <c r="R54" s="2482">
        <v>24259.24711</v>
      </c>
      <c r="S54" s="2482">
        <v>24104.251489999999</v>
      </c>
      <c r="T54" s="2482">
        <v>26551.502339999999</v>
      </c>
      <c r="U54" s="2482">
        <v>30426.402340000001</v>
      </c>
      <c r="V54" s="2482">
        <v>33199.162100000001</v>
      </c>
      <c r="W54" s="2482">
        <v>36911.633889999997</v>
      </c>
      <c r="X54" s="2482">
        <v>37399.35974</v>
      </c>
      <c r="Y54" s="2482">
        <v>27832.166300000001</v>
      </c>
      <c r="Z54" s="2482">
        <v>31378.251950000002</v>
      </c>
      <c r="AA54" s="2482">
        <v>35876.510970000003</v>
      </c>
      <c r="AB54" s="2488">
        <v>34900.28572</v>
      </c>
      <c r="AC54" s="2488">
        <v>40751.000930000002</v>
      </c>
      <c r="AD54" s="2488">
        <v>42869.860529999998</v>
      </c>
      <c r="AE54" s="1288">
        <v>39384.147250000002</v>
      </c>
      <c r="AF54" s="1288">
        <v>35922.591899999999</v>
      </c>
      <c r="AG54" s="1288">
        <v>40910.88351</v>
      </c>
      <c r="AH54" s="1288">
        <v>42141.311309999997</v>
      </c>
      <c r="AI54" s="1288">
        <v>39867.807110000002</v>
      </c>
      <c r="AJ54" s="1288">
        <v>36759.42</v>
      </c>
      <c r="AK54" s="1558">
        <v>47629.55</v>
      </c>
      <c r="AL54" s="1558">
        <v>63831.96</v>
      </c>
      <c r="AM54" s="1288">
        <v>55826.87</v>
      </c>
      <c r="AN54" s="1288">
        <v>58620.53946</v>
      </c>
      <c r="AO54" s="1939"/>
      <c r="AP54" s="1344"/>
      <c r="AQ54" s="327"/>
      <c r="AR54" s="1344"/>
      <c r="AS54" s="1344"/>
      <c r="AT54" s="1983"/>
      <c r="AU54" s="1983"/>
      <c r="AV54" s="1344"/>
      <c r="AW54" s="1344"/>
      <c r="AX54" s="1344"/>
      <c r="AY54" s="1344"/>
      <c r="AZ54" s="1344"/>
      <c r="BA54" s="1344"/>
      <c r="BB54" s="1344"/>
      <c r="BC54" s="1344"/>
      <c r="BD54" s="1344"/>
      <c r="BE54" s="1344"/>
      <c r="BF54" s="1344"/>
      <c r="BG54" s="1344"/>
      <c r="BH54" s="1344"/>
      <c r="BI54" s="1344"/>
      <c r="BJ54" s="1344"/>
      <c r="BK54" s="1344"/>
      <c r="BL54" s="1344"/>
      <c r="BM54" s="1344"/>
      <c r="BN54" s="1344"/>
      <c r="BO54" s="1344"/>
      <c r="BP54" s="1344"/>
      <c r="BQ54" s="1344"/>
      <c r="BR54" s="1344"/>
      <c r="BS54" s="1344"/>
      <c r="BT54" s="1344"/>
      <c r="BU54" s="1344"/>
      <c r="BV54" s="1344"/>
      <c r="BW54" s="1344"/>
      <c r="BX54" s="1344"/>
      <c r="BY54" s="1344"/>
      <c r="BZ54" s="1344"/>
      <c r="CA54" s="1344"/>
      <c r="CB54" s="1344"/>
      <c r="CC54" s="1344"/>
      <c r="CD54" s="1344"/>
      <c r="CE54" s="1344"/>
      <c r="CF54" s="1344"/>
      <c r="CG54" s="1344"/>
      <c r="CH54" s="1344"/>
      <c r="CI54" s="1344"/>
      <c r="CJ54" s="1344"/>
      <c r="CK54" s="1344"/>
      <c r="CL54" s="1344"/>
      <c r="CM54" s="1344"/>
      <c r="CN54" s="1344"/>
      <c r="CO54" s="1344"/>
      <c r="CP54" s="1344"/>
      <c r="CQ54" s="1344"/>
      <c r="CR54" s="1344"/>
      <c r="CS54" s="1344"/>
      <c r="CT54" s="1344"/>
      <c r="CU54" s="1344"/>
      <c r="CV54" s="1344"/>
      <c r="CW54" s="1344"/>
      <c r="CX54" s="1344"/>
      <c r="CY54" s="1344"/>
      <c r="CZ54" s="1344"/>
      <c r="DA54" s="1344"/>
      <c r="DB54" s="1344"/>
      <c r="DC54" s="1344"/>
      <c r="DD54" s="1344"/>
      <c r="DE54" s="1344"/>
      <c r="DF54" s="1344"/>
      <c r="DG54" s="1344"/>
      <c r="DH54" s="1344"/>
      <c r="DI54" s="1344"/>
      <c r="DJ54" s="1344"/>
      <c r="DK54" s="1344"/>
      <c r="DL54" s="1344"/>
      <c r="DM54" s="1344"/>
      <c r="DN54" s="1344"/>
      <c r="DO54" s="1344"/>
      <c r="DP54" s="1344"/>
      <c r="DQ54" s="1344"/>
      <c r="DR54" s="1344"/>
      <c r="DS54" s="1344"/>
      <c r="DT54" s="1344"/>
      <c r="DU54" s="1344"/>
      <c r="DV54" s="1344"/>
      <c r="DW54" s="1344"/>
      <c r="DX54" s="1344"/>
      <c r="DY54" s="1344"/>
      <c r="DZ54" s="1344"/>
      <c r="EA54" s="1344"/>
      <c r="EB54" s="1344"/>
      <c r="EC54" s="1344"/>
      <c r="ED54" s="1344"/>
      <c r="EE54" s="1344"/>
      <c r="EF54" s="1344"/>
      <c r="EG54" s="1344"/>
      <c r="EH54" s="1344"/>
      <c r="EI54" s="1344"/>
      <c r="EJ54" s="1344"/>
      <c r="EK54" s="1344"/>
      <c r="EL54" s="1344"/>
      <c r="EM54" s="1344"/>
      <c r="EN54" s="1344"/>
      <c r="EO54" s="1344"/>
      <c r="EP54" s="1344"/>
      <c r="EQ54" s="1344"/>
      <c r="ER54" s="1344"/>
      <c r="ES54" s="1344"/>
      <c r="ET54" s="1344"/>
      <c r="EU54" s="1344"/>
      <c r="EV54" s="1344"/>
      <c r="EW54" s="1344"/>
      <c r="EX54" s="1344"/>
      <c r="EY54" s="1344"/>
      <c r="EZ54" s="1344"/>
      <c r="FA54" s="1344"/>
      <c r="FB54" s="1344"/>
      <c r="FC54" s="1344"/>
      <c r="FD54" s="1344"/>
      <c r="FE54" s="1344"/>
      <c r="FF54" s="1344"/>
      <c r="FG54" s="1344"/>
      <c r="FH54" s="1344"/>
      <c r="FI54" s="1344"/>
      <c r="FJ54" s="1344"/>
      <c r="FK54" s="1344"/>
      <c r="FL54" s="1344"/>
      <c r="FM54" s="1344"/>
      <c r="FN54" s="1344"/>
      <c r="FO54" s="1344"/>
      <c r="FP54" s="1344"/>
      <c r="FQ54" s="1344"/>
      <c r="FR54" s="1344"/>
      <c r="FS54" s="1344"/>
      <c r="FT54" s="1344"/>
      <c r="FU54" s="1344"/>
      <c r="FV54" s="1344"/>
      <c r="FW54" s="1344"/>
      <c r="FX54" s="1344"/>
      <c r="FY54" s="1344"/>
      <c r="FZ54" s="1344"/>
      <c r="GA54" s="1344"/>
      <c r="GB54" s="1344"/>
      <c r="GC54" s="1344"/>
      <c r="GD54" s="1344"/>
      <c r="GE54" s="1344"/>
      <c r="GF54" s="1344"/>
      <c r="GG54" s="1344"/>
      <c r="GH54" s="1344"/>
      <c r="GI54" s="1344"/>
      <c r="GJ54" s="1344"/>
      <c r="GK54" s="1344"/>
      <c r="GL54" s="1344"/>
      <c r="GM54" s="1344"/>
      <c r="GN54" s="1344"/>
      <c r="GO54" s="1344"/>
      <c r="GP54" s="1344"/>
      <c r="GQ54" s="1344"/>
      <c r="GR54" s="1344"/>
      <c r="GS54" s="1344"/>
      <c r="GT54" s="1344"/>
      <c r="GU54" s="1344"/>
      <c r="GV54" s="1344"/>
      <c r="GW54" s="1344"/>
      <c r="GX54" s="1344"/>
      <c r="GY54" s="1344"/>
      <c r="GZ54" s="1344"/>
      <c r="HA54" s="1344"/>
      <c r="HB54" s="1344"/>
      <c r="HC54" s="1344"/>
      <c r="HD54" s="1344"/>
      <c r="HE54" s="1344"/>
      <c r="HF54" s="1344"/>
      <c r="HG54" s="1344"/>
      <c r="HH54" s="1344"/>
      <c r="HI54" s="1344"/>
      <c r="HJ54" s="1344"/>
      <c r="HK54" s="1344"/>
      <c r="HL54" s="1344"/>
      <c r="HM54" s="1344"/>
      <c r="HN54" s="1344"/>
      <c r="HO54" s="1344"/>
      <c r="HP54" s="1344"/>
      <c r="HQ54" s="1344"/>
      <c r="HR54" s="1344"/>
      <c r="HS54" s="1344"/>
      <c r="HT54" s="1344"/>
      <c r="HU54" s="1344"/>
      <c r="HV54" s="1344"/>
      <c r="HW54" s="1344"/>
      <c r="HX54" s="1344"/>
      <c r="HY54" s="1344"/>
      <c r="HZ54" s="1344"/>
      <c r="IA54" s="1344"/>
      <c r="IB54" s="1344"/>
      <c r="IC54" s="1344"/>
      <c r="ID54" s="1344"/>
      <c r="IE54" s="1344"/>
      <c r="IF54" s="1344"/>
      <c r="IG54" s="1344"/>
      <c r="IH54" s="1344"/>
      <c r="II54" s="1344"/>
      <c r="IJ54" s="1344"/>
      <c r="IK54" s="1344"/>
      <c r="IL54" s="1344"/>
      <c r="IM54" s="1344"/>
      <c r="IN54" s="1344"/>
      <c r="IO54" s="1344"/>
      <c r="IP54" s="1344"/>
    </row>
    <row r="55" spans="1:250" ht="13.5" thickBot="1">
      <c r="A55" s="1344"/>
      <c r="B55" s="2858"/>
      <c r="C55" s="2511"/>
      <c r="D55" s="2512" t="s">
        <v>577</v>
      </c>
      <c r="E55" s="2513" t="s">
        <v>579</v>
      </c>
      <c r="F55" s="1340">
        <f t="shared" ref="F55:AN55" si="35">ROUND((F54-E54)/E54*100,1)</f>
        <v>5.8</v>
      </c>
      <c r="G55" s="1340">
        <f t="shared" si="35"/>
        <v>-5.0999999999999996</v>
      </c>
      <c r="H55" s="1340">
        <f t="shared" si="35"/>
        <v>-4.7</v>
      </c>
      <c r="I55" s="1340">
        <f t="shared" si="35"/>
        <v>-9.8000000000000007</v>
      </c>
      <c r="J55" s="1340">
        <f t="shared" si="35"/>
        <v>-7</v>
      </c>
      <c r="K55" s="1340">
        <f t="shared" si="35"/>
        <v>-11.5</v>
      </c>
      <c r="L55" s="1340">
        <f t="shared" si="35"/>
        <v>35.799999999999997</v>
      </c>
      <c r="M55" s="1340">
        <f t="shared" si="35"/>
        <v>0.2</v>
      </c>
      <c r="N55" s="1340">
        <f t="shared" si="35"/>
        <v>-13.1</v>
      </c>
      <c r="O55" s="1340">
        <f t="shared" si="35"/>
        <v>-7.8</v>
      </c>
      <c r="P55" s="1340">
        <f t="shared" si="35"/>
        <v>3.6</v>
      </c>
      <c r="Q55" s="1340">
        <f t="shared" si="35"/>
        <v>-0.9</v>
      </c>
      <c r="R55" s="1340">
        <f t="shared" si="35"/>
        <v>0.7</v>
      </c>
      <c r="S55" s="1340">
        <f t="shared" si="35"/>
        <v>-0.6</v>
      </c>
      <c r="T55" s="1340">
        <f t="shared" si="35"/>
        <v>10.199999999999999</v>
      </c>
      <c r="U55" s="1340">
        <f t="shared" si="35"/>
        <v>14.6</v>
      </c>
      <c r="V55" s="1340">
        <f t="shared" si="35"/>
        <v>9.1</v>
      </c>
      <c r="W55" s="1340">
        <f t="shared" si="35"/>
        <v>11.2</v>
      </c>
      <c r="X55" s="1340">
        <f t="shared" si="35"/>
        <v>1.3</v>
      </c>
      <c r="Y55" s="1340">
        <f t="shared" si="35"/>
        <v>-25.6</v>
      </c>
      <c r="Z55" s="1340">
        <f t="shared" si="35"/>
        <v>12.7</v>
      </c>
      <c r="AA55" s="1340">
        <f t="shared" si="35"/>
        <v>14.3</v>
      </c>
      <c r="AB55" s="1340">
        <f t="shared" si="35"/>
        <v>-2.7</v>
      </c>
      <c r="AC55" s="1340">
        <f t="shared" si="35"/>
        <v>16.8</v>
      </c>
      <c r="AD55" s="1340">
        <f t="shared" si="35"/>
        <v>5.2</v>
      </c>
      <c r="AE55" s="1340">
        <f t="shared" si="35"/>
        <v>-8.1</v>
      </c>
      <c r="AF55" s="1340">
        <f t="shared" si="35"/>
        <v>-8.8000000000000007</v>
      </c>
      <c r="AG55" s="1340">
        <f t="shared" si="35"/>
        <v>13.9</v>
      </c>
      <c r="AH55" s="1340">
        <f t="shared" si="35"/>
        <v>3</v>
      </c>
      <c r="AI55" s="1340">
        <f t="shared" si="35"/>
        <v>-5.4</v>
      </c>
      <c r="AJ55" s="1340">
        <f t="shared" si="35"/>
        <v>-7.8</v>
      </c>
      <c r="AK55" s="1340">
        <f t="shared" si="35"/>
        <v>29.6</v>
      </c>
      <c r="AL55" s="1340">
        <f t="shared" si="35"/>
        <v>34</v>
      </c>
      <c r="AM55" s="1340">
        <f t="shared" si="35"/>
        <v>-12.5</v>
      </c>
      <c r="AN55" s="1340">
        <f t="shared" si="35"/>
        <v>5</v>
      </c>
      <c r="AO55" s="2013"/>
      <c r="AP55" s="1344"/>
      <c r="AQ55" s="327"/>
      <c r="AR55" s="1344"/>
      <c r="AS55" s="1344"/>
      <c r="AT55" s="1983"/>
      <c r="AU55" s="1983"/>
      <c r="AV55" s="1344"/>
      <c r="AW55" s="1344"/>
      <c r="AX55" s="1344"/>
      <c r="AY55" s="1344"/>
      <c r="AZ55" s="1344"/>
      <c r="BA55" s="1344"/>
      <c r="BB55" s="1344"/>
      <c r="BC55" s="1344"/>
      <c r="BD55" s="1344"/>
      <c r="BE55" s="1344"/>
      <c r="BF55" s="1344"/>
      <c r="BG55" s="1344"/>
      <c r="BH55" s="1344"/>
      <c r="BI55" s="1344"/>
      <c r="BJ55" s="1344"/>
      <c r="BK55" s="1344"/>
      <c r="BL55" s="1344"/>
      <c r="BM55" s="1344"/>
      <c r="BN55" s="1344"/>
      <c r="BO55" s="1344"/>
      <c r="BP55" s="1344"/>
      <c r="BQ55" s="1344"/>
      <c r="BR55" s="1344"/>
      <c r="BS55" s="1344"/>
      <c r="BT55" s="1344"/>
      <c r="BU55" s="1344"/>
      <c r="BV55" s="1344"/>
      <c r="BW55" s="1344"/>
      <c r="BX55" s="1344"/>
      <c r="BY55" s="1344"/>
      <c r="BZ55" s="1344"/>
      <c r="CA55" s="1344"/>
      <c r="CB55" s="1344"/>
      <c r="CC55" s="1344"/>
      <c r="CD55" s="1344"/>
      <c r="CE55" s="1344"/>
      <c r="CF55" s="1344"/>
      <c r="CG55" s="1344"/>
      <c r="CH55" s="1344"/>
      <c r="CI55" s="1344"/>
      <c r="CJ55" s="1344"/>
      <c r="CK55" s="1344"/>
      <c r="CL55" s="1344"/>
      <c r="CM55" s="1344"/>
      <c r="CN55" s="1344"/>
      <c r="CO55" s="1344"/>
      <c r="CP55" s="1344"/>
      <c r="CQ55" s="1344"/>
      <c r="CR55" s="1344"/>
      <c r="CS55" s="1344"/>
      <c r="CT55" s="1344"/>
      <c r="CU55" s="1344"/>
      <c r="CV55" s="1344"/>
      <c r="CW55" s="1344"/>
      <c r="CX55" s="1344"/>
      <c r="CY55" s="1344"/>
      <c r="CZ55" s="1344"/>
      <c r="DA55" s="1344"/>
      <c r="DB55" s="1344"/>
      <c r="DC55" s="1344"/>
      <c r="DD55" s="1344"/>
      <c r="DE55" s="1344"/>
      <c r="DF55" s="1344"/>
      <c r="DG55" s="1344"/>
      <c r="DH55" s="1344"/>
      <c r="DI55" s="1344"/>
      <c r="DJ55" s="1344"/>
      <c r="DK55" s="1344"/>
      <c r="DL55" s="1344"/>
      <c r="DM55" s="1344"/>
      <c r="DN55" s="1344"/>
      <c r="DO55" s="1344"/>
      <c r="DP55" s="1344"/>
      <c r="DQ55" s="1344"/>
      <c r="DR55" s="1344"/>
      <c r="DS55" s="1344"/>
      <c r="DT55" s="1344"/>
      <c r="DU55" s="1344"/>
      <c r="DV55" s="1344"/>
      <c r="DW55" s="1344"/>
      <c r="DX55" s="1344"/>
      <c r="DY55" s="1344"/>
      <c r="DZ55" s="1344"/>
      <c r="EA55" s="1344"/>
      <c r="EB55" s="1344"/>
      <c r="EC55" s="1344"/>
      <c r="ED55" s="1344"/>
      <c r="EE55" s="1344"/>
      <c r="EF55" s="1344"/>
      <c r="EG55" s="1344"/>
      <c r="EH55" s="1344"/>
      <c r="EI55" s="1344"/>
      <c r="EJ55" s="1344"/>
      <c r="EK55" s="1344"/>
      <c r="EL55" s="1344"/>
      <c r="EM55" s="1344"/>
      <c r="EN55" s="1344"/>
      <c r="EO55" s="1344"/>
      <c r="EP55" s="1344"/>
      <c r="EQ55" s="1344"/>
      <c r="ER55" s="1344"/>
      <c r="ES55" s="1344"/>
      <c r="ET55" s="1344"/>
      <c r="EU55" s="1344"/>
      <c r="EV55" s="1344"/>
      <c r="EW55" s="1344"/>
      <c r="EX55" s="1344"/>
      <c r="EY55" s="1344"/>
      <c r="EZ55" s="1344"/>
      <c r="FA55" s="1344"/>
      <c r="FB55" s="1344"/>
      <c r="FC55" s="1344"/>
      <c r="FD55" s="1344"/>
      <c r="FE55" s="1344"/>
      <c r="FF55" s="1344"/>
      <c r="FG55" s="1344"/>
      <c r="FH55" s="1344"/>
      <c r="FI55" s="1344"/>
      <c r="FJ55" s="1344"/>
      <c r="FK55" s="1344"/>
      <c r="FL55" s="1344"/>
      <c r="FM55" s="1344"/>
      <c r="FN55" s="1344"/>
      <c r="FO55" s="1344"/>
      <c r="FP55" s="1344"/>
      <c r="FQ55" s="1344"/>
      <c r="FR55" s="1344"/>
      <c r="FS55" s="1344"/>
      <c r="FT55" s="1344"/>
      <c r="FU55" s="1344"/>
      <c r="FV55" s="1344"/>
      <c r="FW55" s="1344"/>
      <c r="FX55" s="1344"/>
      <c r="FY55" s="1344"/>
      <c r="FZ55" s="1344"/>
      <c r="GA55" s="1344"/>
      <c r="GB55" s="1344"/>
      <c r="GC55" s="1344"/>
      <c r="GD55" s="1344"/>
      <c r="GE55" s="1344"/>
      <c r="GF55" s="1344"/>
      <c r="GG55" s="1344"/>
      <c r="GH55" s="1344"/>
      <c r="GI55" s="1344"/>
      <c r="GJ55" s="1344"/>
      <c r="GK55" s="1344"/>
      <c r="GL55" s="1344"/>
      <c r="GM55" s="1344"/>
      <c r="GN55" s="1344"/>
      <c r="GO55" s="1344"/>
      <c r="GP55" s="1344"/>
      <c r="GQ55" s="1344"/>
      <c r="GR55" s="1344"/>
      <c r="GS55" s="1344"/>
      <c r="GT55" s="1344"/>
      <c r="GU55" s="1344"/>
      <c r="GV55" s="1344"/>
      <c r="GW55" s="1344"/>
      <c r="GX55" s="1344"/>
      <c r="GY55" s="1344"/>
      <c r="GZ55" s="1344"/>
      <c r="HA55" s="1344"/>
      <c r="HB55" s="1344"/>
      <c r="HC55" s="1344"/>
      <c r="HD55" s="1344"/>
      <c r="HE55" s="1344"/>
      <c r="HF55" s="1344"/>
      <c r="HG55" s="1344"/>
      <c r="HH55" s="1344"/>
      <c r="HI55" s="1344"/>
      <c r="HJ55" s="1344"/>
      <c r="HK55" s="1344"/>
      <c r="HL55" s="1344"/>
      <c r="HM55" s="1344"/>
      <c r="HN55" s="1344"/>
      <c r="HO55" s="1344"/>
      <c r="HP55" s="1344"/>
      <c r="HQ55" s="1344"/>
      <c r="HR55" s="1344"/>
      <c r="HS55" s="1344"/>
      <c r="HT55" s="1344"/>
      <c r="HU55" s="1344"/>
      <c r="HV55" s="1344"/>
      <c r="HW55" s="1344"/>
      <c r="HX55" s="1344"/>
      <c r="HY55" s="1344"/>
      <c r="HZ55" s="1344"/>
      <c r="IA55" s="1344"/>
      <c r="IB55" s="1344"/>
      <c r="IC55" s="1344"/>
      <c r="ID55" s="1344"/>
      <c r="IE55" s="1344"/>
      <c r="IF55" s="1344"/>
      <c r="IG55" s="1344"/>
      <c r="IH55" s="1344"/>
      <c r="II55" s="1344"/>
      <c r="IJ55" s="1344"/>
      <c r="IK55" s="1344"/>
      <c r="IL55" s="1344"/>
      <c r="IM55" s="1344"/>
      <c r="IN55" s="1344"/>
      <c r="IO55" s="1344"/>
      <c r="IP55" s="1344"/>
    </row>
    <row r="56" spans="1:250">
      <c r="A56" s="1344"/>
      <c r="B56" s="1347"/>
      <c r="C56" s="2014"/>
      <c r="D56" s="2015"/>
      <c r="E56" s="2015"/>
      <c r="F56" s="2016"/>
      <c r="G56" s="2016"/>
      <c r="H56" s="2016"/>
      <c r="I56" s="2016"/>
      <c r="J56" s="2016"/>
      <c r="K56" s="2016"/>
      <c r="L56" s="2016"/>
      <c r="M56" s="2016"/>
      <c r="N56" s="2016"/>
      <c r="O56" s="2017"/>
      <c r="P56" s="2017"/>
      <c r="Q56" s="2017"/>
      <c r="R56" s="2017"/>
      <c r="S56" s="2017"/>
      <c r="T56" s="2017"/>
      <c r="U56" s="2017"/>
      <c r="V56" s="2017"/>
      <c r="W56" s="2017"/>
      <c r="X56" s="2017"/>
      <c r="Y56" s="2017"/>
      <c r="Z56" s="2017"/>
      <c r="AA56" s="2017"/>
      <c r="AB56" s="2017"/>
      <c r="AC56" s="2017"/>
      <c r="AD56" s="2017"/>
      <c r="AG56" s="1519"/>
      <c r="AH56" s="1625"/>
      <c r="AI56" s="1344"/>
      <c r="AJ56" s="1344"/>
      <c r="AK56" s="1344"/>
      <c r="AL56" s="1344"/>
      <c r="AM56" s="1344"/>
      <c r="AN56" s="1344"/>
      <c r="AO56" s="1519"/>
      <c r="AP56" s="1344"/>
      <c r="AQ56" s="327"/>
      <c r="AR56" s="1344"/>
      <c r="AS56" s="1344"/>
      <c r="AT56" s="1983"/>
      <c r="AU56" s="1983"/>
      <c r="AV56" s="1344"/>
      <c r="AW56" s="1344"/>
      <c r="AX56" s="1344"/>
      <c r="AY56" s="1344"/>
      <c r="AZ56" s="1344"/>
      <c r="BA56" s="1344"/>
      <c r="BB56" s="1344"/>
      <c r="BC56" s="1344"/>
      <c r="BD56" s="1344"/>
      <c r="BE56" s="1344"/>
      <c r="BF56" s="1344"/>
      <c r="BG56" s="1344"/>
      <c r="BH56" s="1344"/>
      <c r="BI56" s="1344"/>
      <c r="BJ56" s="1344"/>
      <c r="BK56" s="1344"/>
      <c r="BL56" s="1344"/>
      <c r="BM56" s="1344"/>
      <c r="BN56" s="1344"/>
      <c r="BO56" s="1344"/>
      <c r="BP56" s="1344"/>
      <c r="BQ56" s="1344"/>
      <c r="BR56" s="1344"/>
      <c r="BS56" s="1344"/>
      <c r="BT56" s="1344"/>
      <c r="BU56" s="1344"/>
      <c r="BV56" s="1344"/>
      <c r="BW56" s="1344"/>
      <c r="BX56" s="1344"/>
      <c r="BY56" s="1344"/>
      <c r="BZ56" s="1344"/>
      <c r="CA56" s="1344"/>
      <c r="CB56" s="1344"/>
      <c r="CC56" s="1344"/>
      <c r="CD56" s="1344"/>
      <c r="CE56" s="1344"/>
      <c r="CF56" s="1344"/>
      <c r="CG56" s="1344"/>
      <c r="CH56" s="1344"/>
      <c r="CI56" s="1344"/>
      <c r="CJ56" s="1344"/>
      <c r="CK56" s="1344"/>
      <c r="CL56" s="1344"/>
      <c r="CM56" s="1344"/>
      <c r="CN56" s="1344"/>
      <c r="CO56" s="1344"/>
      <c r="CP56" s="1344"/>
      <c r="CQ56" s="1344"/>
      <c r="CR56" s="1344"/>
      <c r="CS56" s="1344"/>
      <c r="CT56" s="1344"/>
      <c r="CU56" s="1344"/>
      <c r="CV56" s="1344"/>
      <c r="CW56" s="1344"/>
      <c r="CX56" s="1344"/>
      <c r="CY56" s="1344"/>
      <c r="CZ56" s="1344"/>
      <c r="DA56" s="1344"/>
      <c r="DB56" s="1344"/>
      <c r="DC56" s="1344"/>
      <c r="DD56" s="1344"/>
      <c r="DE56" s="1344"/>
      <c r="DF56" s="1344"/>
      <c r="DG56" s="1344"/>
      <c r="DH56" s="1344"/>
      <c r="DI56" s="1344"/>
      <c r="DJ56" s="1344"/>
      <c r="DK56" s="1344"/>
      <c r="DL56" s="1344"/>
      <c r="DM56" s="1344"/>
      <c r="DN56" s="1344"/>
      <c r="DO56" s="1344"/>
      <c r="DP56" s="1344"/>
      <c r="DQ56" s="1344"/>
      <c r="DR56" s="1344"/>
      <c r="DS56" s="1344"/>
      <c r="DT56" s="1344"/>
      <c r="DU56" s="1344"/>
      <c r="DV56" s="1344"/>
      <c r="DW56" s="1344"/>
      <c r="DX56" s="1344"/>
      <c r="DY56" s="1344"/>
      <c r="DZ56" s="1344"/>
      <c r="EA56" s="1344"/>
      <c r="EB56" s="1344"/>
      <c r="EC56" s="1344"/>
      <c r="ED56" s="1344"/>
      <c r="EE56" s="1344"/>
      <c r="EF56" s="1344"/>
      <c r="EG56" s="1344"/>
      <c r="EH56" s="1344"/>
      <c r="EI56" s="1344"/>
      <c r="EJ56" s="1344"/>
      <c r="EK56" s="1344"/>
      <c r="EL56" s="1344"/>
      <c r="EM56" s="1344"/>
      <c r="EN56" s="1344"/>
      <c r="EO56" s="1344"/>
      <c r="EP56" s="1344"/>
      <c r="EQ56" s="1344"/>
      <c r="ER56" s="1344"/>
      <c r="ES56" s="1344"/>
      <c r="ET56" s="1344"/>
      <c r="EU56" s="1344"/>
      <c r="EV56" s="1344"/>
      <c r="EW56" s="1344"/>
      <c r="EX56" s="1344"/>
      <c r="EY56" s="1344"/>
      <c r="EZ56" s="1344"/>
      <c r="FA56" s="1344"/>
      <c r="FB56" s="1344"/>
      <c r="FC56" s="1344"/>
      <c r="FD56" s="1344"/>
      <c r="FE56" s="1344"/>
      <c r="FF56" s="1344"/>
      <c r="FG56" s="1344"/>
      <c r="FH56" s="1344"/>
      <c r="FI56" s="1344"/>
      <c r="FJ56" s="1344"/>
      <c r="FK56" s="1344"/>
      <c r="FL56" s="1344"/>
      <c r="FM56" s="1344"/>
      <c r="FN56" s="1344"/>
      <c r="FO56" s="1344"/>
      <c r="FP56" s="1344"/>
      <c r="FQ56" s="1344"/>
      <c r="FR56" s="1344"/>
      <c r="FS56" s="1344"/>
      <c r="FT56" s="1344"/>
      <c r="FU56" s="1344"/>
      <c r="FV56" s="1344"/>
      <c r="FW56" s="1344"/>
      <c r="FX56" s="1344"/>
      <c r="FY56" s="1344"/>
      <c r="FZ56" s="1344"/>
      <c r="GA56" s="1344"/>
      <c r="GB56" s="1344"/>
      <c r="GC56" s="1344"/>
      <c r="GD56" s="1344"/>
      <c r="GE56" s="1344"/>
      <c r="GF56" s="1344"/>
      <c r="GG56" s="1344"/>
      <c r="GH56" s="1344"/>
      <c r="GI56" s="1344"/>
      <c r="GJ56" s="1344"/>
      <c r="GK56" s="1344"/>
      <c r="GL56" s="1344"/>
      <c r="GM56" s="1344"/>
      <c r="GN56" s="1344"/>
      <c r="GO56" s="1344"/>
      <c r="GP56" s="1344"/>
      <c r="GQ56" s="1344"/>
      <c r="GR56" s="1344"/>
      <c r="GS56" s="1344"/>
      <c r="GT56" s="1344"/>
      <c r="GU56" s="1344"/>
      <c r="GV56" s="1344"/>
      <c r="GW56" s="1344"/>
      <c r="GX56" s="1344"/>
      <c r="GY56" s="1344"/>
      <c r="GZ56" s="1344"/>
      <c r="HA56" s="1344"/>
      <c r="HB56" s="1344"/>
      <c r="HC56" s="1344"/>
      <c r="HD56" s="1344"/>
      <c r="HE56" s="1344"/>
      <c r="HF56" s="1344"/>
      <c r="HG56" s="1344"/>
      <c r="HH56" s="1344"/>
      <c r="HI56" s="1344"/>
      <c r="HJ56" s="1344"/>
      <c r="HK56" s="1344"/>
      <c r="HL56" s="1344"/>
      <c r="HM56" s="1344"/>
      <c r="HN56" s="1344"/>
      <c r="HO56" s="1344"/>
      <c r="HP56" s="1344"/>
      <c r="HQ56" s="1344"/>
      <c r="HR56" s="1344"/>
      <c r="HS56" s="1344"/>
      <c r="HT56" s="1344"/>
      <c r="HU56" s="1344"/>
      <c r="HV56" s="1344"/>
      <c r="HW56" s="1344"/>
      <c r="HX56" s="1344"/>
      <c r="HY56" s="1344"/>
      <c r="HZ56" s="1344"/>
      <c r="IA56" s="1344"/>
      <c r="IB56" s="1344"/>
      <c r="IC56" s="1344"/>
      <c r="ID56" s="1344"/>
      <c r="IE56" s="1344"/>
      <c r="IF56" s="1344"/>
      <c r="IG56" s="1344"/>
      <c r="IH56" s="1344"/>
      <c r="II56" s="1344"/>
      <c r="IJ56" s="1344"/>
      <c r="IK56" s="1344"/>
      <c r="IL56" s="1344"/>
      <c r="IM56" s="1344"/>
      <c r="IN56" s="1344"/>
      <c r="IO56" s="1344"/>
      <c r="IP56" s="1344"/>
    </row>
    <row r="57" spans="1:250">
      <c r="A57" s="1344"/>
      <c r="B57" s="1347"/>
      <c r="C57" s="2014"/>
      <c r="D57" s="2015"/>
      <c r="E57" s="1625"/>
      <c r="Y57" s="2018"/>
      <c r="Z57" s="2018"/>
      <c r="AA57" s="2018"/>
      <c r="AB57" s="2018"/>
      <c r="AE57" s="1625"/>
      <c r="AF57" s="1625"/>
      <c r="AG57" s="2019"/>
      <c r="AH57" s="2019"/>
      <c r="AI57" s="2019"/>
      <c r="AJ57" s="2019"/>
      <c r="AK57" s="2019"/>
      <c r="AL57" s="2019"/>
      <c r="AM57" s="2019"/>
      <c r="AN57" s="2019"/>
      <c r="AO57" s="1519"/>
      <c r="AP57" s="1344"/>
      <c r="AQ57" s="327"/>
      <c r="AR57" s="1344"/>
      <c r="AS57" s="1344"/>
      <c r="AT57" s="1983"/>
      <c r="AU57" s="1983"/>
      <c r="AV57" s="1344"/>
      <c r="AW57" s="1344"/>
      <c r="AX57" s="1344"/>
      <c r="AY57" s="1344"/>
      <c r="AZ57" s="1344"/>
      <c r="BA57" s="1344"/>
      <c r="BB57" s="1344"/>
      <c r="BC57" s="1344"/>
      <c r="BD57" s="1344"/>
      <c r="BE57" s="1344"/>
      <c r="BF57" s="1344"/>
      <c r="BG57" s="1344"/>
      <c r="BH57" s="1344"/>
      <c r="BI57" s="1344"/>
      <c r="BJ57" s="1344"/>
      <c r="BK57" s="1344"/>
      <c r="BL57" s="1344"/>
      <c r="BM57" s="1344"/>
      <c r="BN57" s="1344"/>
      <c r="BO57" s="1344"/>
      <c r="BP57" s="1344"/>
      <c r="BQ57" s="1344"/>
      <c r="BR57" s="1344"/>
      <c r="BS57" s="1344"/>
      <c r="BT57" s="1344"/>
      <c r="BU57" s="1344"/>
      <c r="BV57" s="1344"/>
      <c r="BW57" s="1344"/>
      <c r="BX57" s="1344"/>
      <c r="BY57" s="1344"/>
      <c r="BZ57" s="1344"/>
      <c r="CA57" s="1344"/>
      <c r="CB57" s="1344"/>
      <c r="CC57" s="1344"/>
      <c r="CD57" s="1344"/>
      <c r="CE57" s="1344"/>
      <c r="CF57" s="1344"/>
      <c r="CG57" s="1344"/>
      <c r="CH57" s="1344"/>
      <c r="CI57" s="1344"/>
      <c r="CJ57" s="1344"/>
      <c r="CK57" s="1344"/>
      <c r="CL57" s="1344"/>
      <c r="CM57" s="1344"/>
      <c r="CN57" s="1344"/>
      <c r="CO57" s="1344"/>
      <c r="CP57" s="1344"/>
      <c r="CQ57" s="1344"/>
      <c r="CR57" s="1344"/>
      <c r="CS57" s="1344"/>
      <c r="CT57" s="1344"/>
      <c r="CU57" s="1344"/>
      <c r="CV57" s="1344"/>
      <c r="CW57" s="1344"/>
      <c r="CX57" s="1344"/>
      <c r="CY57" s="1344"/>
      <c r="CZ57" s="1344"/>
      <c r="DA57" s="1344"/>
      <c r="DB57" s="1344"/>
      <c r="DC57" s="1344"/>
      <c r="DD57" s="1344"/>
      <c r="DE57" s="1344"/>
      <c r="DF57" s="1344"/>
      <c r="DG57" s="1344"/>
      <c r="DH57" s="1344"/>
      <c r="DI57" s="1344"/>
      <c r="DJ57" s="1344"/>
      <c r="DK57" s="1344"/>
      <c r="DL57" s="1344"/>
      <c r="DM57" s="1344"/>
      <c r="DN57" s="1344"/>
      <c r="DO57" s="1344"/>
      <c r="DP57" s="1344"/>
      <c r="DQ57" s="1344"/>
      <c r="DR57" s="1344"/>
      <c r="DS57" s="1344"/>
      <c r="DT57" s="1344"/>
      <c r="DU57" s="1344"/>
      <c r="DV57" s="1344"/>
      <c r="DW57" s="1344"/>
      <c r="DX57" s="1344"/>
      <c r="DY57" s="1344"/>
      <c r="DZ57" s="1344"/>
      <c r="EA57" s="1344"/>
      <c r="EB57" s="1344"/>
      <c r="EC57" s="1344"/>
      <c r="ED57" s="1344"/>
      <c r="EE57" s="1344"/>
      <c r="EF57" s="1344"/>
      <c r="EG57" s="1344"/>
      <c r="EH57" s="1344"/>
      <c r="EI57" s="1344"/>
      <c r="EJ57" s="1344"/>
      <c r="EK57" s="1344"/>
      <c r="EL57" s="1344"/>
      <c r="EM57" s="1344"/>
      <c r="EN57" s="1344"/>
      <c r="EO57" s="1344"/>
      <c r="EP57" s="1344"/>
      <c r="EQ57" s="1344"/>
      <c r="ER57" s="1344"/>
      <c r="ES57" s="1344"/>
      <c r="ET57" s="1344"/>
      <c r="EU57" s="1344"/>
      <c r="EV57" s="1344"/>
      <c r="EW57" s="1344"/>
      <c r="EX57" s="1344"/>
      <c r="EY57" s="1344"/>
      <c r="EZ57" s="1344"/>
      <c r="FA57" s="1344"/>
      <c r="FB57" s="1344"/>
      <c r="FC57" s="1344"/>
      <c r="FD57" s="1344"/>
      <c r="FE57" s="1344"/>
      <c r="FF57" s="1344"/>
      <c r="FG57" s="1344"/>
      <c r="FH57" s="1344"/>
      <c r="FI57" s="1344"/>
      <c r="FJ57" s="1344"/>
      <c r="FK57" s="1344"/>
      <c r="FL57" s="1344"/>
      <c r="FM57" s="1344"/>
      <c r="FN57" s="1344"/>
      <c r="FO57" s="1344"/>
      <c r="FP57" s="1344"/>
      <c r="FQ57" s="1344"/>
      <c r="FR57" s="1344"/>
      <c r="FS57" s="1344"/>
      <c r="FT57" s="1344"/>
      <c r="FU57" s="1344"/>
      <c r="FV57" s="1344"/>
      <c r="FW57" s="1344"/>
      <c r="FX57" s="1344"/>
      <c r="FY57" s="1344"/>
      <c r="FZ57" s="1344"/>
      <c r="GA57" s="1344"/>
      <c r="GB57" s="1344"/>
      <c r="GC57" s="1344"/>
      <c r="GD57" s="1344"/>
      <c r="GE57" s="1344"/>
      <c r="GF57" s="1344"/>
      <c r="GG57" s="1344"/>
      <c r="GH57" s="1344"/>
      <c r="GI57" s="1344"/>
      <c r="GJ57" s="1344"/>
      <c r="GK57" s="1344"/>
      <c r="GL57" s="1344"/>
      <c r="GM57" s="1344"/>
      <c r="GN57" s="1344"/>
      <c r="GO57" s="1344"/>
      <c r="GP57" s="1344"/>
      <c r="GQ57" s="1344"/>
      <c r="GR57" s="1344"/>
      <c r="GS57" s="1344"/>
      <c r="GT57" s="1344"/>
      <c r="GU57" s="1344"/>
      <c r="GV57" s="1344"/>
      <c r="GW57" s="1344"/>
      <c r="GX57" s="1344"/>
      <c r="GY57" s="1344"/>
      <c r="GZ57" s="1344"/>
      <c r="HA57" s="1344"/>
      <c r="HB57" s="1344"/>
      <c r="HC57" s="1344"/>
      <c r="HD57" s="1344"/>
      <c r="HE57" s="1344"/>
      <c r="HF57" s="1344"/>
      <c r="HG57" s="1344"/>
      <c r="HH57" s="1344"/>
      <c r="HI57" s="1344"/>
      <c r="HJ57" s="1344"/>
      <c r="HK57" s="1344"/>
      <c r="HL57" s="1344"/>
      <c r="HM57" s="1344"/>
      <c r="HN57" s="1344"/>
      <c r="HO57" s="1344"/>
      <c r="HP57" s="1344"/>
      <c r="HQ57" s="1344"/>
      <c r="HR57" s="1344"/>
      <c r="HS57" s="1344"/>
      <c r="HT57" s="1344"/>
      <c r="HU57" s="1344"/>
      <c r="HV57" s="1344"/>
      <c r="HW57" s="1344"/>
      <c r="HX57" s="1344"/>
      <c r="HY57" s="1344"/>
      <c r="HZ57" s="1344"/>
      <c r="IA57" s="1344"/>
      <c r="IB57" s="1344"/>
      <c r="IC57" s="1344"/>
      <c r="ID57" s="1344"/>
      <c r="IE57" s="1344"/>
      <c r="IF57" s="1344"/>
      <c r="IG57" s="1344"/>
      <c r="IH57" s="1344"/>
      <c r="II57" s="1344"/>
      <c r="IJ57" s="1344"/>
      <c r="IK57" s="1344"/>
      <c r="IL57" s="1344"/>
      <c r="IM57" s="1344"/>
      <c r="IN57" s="1344"/>
      <c r="IO57" s="1344"/>
      <c r="IP57" s="1344"/>
    </row>
    <row r="58" spans="1:250" ht="14.5" thickBot="1">
      <c r="A58" s="1344"/>
      <c r="B58" s="2267" t="s">
        <v>1386</v>
      </c>
      <c r="C58" s="2014"/>
      <c r="D58" s="2015"/>
      <c r="E58" s="2015"/>
      <c r="F58" s="2016"/>
      <c r="G58" s="2016"/>
      <c r="H58" s="2016"/>
      <c r="I58" s="2016"/>
      <c r="J58" s="2016"/>
      <c r="K58" s="2016"/>
      <c r="L58" s="2016"/>
      <c r="M58" s="2016"/>
      <c r="N58" s="2016"/>
      <c r="O58" s="2017"/>
      <c r="P58" s="2017"/>
      <c r="Q58" s="2017"/>
      <c r="R58" s="2017"/>
      <c r="S58" s="2017"/>
      <c r="T58" s="2017"/>
      <c r="U58" s="2017"/>
      <c r="V58" s="2017"/>
      <c r="W58" s="2017"/>
      <c r="X58" s="2017"/>
      <c r="Y58" s="2017"/>
      <c r="Z58" s="2017"/>
      <c r="AA58" s="2017"/>
      <c r="AB58" s="2017" t="s">
        <v>521</v>
      </c>
      <c r="AC58" s="2017"/>
      <c r="AD58" s="2017"/>
      <c r="AG58" s="1519"/>
      <c r="AH58" s="1625"/>
      <c r="AI58" s="1344"/>
      <c r="AJ58" s="1344"/>
      <c r="AK58" s="1344"/>
      <c r="AL58" s="1344"/>
      <c r="AM58" s="1344"/>
      <c r="AN58" s="1344"/>
      <c r="AO58" s="1211" t="s">
        <v>1260</v>
      </c>
      <c r="AP58" s="1344"/>
      <c r="AQ58" s="327" t="s">
        <v>271</v>
      </c>
      <c r="AR58" s="1344"/>
      <c r="AS58" s="1344"/>
      <c r="AT58" s="1983"/>
      <c r="AU58" s="1983"/>
      <c r="AV58" s="1344"/>
      <c r="AW58" s="1344"/>
      <c r="AX58" s="1344"/>
      <c r="AY58" s="1344"/>
      <c r="AZ58" s="1344"/>
      <c r="BA58" s="1344"/>
      <c r="BB58" s="1344"/>
      <c r="BC58" s="1344"/>
      <c r="BD58" s="1344"/>
      <c r="BE58" s="1344"/>
      <c r="BF58" s="1344"/>
      <c r="BG58" s="1344"/>
      <c r="BH58" s="1344"/>
      <c r="BI58" s="1344"/>
      <c r="BJ58" s="1344"/>
      <c r="BK58" s="1344"/>
      <c r="BL58" s="1344"/>
      <c r="BM58" s="1344"/>
      <c r="BN58" s="1344"/>
      <c r="BO58" s="1344"/>
      <c r="BP58" s="1344"/>
      <c r="BQ58" s="1344"/>
      <c r="BR58" s="1344"/>
      <c r="BS58" s="1344"/>
      <c r="BT58" s="1344"/>
      <c r="BU58" s="1344"/>
      <c r="BV58" s="1344"/>
      <c r="BW58" s="1344"/>
      <c r="BX58" s="1344"/>
      <c r="BY58" s="1344"/>
      <c r="BZ58" s="1344"/>
      <c r="CA58" s="1344"/>
      <c r="CB58" s="1344"/>
      <c r="CC58" s="1344"/>
      <c r="CD58" s="1344"/>
      <c r="CE58" s="1344"/>
      <c r="CF58" s="1344"/>
      <c r="CG58" s="1344"/>
      <c r="CH58" s="1344"/>
      <c r="CI58" s="1344"/>
      <c r="CJ58" s="1344"/>
      <c r="CK58" s="1344"/>
      <c r="CL58" s="1344"/>
      <c r="CM58" s="1344"/>
      <c r="CN58" s="1344"/>
      <c r="CO58" s="1344"/>
      <c r="CP58" s="1344"/>
      <c r="CQ58" s="1344"/>
      <c r="CR58" s="1344"/>
      <c r="CS58" s="1344"/>
      <c r="CT58" s="1344"/>
      <c r="CU58" s="1344"/>
      <c r="CV58" s="1344"/>
      <c r="CW58" s="1344"/>
      <c r="CX58" s="1344"/>
      <c r="CY58" s="1344"/>
      <c r="CZ58" s="1344"/>
      <c r="DA58" s="1344"/>
      <c r="DB58" s="1344"/>
      <c r="DC58" s="1344"/>
      <c r="DD58" s="1344"/>
      <c r="DE58" s="1344"/>
      <c r="DF58" s="1344"/>
      <c r="DG58" s="1344"/>
      <c r="DH58" s="1344"/>
      <c r="DI58" s="1344"/>
      <c r="DJ58" s="1344"/>
      <c r="DK58" s="1344"/>
      <c r="DL58" s="1344"/>
      <c r="DM58" s="1344"/>
      <c r="DN58" s="1344"/>
      <c r="DO58" s="1344"/>
      <c r="DP58" s="1344"/>
      <c r="DQ58" s="1344"/>
      <c r="DR58" s="1344"/>
      <c r="DS58" s="1344"/>
      <c r="DT58" s="1344"/>
      <c r="DU58" s="1344"/>
      <c r="DV58" s="1344"/>
      <c r="DW58" s="1344"/>
      <c r="DX58" s="1344"/>
      <c r="DY58" s="1344"/>
      <c r="DZ58" s="1344"/>
      <c r="EA58" s="1344"/>
      <c r="EB58" s="1344"/>
      <c r="EC58" s="1344"/>
      <c r="ED58" s="1344"/>
      <c r="EE58" s="1344"/>
      <c r="EF58" s="1344"/>
      <c r="EG58" s="1344"/>
      <c r="EH58" s="1344"/>
      <c r="EI58" s="1344"/>
      <c r="EJ58" s="1344"/>
      <c r="EK58" s="1344"/>
      <c r="EL58" s="1344"/>
      <c r="EM58" s="1344"/>
      <c r="EN58" s="1344"/>
      <c r="EO58" s="1344"/>
      <c r="EP58" s="1344"/>
      <c r="EQ58" s="1344"/>
      <c r="ER58" s="1344"/>
      <c r="ES58" s="1344"/>
      <c r="ET58" s="1344"/>
      <c r="EU58" s="1344"/>
      <c r="EV58" s="1344"/>
      <c r="EW58" s="1344"/>
      <c r="EX58" s="1344"/>
      <c r="EY58" s="1344"/>
      <c r="EZ58" s="1344"/>
      <c r="FA58" s="1344"/>
      <c r="FB58" s="1344"/>
      <c r="FC58" s="1344"/>
      <c r="FD58" s="1344"/>
      <c r="FE58" s="1344"/>
      <c r="FF58" s="1344"/>
      <c r="FG58" s="1344"/>
      <c r="FH58" s="1344"/>
      <c r="FI58" s="1344"/>
      <c r="FJ58" s="1344"/>
      <c r="FK58" s="1344"/>
      <c r="FL58" s="1344"/>
      <c r="FM58" s="1344"/>
      <c r="FN58" s="1344"/>
      <c r="FO58" s="1344"/>
      <c r="FP58" s="1344"/>
      <c r="FQ58" s="1344"/>
      <c r="FR58" s="1344"/>
      <c r="FS58" s="1344"/>
      <c r="FT58" s="1344"/>
      <c r="FU58" s="1344"/>
      <c r="FV58" s="1344"/>
      <c r="FW58" s="1344"/>
      <c r="FX58" s="1344"/>
      <c r="FY58" s="1344"/>
      <c r="FZ58" s="1344"/>
      <c r="GA58" s="1344"/>
      <c r="GB58" s="1344"/>
      <c r="GC58" s="1344"/>
      <c r="GD58" s="1344"/>
      <c r="GE58" s="1344"/>
      <c r="GF58" s="1344"/>
      <c r="GG58" s="1344"/>
      <c r="GH58" s="1344"/>
      <c r="GI58" s="1344"/>
      <c r="GJ58" s="1344"/>
      <c r="GK58" s="1344"/>
      <c r="GL58" s="1344"/>
      <c r="GM58" s="1344"/>
      <c r="GN58" s="1344"/>
      <c r="GO58" s="1344"/>
      <c r="GP58" s="1344"/>
      <c r="GQ58" s="1344"/>
      <c r="GR58" s="1344"/>
      <c r="GS58" s="1344"/>
      <c r="GT58" s="1344"/>
      <c r="GU58" s="1344"/>
      <c r="GV58" s="1344"/>
      <c r="GW58" s="1344"/>
      <c r="GX58" s="1344"/>
      <c r="GY58" s="1344"/>
      <c r="GZ58" s="1344"/>
      <c r="HA58" s="1344"/>
      <c r="HB58" s="1344"/>
      <c r="HC58" s="1344"/>
      <c r="HD58" s="1344"/>
      <c r="HE58" s="1344"/>
      <c r="HF58" s="1344"/>
      <c r="HG58" s="1344"/>
      <c r="HH58" s="1344"/>
      <c r="HI58" s="1344"/>
      <c r="HJ58" s="1344"/>
      <c r="HK58" s="1344"/>
      <c r="HL58" s="1344"/>
      <c r="HM58" s="1344"/>
      <c r="HN58" s="1344"/>
      <c r="HO58" s="1344"/>
      <c r="HP58" s="1344"/>
      <c r="HQ58" s="1344"/>
      <c r="HR58" s="1344"/>
      <c r="HS58" s="1344"/>
      <c r="HT58" s="1344"/>
      <c r="HU58" s="1344"/>
      <c r="HV58" s="1344"/>
      <c r="HW58" s="1344"/>
      <c r="HX58" s="1344"/>
      <c r="HY58" s="1344"/>
      <c r="HZ58" s="1344"/>
      <c r="IA58" s="1344"/>
      <c r="IB58" s="1344"/>
      <c r="IC58" s="1344"/>
      <c r="ID58" s="1344"/>
      <c r="IE58" s="1344"/>
      <c r="IF58" s="1344"/>
      <c r="IG58" s="1344"/>
      <c r="IH58" s="1344"/>
      <c r="II58" s="1344"/>
      <c r="IJ58" s="1344"/>
      <c r="IK58" s="1344"/>
      <c r="IL58" s="1344"/>
      <c r="IM58" s="1344"/>
      <c r="IN58" s="1344"/>
      <c r="IO58" s="1344"/>
      <c r="IP58" s="1344"/>
    </row>
    <row r="59" spans="1:250" s="2030" customFormat="1" ht="12">
      <c r="A59" s="1560"/>
      <c r="B59" s="2020"/>
      <c r="C59" s="2021"/>
      <c r="D59" s="1912" t="s">
        <v>960</v>
      </c>
      <c r="E59" s="1913"/>
      <c r="F59" s="2022"/>
      <c r="G59" s="2022"/>
      <c r="H59" s="2022"/>
      <c r="I59" s="2022"/>
      <c r="J59" s="2022"/>
      <c r="K59" s="2022"/>
      <c r="L59" s="2022"/>
      <c r="M59" s="2022"/>
      <c r="N59" s="2022"/>
      <c r="O59" s="2023" t="s">
        <v>521</v>
      </c>
      <c r="P59" s="2023"/>
      <c r="Q59" s="2024" t="s">
        <v>1112</v>
      </c>
      <c r="R59" s="2024"/>
      <c r="S59" s="2024"/>
      <c r="T59" s="2024"/>
      <c r="U59" s="2024"/>
      <c r="V59" s="2024"/>
      <c r="W59" s="2024"/>
      <c r="X59" s="2024"/>
      <c r="Y59" s="2024"/>
      <c r="Z59" s="2024"/>
      <c r="AA59" s="2024"/>
      <c r="AB59" s="2024"/>
      <c r="AC59" s="2024"/>
      <c r="AD59" s="2025"/>
      <c r="AE59" s="2026"/>
      <c r="AF59" s="2026"/>
      <c r="AG59" s="2027"/>
      <c r="AH59" s="1914"/>
      <c r="AI59" s="1911"/>
      <c r="AJ59" s="1911"/>
      <c r="AK59" s="1911"/>
      <c r="AL59" s="1911"/>
      <c r="AM59" s="1911"/>
      <c r="AN59" s="1911"/>
      <c r="AO59" s="2028" t="s">
        <v>963</v>
      </c>
      <c r="AP59" s="1560"/>
      <c r="AQ59" s="1560"/>
      <c r="AR59" s="1560"/>
      <c r="AS59" s="1560"/>
      <c r="AT59" s="2029"/>
      <c r="AU59" s="2029"/>
      <c r="AV59" s="1344"/>
      <c r="AW59" s="1344"/>
      <c r="AX59" s="1560"/>
      <c r="AY59" s="1560"/>
      <c r="AZ59" s="1560"/>
      <c r="BA59" s="1560"/>
      <c r="BB59" s="1560"/>
      <c r="BC59" s="1560"/>
      <c r="BD59" s="1560"/>
      <c r="BE59" s="1560"/>
      <c r="BF59" s="1560"/>
      <c r="BG59" s="1560"/>
      <c r="BH59" s="1560"/>
      <c r="BI59" s="1560"/>
      <c r="BJ59" s="1560"/>
      <c r="BK59" s="1560"/>
      <c r="BL59" s="1560"/>
      <c r="BM59" s="1560"/>
      <c r="BN59" s="1560"/>
      <c r="BO59" s="1560"/>
      <c r="BP59" s="1560"/>
      <c r="BQ59" s="1560"/>
      <c r="BR59" s="1560"/>
      <c r="BS59" s="1560"/>
      <c r="BT59" s="1560"/>
      <c r="BU59" s="1560"/>
      <c r="BV59" s="1560"/>
      <c r="BW59" s="1560"/>
      <c r="BX59" s="1560"/>
      <c r="BY59" s="1560"/>
      <c r="BZ59" s="1560"/>
      <c r="CA59" s="1560"/>
      <c r="CB59" s="1560"/>
      <c r="CC59" s="1560"/>
      <c r="CD59" s="1560"/>
      <c r="CE59" s="1560"/>
      <c r="CF59" s="1560"/>
      <c r="CG59" s="1560"/>
      <c r="CH59" s="1560"/>
      <c r="CI59" s="1560"/>
      <c r="CJ59" s="1560"/>
      <c r="CK59" s="1560"/>
      <c r="CL59" s="1560"/>
      <c r="CM59" s="1560"/>
      <c r="CN59" s="1560"/>
      <c r="CO59" s="1560"/>
      <c r="CP59" s="1560"/>
      <c r="CQ59" s="1560"/>
      <c r="CR59" s="1560"/>
      <c r="CS59" s="1560"/>
      <c r="CT59" s="1560"/>
      <c r="CU59" s="1560"/>
      <c r="CV59" s="1560"/>
      <c r="CW59" s="1560"/>
      <c r="CX59" s="1560"/>
      <c r="CY59" s="1560"/>
      <c r="CZ59" s="1560"/>
      <c r="DA59" s="1560"/>
      <c r="DB59" s="1560"/>
      <c r="DC59" s="1560"/>
      <c r="DD59" s="1560"/>
      <c r="DE59" s="1560"/>
      <c r="DF59" s="1560"/>
      <c r="DG59" s="1560"/>
      <c r="DH59" s="1560"/>
      <c r="DI59" s="1560"/>
      <c r="DJ59" s="1560"/>
      <c r="DK59" s="1560"/>
      <c r="DL59" s="1560"/>
      <c r="DM59" s="1560"/>
      <c r="DN59" s="1560"/>
      <c r="DO59" s="1560"/>
      <c r="DP59" s="1560"/>
      <c r="DQ59" s="1560"/>
      <c r="DR59" s="1560"/>
      <c r="DS59" s="1560"/>
      <c r="DT59" s="1560"/>
      <c r="DU59" s="1560"/>
      <c r="DV59" s="1560"/>
      <c r="DW59" s="1560"/>
      <c r="DX59" s="1560"/>
      <c r="DY59" s="1560"/>
      <c r="DZ59" s="1560"/>
      <c r="EA59" s="1560"/>
      <c r="EB59" s="1560"/>
      <c r="EC59" s="1560"/>
      <c r="ED59" s="1560"/>
      <c r="EE59" s="1560"/>
      <c r="EF59" s="1560"/>
      <c r="EG59" s="1560"/>
      <c r="EH59" s="1560"/>
      <c r="EI59" s="1560"/>
      <c r="EJ59" s="1560"/>
      <c r="EK59" s="1560"/>
      <c r="EL59" s="1560"/>
      <c r="EM59" s="1560"/>
      <c r="EN59" s="1560"/>
      <c r="EO59" s="1560"/>
      <c r="EP59" s="1560"/>
      <c r="EQ59" s="1560"/>
      <c r="ER59" s="1560"/>
      <c r="ES59" s="1560"/>
      <c r="ET59" s="1560"/>
      <c r="EU59" s="1560"/>
      <c r="EV59" s="1560"/>
      <c r="EW59" s="1560"/>
      <c r="EX59" s="1560"/>
      <c r="EY59" s="1560"/>
      <c r="EZ59" s="1560"/>
      <c r="FA59" s="1560"/>
      <c r="FB59" s="1560"/>
      <c r="FC59" s="1560"/>
      <c r="FD59" s="1560"/>
      <c r="FE59" s="1560"/>
      <c r="FF59" s="1560"/>
      <c r="FG59" s="1560"/>
      <c r="FH59" s="1560"/>
      <c r="FI59" s="1560"/>
      <c r="FJ59" s="1560"/>
      <c r="FK59" s="1560"/>
      <c r="FL59" s="1560"/>
      <c r="FM59" s="1560"/>
      <c r="FN59" s="1560"/>
      <c r="FO59" s="1560"/>
      <c r="FP59" s="1560"/>
      <c r="FQ59" s="1560"/>
      <c r="FR59" s="1560"/>
      <c r="FS59" s="1560"/>
      <c r="FT59" s="1560"/>
      <c r="FU59" s="1560"/>
      <c r="FV59" s="1560"/>
      <c r="FW59" s="1560"/>
      <c r="FX59" s="1560"/>
      <c r="FY59" s="1560"/>
      <c r="FZ59" s="1560"/>
      <c r="GA59" s="1560"/>
      <c r="GB59" s="1560"/>
      <c r="GC59" s="1560"/>
      <c r="GD59" s="1560"/>
      <c r="GE59" s="1560"/>
      <c r="GF59" s="1560"/>
      <c r="GG59" s="1560"/>
      <c r="GH59" s="1560"/>
      <c r="GI59" s="1560"/>
      <c r="GJ59" s="1560"/>
      <c r="GK59" s="1560"/>
      <c r="GL59" s="1560"/>
      <c r="GM59" s="1560"/>
      <c r="GN59" s="1560"/>
      <c r="GO59" s="1560"/>
      <c r="GP59" s="1560"/>
      <c r="GQ59" s="1560"/>
      <c r="GR59" s="1560"/>
      <c r="GS59" s="1560"/>
      <c r="GT59" s="1560"/>
      <c r="GU59" s="1560"/>
      <c r="GV59" s="1560"/>
      <c r="GW59" s="1560"/>
      <c r="GX59" s="1560"/>
      <c r="GY59" s="1560"/>
      <c r="GZ59" s="1560"/>
      <c r="HA59" s="1560"/>
      <c r="HB59" s="1560"/>
      <c r="HC59" s="1560"/>
      <c r="HD59" s="1560"/>
      <c r="HE59" s="1560"/>
      <c r="HF59" s="1560"/>
      <c r="HG59" s="1560"/>
      <c r="HH59" s="1560"/>
      <c r="HI59" s="1560"/>
      <c r="HJ59" s="1560"/>
      <c r="HK59" s="1560"/>
      <c r="HL59" s="1560"/>
      <c r="HM59" s="1560"/>
      <c r="HN59" s="1560"/>
      <c r="HO59" s="1560"/>
      <c r="HP59" s="1560"/>
      <c r="HQ59" s="1560"/>
      <c r="HR59" s="1560"/>
      <c r="HS59" s="1560"/>
      <c r="HT59" s="1560"/>
      <c r="HU59" s="1560"/>
      <c r="HV59" s="1560"/>
      <c r="HW59" s="1560"/>
      <c r="HX59" s="1560"/>
      <c r="HY59" s="1560"/>
      <c r="HZ59" s="1560"/>
      <c r="IA59" s="1560"/>
      <c r="IB59" s="1560"/>
      <c r="IC59" s="1560"/>
      <c r="ID59" s="1560"/>
      <c r="IE59" s="1560"/>
      <c r="IF59" s="1560"/>
      <c r="IG59" s="1560"/>
      <c r="IH59" s="1560"/>
      <c r="II59" s="1560"/>
      <c r="IJ59" s="1560"/>
      <c r="IK59" s="1560"/>
      <c r="IL59" s="1560"/>
      <c r="IM59" s="1560"/>
      <c r="IN59" s="1560"/>
      <c r="IO59" s="1560"/>
      <c r="IP59" s="1560"/>
    </row>
    <row r="60" spans="1:250" ht="12">
      <c r="A60" s="1560"/>
      <c r="B60" s="2031"/>
      <c r="C60" s="1212"/>
      <c r="D60" s="2032"/>
      <c r="E60" s="2033">
        <v>1989</v>
      </c>
      <c r="F60" s="1915">
        <v>1990</v>
      </c>
      <c r="G60" s="1916">
        <v>1991</v>
      </c>
      <c r="H60" s="1916">
        <v>1992</v>
      </c>
      <c r="I60" s="1916">
        <v>1993</v>
      </c>
      <c r="J60" s="1917">
        <v>1994</v>
      </c>
      <c r="K60" s="1916">
        <v>1995</v>
      </c>
      <c r="L60" s="1916">
        <v>1996</v>
      </c>
      <c r="M60" s="1916">
        <v>1997</v>
      </c>
      <c r="N60" s="1916">
        <v>1998</v>
      </c>
      <c r="O60" s="1918">
        <v>1999</v>
      </c>
      <c r="P60" s="1918">
        <v>2000</v>
      </c>
      <c r="Q60" s="1918">
        <v>2001</v>
      </c>
      <c r="R60" s="1918">
        <v>2002</v>
      </c>
      <c r="S60" s="1918">
        <v>2003</v>
      </c>
      <c r="T60" s="1918">
        <v>2004</v>
      </c>
      <c r="U60" s="1918">
        <v>2005</v>
      </c>
      <c r="V60" s="1918">
        <v>2006</v>
      </c>
      <c r="W60" s="1918">
        <v>2007</v>
      </c>
      <c r="X60" s="1918">
        <v>2008</v>
      </c>
      <c r="Y60" s="1918">
        <v>2009</v>
      </c>
      <c r="Z60" s="1918">
        <v>2010</v>
      </c>
      <c r="AA60" s="1918">
        <v>2011</v>
      </c>
      <c r="AB60" s="1918">
        <v>2012</v>
      </c>
      <c r="AC60" s="1918">
        <v>2013</v>
      </c>
      <c r="AD60" s="1919">
        <v>2014</v>
      </c>
      <c r="AE60" s="1918">
        <v>2015</v>
      </c>
      <c r="AF60" s="1920">
        <v>2016</v>
      </c>
      <c r="AG60" s="1918">
        <v>2017</v>
      </c>
      <c r="AH60" s="1920">
        <v>2018</v>
      </c>
      <c r="AI60" s="1918">
        <v>2019</v>
      </c>
      <c r="AJ60" s="2034">
        <v>2020</v>
      </c>
      <c r="AK60" s="1922">
        <v>2021</v>
      </c>
      <c r="AL60" s="1922">
        <v>2022</v>
      </c>
      <c r="AM60" s="2422">
        <v>2023</v>
      </c>
      <c r="AN60" s="2423">
        <v>2024</v>
      </c>
      <c r="AO60" s="2035"/>
      <c r="AP60" s="1212"/>
      <c r="AQ60" s="1212"/>
      <c r="AR60" s="1560"/>
      <c r="AS60" s="1560"/>
      <c r="AT60" s="2029"/>
      <c r="AU60" s="2029"/>
      <c r="AV60" s="1344"/>
      <c r="AW60" s="1344"/>
      <c r="AX60" s="1560"/>
      <c r="AY60" s="1560"/>
      <c r="AZ60" s="1560"/>
      <c r="BA60" s="1560"/>
      <c r="BB60" s="1560"/>
      <c r="BC60" s="1560"/>
      <c r="BD60" s="1560"/>
      <c r="BE60" s="1560"/>
      <c r="BF60" s="1560"/>
      <c r="BG60" s="1560"/>
      <c r="BH60" s="1560"/>
      <c r="BI60" s="1560"/>
      <c r="BJ60" s="1560"/>
      <c r="BK60" s="1560"/>
      <c r="BL60" s="1560"/>
      <c r="BM60" s="1560"/>
      <c r="BN60" s="1560"/>
      <c r="BO60" s="1560"/>
      <c r="BP60" s="1560"/>
      <c r="BQ60" s="1560"/>
      <c r="BR60" s="1560"/>
      <c r="BS60" s="1560"/>
      <c r="BT60" s="1560"/>
      <c r="BU60" s="1560"/>
      <c r="BV60" s="1560"/>
      <c r="BW60" s="1560"/>
      <c r="BX60" s="1560"/>
      <c r="BY60" s="1560"/>
      <c r="BZ60" s="1560"/>
      <c r="CA60" s="1560"/>
      <c r="CB60" s="1560"/>
      <c r="CC60" s="1560"/>
      <c r="CD60" s="1560"/>
      <c r="CE60" s="1560"/>
      <c r="CF60" s="1560"/>
      <c r="CG60" s="1560"/>
      <c r="CH60" s="1560"/>
      <c r="CI60" s="1560"/>
      <c r="CJ60" s="1560"/>
      <c r="CK60" s="1560"/>
      <c r="CL60" s="1560"/>
      <c r="CM60" s="1560"/>
      <c r="CN60" s="1560"/>
      <c r="CO60" s="1560"/>
      <c r="CP60" s="1560"/>
      <c r="CQ60" s="1560"/>
      <c r="CR60" s="1560"/>
      <c r="CS60" s="1560"/>
      <c r="CT60" s="1560"/>
      <c r="CU60" s="1560"/>
      <c r="CV60" s="1560"/>
      <c r="CW60" s="1560"/>
      <c r="CX60" s="1560"/>
      <c r="CY60" s="1560"/>
      <c r="CZ60" s="1560"/>
      <c r="DA60" s="1560"/>
      <c r="DB60" s="1560"/>
      <c r="DC60" s="1560"/>
      <c r="DD60" s="1560"/>
      <c r="DE60" s="1560"/>
      <c r="DF60" s="1560"/>
      <c r="DG60" s="1560"/>
      <c r="DH60" s="1560"/>
      <c r="DI60" s="1560"/>
      <c r="DJ60" s="1560"/>
      <c r="DK60" s="1560"/>
      <c r="DL60" s="1560"/>
      <c r="DM60" s="1560"/>
      <c r="DN60" s="1560"/>
      <c r="DO60" s="1560"/>
      <c r="DP60" s="1560"/>
      <c r="DQ60" s="1560"/>
      <c r="DR60" s="1560"/>
      <c r="DS60" s="1560"/>
      <c r="DT60" s="1560"/>
      <c r="DU60" s="1560"/>
      <c r="DV60" s="1560"/>
      <c r="DW60" s="1560"/>
      <c r="DX60" s="1560"/>
      <c r="DY60" s="1560"/>
      <c r="DZ60" s="1560"/>
      <c r="EA60" s="1560"/>
      <c r="EB60" s="1560"/>
      <c r="EC60" s="1560"/>
      <c r="ED60" s="1560"/>
      <c r="EE60" s="1560"/>
      <c r="EF60" s="1560"/>
      <c r="EG60" s="1560"/>
      <c r="EH60" s="1560"/>
      <c r="EI60" s="1560"/>
      <c r="EJ60" s="1560"/>
      <c r="EK60" s="1560"/>
      <c r="EL60" s="1560"/>
      <c r="EM60" s="1560"/>
      <c r="EN60" s="1560"/>
      <c r="EO60" s="1560"/>
      <c r="EP60" s="1560"/>
      <c r="EQ60" s="1560"/>
      <c r="ER60" s="1560"/>
      <c r="ES60" s="1560"/>
      <c r="ET60" s="1560"/>
      <c r="EU60" s="1560"/>
      <c r="EV60" s="1560"/>
      <c r="EW60" s="1560"/>
      <c r="EX60" s="1560"/>
      <c r="EY60" s="1560"/>
      <c r="EZ60" s="1560"/>
      <c r="FA60" s="1560"/>
      <c r="FB60" s="1560"/>
      <c r="FC60" s="1560"/>
      <c r="FD60" s="1560"/>
      <c r="FE60" s="1560"/>
      <c r="FF60" s="1560"/>
      <c r="FG60" s="1560"/>
      <c r="FH60" s="1560"/>
      <c r="FI60" s="1560"/>
      <c r="FJ60" s="1560"/>
      <c r="FK60" s="1560"/>
      <c r="FL60" s="1560"/>
      <c r="FM60" s="1560"/>
      <c r="FN60" s="1560"/>
      <c r="FO60" s="1560"/>
      <c r="FP60" s="1560"/>
      <c r="FQ60" s="1560"/>
      <c r="FR60" s="1560"/>
      <c r="FS60" s="1560"/>
      <c r="FT60" s="1560"/>
      <c r="FU60" s="1560"/>
      <c r="FV60" s="1560"/>
      <c r="FW60" s="1560"/>
      <c r="FX60" s="1560"/>
      <c r="FY60" s="1560"/>
      <c r="FZ60" s="1560"/>
      <c r="GA60" s="1560"/>
      <c r="GB60" s="1560"/>
      <c r="GC60" s="1560"/>
      <c r="GD60" s="1560"/>
      <c r="GE60" s="1560"/>
      <c r="GF60" s="1560"/>
      <c r="GG60" s="1560"/>
      <c r="GH60" s="1560"/>
      <c r="GI60" s="1560"/>
      <c r="GJ60" s="1560"/>
      <c r="GK60" s="1560"/>
      <c r="GL60" s="1560"/>
      <c r="GM60" s="1560"/>
      <c r="GN60" s="1560"/>
      <c r="GO60" s="1560"/>
      <c r="GP60" s="1560"/>
      <c r="GQ60" s="1560"/>
      <c r="GR60" s="1560"/>
      <c r="GS60" s="1560"/>
      <c r="GT60" s="1560"/>
      <c r="GU60" s="1560"/>
      <c r="GV60" s="1560"/>
      <c r="GW60" s="1560"/>
      <c r="GX60" s="1560"/>
      <c r="GY60" s="1560"/>
      <c r="GZ60" s="1560"/>
      <c r="HA60" s="1560"/>
      <c r="HB60" s="1560"/>
      <c r="HC60" s="1560"/>
      <c r="HD60" s="1560"/>
      <c r="HE60" s="1560"/>
      <c r="HF60" s="1560"/>
      <c r="HG60" s="1560"/>
      <c r="HH60" s="1560"/>
      <c r="HI60" s="1560"/>
      <c r="HJ60" s="1560"/>
      <c r="HK60" s="1560"/>
      <c r="HL60" s="1560"/>
      <c r="HM60" s="1560"/>
      <c r="HN60" s="1560"/>
      <c r="HO60" s="1560"/>
      <c r="HP60" s="1560"/>
      <c r="HQ60" s="1560"/>
      <c r="HR60" s="1560"/>
      <c r="HS60" s="1560"/>
      <c r="HT60" s="1560"/>
      <c r="HU60" s="1560"/>
      <c r="HV60" s="1560"/>
      <c r="HW60" s="1560"/>
      <c r="HX60" s="1560"/>
      <c r="HY60" s="1560"/>
      <c r="HZ60" s="1560"/>
      <c r="IA60" s="1560"/>
      <c r="IB60" s="1560"/>
      <c r="IC60" s="1560"/>
      <c r="ID60" s="1560"/>
      <c r="IE60" s="1560"/>
      <c r="IF60" s="1560"/>
      <c r="IG60" s="1560"/>
      <c r="IH60" s="1560"/>
      <c r="II60" s="1560"/>
      <c r="IJ60" s="1560"/>
      <c r="IK60" s="1560"/>
      <c r="IL60" s="1560"/>
      <c r="IM60" s="1560"/>
      <c r="IN60" s="1560"/>
      <c r="IO60" s="1560"/>
      <c r="IP60" s="1560"/>
    </row>
    <row r="61" spans="1:250" ht="12.5" thickBot="1">
      <c r="B61" s="1923"/>
      <c r="C61" s="2036"/>
      <c r="D61" s="2037"/>
      <c r="E61" s="2038" t="s">
        <v>1263</v>
      </c>
      <c r="F61" s="1924" t="s">
        <v>1264</v>
      </c>
      <c r="G61" s="1924" t="s">
        <v>1265</v>
      </c>
      <c r="H61" s="1924" t="s">
        <v>1266</v>
      </c>
      <c r="I61" s="1924" t="s">
        <v>1267</v>
      </c>
      <c r="J61" s="1925" t="s">
        <v>1268</v>
      </c>
      <c r="K61" s="1924" t="s">
        <v>1269</v>
      </c>
      <c r="L61" s="1924" t="s">
        <v>1270</v>
      </c>
      <c r="M61" s="1924" t="s">
        <v>1271</v>
      </c>
      <c r="N61" s="1924" t="s">
        <v>1272</v>
      </c>
      <c r="O61" s="1926" t="s">
        <v>1273</v>
      </c>
      <c r="P61" s="1927" t="s">
        <v>1274</v>
      </c>
      <c r="Q61" s="1928" t="s">
        <v>1275</v>
      </c>
      <c r="R61" s="1928" t="s">
        <v>1276</v>
      </c>
      <c r="S61" s="1929" t="s">
        <v>1277</v>
      </c>
      <c r="T61" s="1928" t="s">
        <v>1278</v>
      </c>
      <c r="U61" s="1928" t="s">
        <v>1279</v>
      </c>
      <c r="V61" s="1929" t="s">
        <v>1280</v>
      </c>
      <c r="W61" s="1928" t="s">
        <v>1281</v>
      </c>
      <c r="X61" s="1928" t="s">
        <v>1282</v>
      </c>
      <c r="Y61" s="1928" t="s">
        <v>1283</v>
      </c>
      <c r="Z61" s="1924" t="s">
        <v>1284</v>
      </c>
      <c r="AA61" s="1928" t="s">
        <v>1285</v>
      </c>
      <c r="AB61" s="1928" t="s">
        <v>1286</v>
      </c>
      <c r="AC61" s="1928" t="s">
        <v>1287</v>
      </c>
      <c r="AD61" s="1930" t="s">
        <v>1288</v>
      </c>
      <c r="AE61" s="1928" t="s">
        <v>1289</v>
      </c>
      <c r="AF61" s="1929" t="s">
        <v>1290</v>
      </c>
      <c r="AG61" s="1928" t="s">
        <v>1291</v>
      </c>
      <c r="AH61" s="1929" t="s">
        <v>1292</v>
      </c>
      <c r="AI61" s="1931" t="s">
        <v>1293</v>
      </c>
      <c r="AJ61" s="2039" t="s">
        <v>1294</v>
      </c>
      <c r="AK61" s="1933" t="s">
        <v>1295</v>
      </c>
      <c r="AL61" s="2240" t="s">
        <v>1296</v>
      </c>
      <c r="AM61" s="2427" t="s">
        <v>1436</v>
      </c>
      <c r="AN61" s="1300" t="s">
        <v>1477</v>
      </c>
      <c r="AO61" s="2040"/>
      <c r="AP61" s="1344"/>
      <c r="AQ61" s="1344"/>
      <c r="AT61" s="2041"/>
      <c r="AU61" s="2041"/>
      <c r="AV61" s="1344"/>
      <c r="AW61" s="1344"/>
    </row>
    <row r="62" spans="1:250" ht="12">
      <c r="B62" s="2859" t="s">
        <v>980</v>
      </c>
      <c r="C62" s="1934" t="s">
        <v>1113</v>
      </c>
      <c r="D62" s="1935" t="s">
        <v>982</v>
      </c>
      <c r="E62" s="1936">
        <f t="shared" ref="E62:AN62" si="36">E148/1000</f>
        <v>434.82640000000004</v>
      </c>
      <c r="F62" s="1936">
        <f t="shared" si="36"/>
        <v>470.87369999999999</v>
      </c>
      <c r="G62" s="1936">
        <f t="shared" si="36"/>
        <v>496.05849999999998</v>
      </c>
      <c r="H62" s="1936">
        <f t="shared" si="36"/>
        <v>505.82049999999998</v>
      </c>
      <c r="I62" s="1936">
        <f t="shared" si="36"/>
        <v>504.50959999999998</v>
      </c>
      <c r="J62" s="1936">
        <f t="shared" si="36"/>
        <v>511.9588</v>
      </c>
      <c r="K62" s="1936">
        <f t="shared" si="36"/>
        <v>525.29949999999997</v>
      </c>
      <c r="L62" s="1936">
        <f t="shared" si="36"/>
        <v>538.65959999999995</v>
      </c>
      <c r="M62" s="1936">
        <f t="shared" si="36"/>
        <v>542.50800000000004</v>
      </c>
      <c r="N62" s="1936">
        <f t="shared" si="36"/>
        <v>534.56409999999994</v>
      </c>
      <c r="O62" s="1936">
        <f t="shared" si="36"/>
        <v>530.29859999999996</v>
      </c>
      <c r="P62" s="1936">
        <f t="shared" si="36"/>
        <v>537.61419999999998</v>
      </c>
      <c r="Q62" s="1936">
        <f t="shared" si="36"/>
        <v>527.41049999999996</v>
      </c>
      <c r="R62" s="1936">
        <f t="shared" si="36"/>
        <v>523.46590000000003</v>
      </c>
      <c r="S62" s="1936">
        <f t="shared" si="36"/>
        <v>526.21990000000005</v>
      </c>
      <c r="T62" s="1936">
        <f t="shared" si="36"/>
        <v>529.63790000000006</v>
      </c>
      <c r="U62" s="1936">
        <f t="shared" si="36"/>
        <v>534.10619999999994</v>
      </c>
      <c r="V62" s="1936">
        <f t="shared" si="36"/>
        <v>537.25790000000006</v>
      </c>
      <c r="W62" s="1936">
        <f t="shared" si="36"/>
        <v>538.4855</v>
      </c>
      <c r="X62" s="1936">
        <f t="shared" si="36"/>
        <v>516.17489999999998</v>
      </c>
      <c r="Y62" s="1936">
        <f t="shared" si="36"/>
        <v>497.36420000000004</v>
      </c>
      <c r="Z62" s="1936">
        <f t="shared" si="36"/>
        <v>504.87369999999999</v>
      </c>
      <c r="AA62" s="1936">
        <f t="shared" si="36"/>
        <v>500.0462</v>
      </c>
      <c r="AB62" s="1936">
        <f t="shared" si="36"/>
        <v>499.42059999999998</v>
      </c>
      <c r="AC62" s="1936">
        <f t="shared" si="36"/>
        <v>512.67750000000001</v>
      </c>
      <c r="AD62" s="1936">
        <f t="shared" si="36"/>
        <v>523.42279999999994</v>
      </c>
      <c r="AE62" s="1936">
        <f t="shared" si="36"/>
        <v>540.74080000000004</v>
      </c>
      <c r="AF62" s="1936">
        <f t="shared" si="36"/>
        <v>544.82990000000007</v>
      </c>
      <c r="AG62" s="1936">
        <f t="shared" si="36"/>
        <v>555.71249999999998</v>
      </c>
      <c r="AH62" s="1936">
        <f t="shared" si="36"/>
        <v>556.57050000000004</v>
      </c>
      <c r="AI62" s="1936">
        <f t="shared" si="36"/>
        <v>556.80070000000001</v>
      </c>
      <c r="AJ62" s="1936">
        <f t="shared" si="36"/>
        <v>538.78780000000006</v>
      </c>
      <c r="AK62" s="1936">
        <f t="shared" si="36"/>
        <v>554.572</v>
      </c>
      <c r="AL62" s="1936">
        <f t="shared" si="36"/>
        <v>567.13080000000002</v>
      </c>
      <c r="AM62" s="1936">
        <f t="shared" si="36"/>
        <v>594.70839999999998</v>
      </c>
      <c r="AN62" s="1936">
        <f t="shared" si="36"/>
        <v>617.00990000000002</v>
      </c>
      <c r="AO62" s="1937" t="s">
        <v>1114</v>
      </c>
      <c r="AQ62" s="1625" t="s">
        <v>1387</v>
      </c>
    </row>
    <row r="63" spans="1:250" ht="12">
      <c r="B63" s="2860"/>
      <c r="C63" s="1934" t="s">
        <v>521</v>
      </c>
      <c r="D63" s="1943" t="s">
        <v>984</v>
      </c>
      <c r="E63" s="1960" t="s">
        <v>1299</v>
      </c>
      <c r="F63" s="1938">
        <f>ROUND((F62-E62)/E62*100,1)</f>
        <v>8.3000000000000007</v>
      </c>
      <c r="G63" s="1938">
        <f>ROUND((G62-F62)/F62*100,1)</f>
        <v>5.3</v>
      </c>
      <c r="H63" s="1938">
        <f t="shared" ref="H63:AN63" si="37">ROUND((H62-G62)/G62*100,1)</f>
        <v>2</v>
      </c>
      <c r="I63" s="1938">
        <f t="shared" si="37"/>
        <v>-0.3</v>
      </c>
      <c r="J63" s="1938">
        <f t="shared" si="37"/>
        <v>1.5</v>
      </c>
      <c r="K63" s="1938">
        <f t="shared" si="37"/>
        <v>2.6</v>
      </c>
      <c r="L63" s="1938">
        <f t="shared" si="37"/>
        <v>2.5</v>
      </c>
      <c r="M63" s="1938">
        <f t="shared" si="37"/>
        <v>0.7</v>
      </c>
      <c r="N63" s="1938">
        <f t="shared" si="37"/>
        <v>-1.5</v>
      </c>
      <c r="O63" s="1938">
        <f t="shared" si="37"/>
        <v>-0.8</v>
      </c>
      <c r="P63" s="1938">
        <f t="shared" si="37"/>
        <v>1.4</v>
      </c>
      <c r="Q63" s="1938">
        <f t="shared" si="37"/>
        <v>-1.9</v>
      </c>
      <c r="R63" s="1938">
        <f t="shared" si="37"/>
        <v>-0.7</v>
      </c>
      <c r="S63" s="1938">
        <f t="shared" si="37"/>
        <v>0.5</v>
      </c>
      <c r="T63" s="1938">
        <f t="shared" si="37"/>
        <v>0.6</v>
      </c>
      <c r="U63" s="1938">
        <f t="shared" si="37"/>
        <v>0.8</v>
      </c>
      <c r="V63" s="1938">
        <f t="shared" si="37"/>
        <v>0.6</v>
      </c>
      <c r="W63" s="1938">
        <f t="shared" si="37"/>
        <v>0.2</v>
      </c>
      <c r="X63" s="1938">
        <f t="shared" si="37"/>
        <v>-4.0999999999999996</v>
      </c>
      <c r="Y63" s="1938">
        <f t="shared" si="37"/>
        <v>-3.6</v>
      </c>
      <c r="Z63" s="1938">
        <f t="shared" si="37"/>
        <v>1.5</v>
      </c>
      <c r="AA63" s="1938">
        <f t="shared" si="37"/>
        <v>-1</v>
      </c>
      <c r="AB63" s="1938">
        <f t="shared" si="37"/>
        <v>-0.1</v>
      </c>
      <c r="AC63" s="1938">
        <f t="shared" si="37"/>
        <v>2.7</v>
      </c>
      <c r="AD63" s="1938">
        <f t="shared" si="37"/>
        <v>2.1</v>
      </c>
      <c r="AE63" s="1938">
        <f t="shared" si="37"/>
        <v>3.3</v>
      </c>
      <c r="AF63" s="1938">
        <f t="shared" si="37"/>
        <v>0.8</v>
      </c>
      <c r="AG63" s="1938">
        <f t="shared" si="37"/>
        <v>2</v>
      </c>
      <c r="AH63" s="1938">
        <f t="shared" si="37"/>
        <v>0.2</v>
      </c>
      <c r="AI63" s="1938">
        <f t="shared" si="37"/>
        <v>0</v>
      </c>
      <c r="AJ63" s="1938">
        <f t="shared" si="37"/>
        <v>-3.2</v>
      </c>
      <c r="AK63" s="1938">
        <f t="shared" si="37"/>
        <v>2.9</v>
      </c>
      <c r="AL63" s="1938">
        <f t="shared" si="37"/>
        <v>2.2999999999999998</v>
      </c>
      <c r="AM63" s="1938">
        <f t="shared" si="37"/>
        <v>4.9000000000000004</v>
      </c>
      <c r="AN63" s="1938">
        <f t="shared" si="37"/>
        <v>3.7</v>
      </c>
      <c r="AO63" s="1939" t="s">
        <v>1388</v>
      </c>
    </row>
    <row r="64" spans="1:250" ht="12">
      <c r="B64" s="2860"/>
      <c r="C64" s="1934" t="s">
        <v>1113</v>
      </c>
      <c r="D64" s="1935" t="s">
        <v>986</v>
      </c>
      <c r="E64" s="2042">
        <f t="shared" ref="E64:AN64" si="38">E150/1000</f>
        <v>407.92290000000003</v>
      </c>
      <c r="F64" s="1936">
        <f t="shared" si="38"/>
        <v>430.86190000000005</v>
      </c>
      <c r="G64" s="1936">
        <f t="shared" si="38"/>
        <v>441.67790000000002</v>
      </c>
      <c r="H64" s="1936">
        <f t="shared" si="38"/>
        <v>444.29720000000003</v>
      </c>
      <c r="I64" s="1936">
        <f t="shared" si="38"/>
        <v>440.84159999999997</v>
      </c>
      <c r="J64" s="1936">
        <f t="shared" si="38"/>
        <v>447.93690000000004</v>
      </c>
      <c r="K64" s="1936">
        <f t="shared" si="38"/>
        <v>462.1773</v>
      </c>
      <c r="L64" s="1936">
        <f t="shared" si="38"/>
        <v>475.80609999999996</v>
      </c>
      <c r="M64" s="1936">
        <f t="shared" si="38"/>
        <v>475.21729999999997</v>
      </c>
      <c r="N64" s="1936">
        <f t="shared" si="38"/>
        <v>470.50740000000002</v>
      </c>
      <c r="O64" s="1936">
        <f t="shared" si="38"/>
        <v>473.32009999999997</v>
      </c>
      <c r="P64" s="1936">
        <f t="shared" si="38"/>
        <v>485.62299999999999</v>
      </c>
      <c r="Q64" s="1936">
        <f t="shared" si="38"/>
        <v>482.11349999999999</v>
      </c>
      <c r="R64" s="1936">
        <f t="shared" si="38"/>
        <v>486.5455</v>
      </c>
      <c r="S64" s="1936">
        <f t="shared" si="38"/>
        <v>495.9228</v>
      </c>
      <c r="T64" s="1936">
        <f t="shared" si="38"/>
        <v>504.26940000000002</v>
      </c>
      <c r="U64" s="1936">
        <f t="shared" si="38"/>
        <v>515.13409999999999</v>
      </c>
      <c r="V64" s="1936">
        <f t="shared" si="38"/>
        <v>521.78459999999995</v>
      </c>
      <c r="W64" s="1936">
        <f t="shared" si="38"/>
        <v>527.27159999999992</v>
      </c>
      <c r="X64" s="1936">
        <f t="shared" si="38"/>
        <v>508.262</v>
      </c>
      <c r="Y64" s="1936">
        <f t="shared" si="38"/>
        <v>495.87559999999996</v>
      </c>
      <c r="Z64" s="1936">
        <f t="shared" si="38"/>
        <v>512.06470000000002</v>
      </c>
      <c r="AA64" s="1936">
        <f t="shared" si="38"/>
        <v>514.68669999999997</v>
      </c>
      <c r="AB64" s="1936">
        <f t="shared" si="38"/>
        <v>517.91930000000002</v>
      </c>
      <c r="AC64" s="1936">
        <f t="shared" si="38"/>
        <v>532.07230000000004</v>
      </c>
      <c r="AD64" s="1936">
        <f t="shared" si="38"/>
        <v>530.19530000000009</v>
      </c>
      <c r="AE64" s="1936">
        <f t="shared" si="38"/>
        <v>539.4135</v>
      </c>
      <c r="AF64" s="1936">
        <f t="shared" si="38"/>
        <v>543.47910000000002</v>
      </c>
      <c r="AG64" s="1936">
        <f t="shared" si="38"/>
        <v>553.17349999999999</v>
      </c>
      <c r="AH64" s="1936">
        <f t="shared" si="38"/>
        <v>554.53200000000004</v>
      </c>
      <c r="AI64" s="1936">
        <f t="shared" si="38"/>
        <v>550.11719999999991</v>
      </c>
      <c r="AJ64" s="1936">
        <f t="shared" si="38"/>
        <v>528.62950000000001</v>
      </c>
      <c r="AK64" s="1936">
        <f t="shared" si="38"/>
        <v>544.71799999999996</v>
      </c>
      <c r="AL64" s="1936">
        <f t="shared" si="38"/>
        <v>551.98289999999997</v>
      </c>
      <c r="AM64" s="1936">
        <f t="shared" si="38"/>
        <v>555.43990000000008</v>
      </c>
      <c r="AN64" s="1936">
        <f t="shared" si="38"/>
        <v>559.87030000000004</v>
      </c>
      <c r="AO64" s="1939"/>
    </row>
    <row r="65" spans="2:43" ht="12">
      <c r="B65" s="2860"/>
      <c r="C65" s="1942" t="s">
        <v>1389</v>
      </c>
      <c r="D65" s="1943" t="s">
        <v>984</v>
      </c>
      <c r="E65" s="1960" t="s">
        <v>1299</v>
      </c>
      <c r="F65" s="1938">
        <f>ROUND((F64-E64)/E64*100,1)</f>
        <v>5.6</v>
      </c>
      <c r="G65" s="1938">
        <f>ROUND((G64-F64)/F64*100,1)</f>
        <v>2.5</v>
      </c>
      <c r="H65" s="1938">
        <f t="shared" ref="H65:AN65" si="39">ROUND((H64-G64)/G64*100,1)</f>
        <v>0.6</v>
      </c>
      <c r="I65" s="1938">
        <f t="shared" si="39"/>
        <v>-0.8</v>
      </c>
      <c r="J65" s="1938">
        <f t="shared" si="39"/>
        <v>1.6</v>
      </c>
      <c r="K65" s="1938">
        <f t="shared" si="39"/>
        <v>3.2</v>
      </c>
      <c r="L65" s="1938">
        <f t="shared" si="39"/>
        <v>2.9</v>
      </c>
      <c r="M65" s="1938">
        <f t="shared" si="39"/>
        <v>-0.1</v>
      </c>
      <c r="N65" s="1938">
        <f t="shared" si="39"/>
        <v>-1</v>
      </c>
      <c r="O65" s="1938">
        <f t="shared" si="39"/>
        <v>0.6</v>
      </c>
      <c r="P65" s="1938">
        <f t="shared" si="39"/>
        <v>2.6</v>
      </c>
      <c r="Q65" s="1938">
        <f t="shared" si="39"/>
        <v>-0.7</v>
      </c>
      <c r="R65" s="1938">
        <f t="shared" si="39"/>
        <v>0.9</v>
      </c>
      <c r="S65" s="1938">
        <f t="shared" si="39"/>
        <v>1.9</v>
      </c>
      <c r="T65" s="1938">
        <f t="shared" si="39"/>
        <v>1.7</v>
      </c>
      <c r="U65" s="1938">
        <f t="shared" si="39"/>
        <v>2.2000000000000002</v>
      </c>
      <c r="V65" s="1938">
        <f t="shared" si="39"/>
        <v>1.3</v>
      </c>
      <c r="W65" s="1938">
        <f t="shared" si="39"/>
        <v>1.1000000000000001</v>
      </c>
      <c r="X65" s="1938">
        <f t="shared" si="39"/>
        <v>-3.6</v>
      </c>
      <c r="Y65" s="1938">
        <f t="shared" si="39"/>
        <v>-2.4</v>
      </c>
      <c r="Z65" s="1938">
        <f t="shared" si="39"/>
        <v>3.3</v>
      </c>
      <c r="AA65" s="1938">
        <f t="shared" si="39"/>
        <v>0.5</v>
      </c>
      <c r="AB65" s="1938">
        <f t="shared" si="39"/>
        <v>0.6</v>
      </c>
      <c r="AC65" s="1938">
        <f t="shared" si="39"/>
        <v>2.7</v>
      </c>
      <c r="AD65" s="1938">
        <f t="shared" si="39"/>
        <v>-0.4</v>
      </c>
      <c r="AE65" s="1938">
        <f t="shared" si="39"/>
        <v>1.7</v>
      </c>
      <c r="AF65" s="1938">
        <f t="shared" si="39"/>
        <v>0.8</v>
      </c>
      <c r="AG65" s="1938">
        <f t="shared" si="39"/>
        <v>1.8</v>
      </c>
      <c r="AH65" s="1938">
        <f t="shared" si="39"/>
        <v>0.2</v>
      </c>
      <c r="AI65" s="1938">
        <f t="shared" si="39"/>
        <v>-0.8</v>
      </c>
      <c r="AJ65" s="1938">
        <f t="shared" si="39"/>
        <v>-3.9</v>
      </c>
      <c r="AK65" s="1938">
        <f t="shared" si="39"/>
        <v>3</v>
      </c>
      <c r="AL65" s="1938">
        <f t="shared" si="39"/>
        <v>1.3</v>
      </c>
      <c r="AM65" s="1938">
        <f t="shared" si="39"/>
        <v>0.6</v>
      </c>
      <c r="AN65" s="1938">
        <f t="shared" si="39"/>
        <v>0.8</v>
      </c>
      <c r="AO65" s="1945" t="s">
        <v>1390</v>
      </c>
    </row>
    <row r="66" spans="2:43" ht="12">
      <c r="B66" s="2860"/>
      <c r="C66" s="1934" t="s">
        <v>1113</v>
      </c>
      <c r="D66" s="1940" t="s">
        <v>986</v>
      </c>
      <c r="E66" s="2043">
        <f t="shared" ref="E66:AD66" si="40">E152/1000</f>
        <v>419.29244014362462</v>
      </c>
      <c r="F66" s="2000">
        <f t="shared" si="40"/>
        <v>443.87932392560634</v>
      </c>
      <c r="G66" s="2000">
        <f t="shared" si="40"/>
        <v>451.34493115950539</v>
      </c>
      <c r="H66" s="2000">
        <f t="shared" si="40"/>
        <v>454.84839862881887</v>
      </c>
      <c r="I66" s="2000">
        <f t="shared" si="40"/>
        <v>452.00905341212541</v>
      </c>
      <c r="J66" s="2000">
        <f t="shared" si="40"/>
        <v>457.89529999999996</v>
      </c>
      <c r="K66" s="2000">
        <f t="shared" si="40"/>
        <v>466.52620000000002</v>
      </c>
      <c r="L66" s="2000">
        <f t="shared" si="40"/>
        <v>477.40440000000001</v>
      </c>
      <c r="M66" s="2000">
        <f t="shared" si="40"/>
        <v>477.4486</v>
      </c>
      <c r="N66" s="2000">
        <f t="shared" si="40"/>
        <v>470.3338</v>
      </c>
      <c r="O66" s="2000">
        <f t="shared" si="40"/>
        <v>471.10879999999997</v>
      </c>
      <c r="P66" s="2000">
        <f t="shared" si="40"/>
        <v>479.71690000000001</v>
      </c>
      <c r="Q66" s="2000">
        <f t="shared" si="40"/>
        <v>478.47320000000002</v>
      </c>
      <c r="R66" s="2000">
        <f t="shared" si="40"/>
        <v>482.0317</v>
      </c>
      <c r="S66" s="2000">
        <f t="shared" si="40"/>
        <v>491.44549999999998</v>
      </c>
      <c r="T66" s="2000">
        <f t="shared" si="40"/>
        <v>497.50850000000003</v>
      </c>
      <c r="U66" s="2000">
        <f t="shared" si="40"/>
        <v>507.23090000000002</v>
      </c>
      <c r="V66" s="2000">
        <f t="shared" si="40"/>
        <v>516.06899999999996</v>
      </c>
      <c r="W66" s="2000">
        <f t="shared" si="40"/>
        <v>526.35289999999998</v>
      </c>
      <c r="X66" s="2000">
        <f t="shared" si="40"/>
        <v>507.02519999999998</v>
      </c>
      <c r="Y66" s="2000">
        <f t="shared" si="40"/>
        <v>500.4049</v>
      </c>
      <c r="Z66" s="2000">
        <f t="shared" si="40"/>
        <v>527.75959999999998</v>
      </c>
      <c r="AA66" s="2000">
        <f t="shared" si="40"/>
        <v>530.48</v>
      </c>
      <c r="AB66" s="2000">
        <f t="shared" si="40"/>
        <v>527.91300000000001</v>
      </c>
      <c r="AC66" s="2000">
        <f t="shared" si="40"/>
        <v>541.80290000000002</v>
      </c>
      <c r="AD66" s="2000">
        <f t="shared" si="40"/>
        <v>534.55909999999994</v>
      </c>
      <c r="AE66" s="1946" t="s">
        <v>1299</v>
      </c>
      <c r="AF66" s="1946" t="s">
        <v>1299</v>
      </c>
      <c r="AG66" s="1946" t="s">
        <v>1299</v>
      </c>
      <c r="AH66" s="1948" t="s">
        <v>579</v>
      </c>
      <c r="AI66" s="1948" t="s">
        <v>579</v>
      </c>
      <c r="AJ66" s="1948" t="s">
        <v>579</v>
      </c>
      <c r="AK66" s="1948" t="s">
        <v>579</v>
      </c>
      <c r="AL66" s="1948" t="s">
        <v>579</v>
      </c>
      <c r="AM66" s="1948" t="s">
        <v>579</v>
      </c>
      <c r="AN66" s="1948" t="s">
        <v>579</v>
      </c>
      <c r="AO66" s="1939" t="s">
        <v>271</v>
      </c>
    </row>
    <row r="67" spans="2:43" ht="12">
      <c r="B67" s="2861"/>
      <c r="C67" s="1950" t="s">
        <v>1302</v>
      </c>
      <c r="D67" s="1943" t="s">
        <v>984</v>
      </c>
      <c r="E67" s="1960" t="s">
        <v>1299</v>
      </c>
      <c r="F67" s="1938">
        <f>ROUND((F66-E66)/E66*100,1)</f>
        <v>5.9</v>
      </c>
      <c r="G67" s="1938">
        <f>ROUND((G66-F66)/F66*100,1)</f>
        <v>1.7</v>
      </c>
      <c r="H67" s="1938">
        <f>ROUND((H66-G66)/G66*100,1)</f>
        <v>0.8</v>
      </c>
      <c r="I67" s="1938">
        <f>ROUND((I66-H66)/H66*100,1)</f>
        <v>-0.6</v>
      </c>
      <c r="J67" s="1938">
        <f>ROUND((J66-I66)/I66*100,1)</f>
        <v>1.3</v>
      </c>
      <c r="K67" s="1938">
        <f t="shared" ref="K67:AD67" si="41">ROUND((K66-J66)/J66*100,1)</f>
        <v>1.9</v>
      </c>
      <c r="L67" s="1938">
        <f t="shared" si="41"/>
        <v>2.2999999999999998</v>
      </c>
      <c r="M67" s="1938">
        <f t="shared" si="41"/>
        <v>0</v>
      </c>
      <c r="N67" s="1938">
        <f t="shared" si="41"/>
        <v>-1.5</v>
      </c>
      <c r="O67" s="1938">
        <f t="shared" si="41"/>
        <v>0.2</v>
      </c>
      <c r="P67" s="1938">
        <f t="shared" si="41"/>
        <v>1.8</v>
      </c>
      <c r="Q67" s="1938">
        <f t="shared" si="41"/>
        <v>-0.3</v>
      </c>
      <c r="R67" s="1938">
        <f t="shared" si="41"/>
        <v>0.7</v>
      </c>
      <c r="S67" s="1938">
        <f t="shared" si="41"/>
        <v>2</v>
      </c>
      <c r="T67" s="1938">
        <f t="shared" si="41"/>
        <v>1.2</v>
      </c>
      <c r="U67" s="1938">
        <f t="shared" si="41"/>
        <v>2</v>
      </c>
      <c r="V67" s="1938">
        <f t="shared" si="41"/>
        <v>1.7</v>
      </c>
      <c r="W67" s="1938">
        <f t="shared" si="41"/>
        <v>2</v>
      </c>
      <c r="X67" s="1938">
        <f t="shared" si="41"/>
        <v>-3.7</v>
      </c>
      <c r="Y67" s="1938">
        <f t="shared" si="41"/>
        <v>-1.3</v>
      </c>
      <c r="Z67" s="1938">
        <f t="shared" si="41"/>
        <v>5.5</v>
      </c>
      <c r="AA67" s="1938">
        <f t="shared" si="41"/>
        <v>0.5</v>
      </c>
      <c r="AB67" s="1938">
        <f t="shared" si="41"/>
        <v>-0.5</v>
      </c>
      <c r="AC67" s="1938">
        <f t="shared" si="41"/>
        <v>2.6</v>
      </c>
      <c r="AD67" s="1938">
        <f t="shared" si="41"/>
        <v>-1.3</v>
      </c>
      <c r="AE67" s="1951" t="s">
        <v>1299</v>
      </c>
      <c r="AF67" s="1951" t="s">
        <v>1299</v>
      </c>
      <c r="AG67" s="1951" t="s">
        <v>1299</v>
      </c>
      <c r="AH67" s="1952" t="s">
        <v>579</v>
      </c>
      <c r="AI67" s="1952" t="s">
        <v>579</v>
      </c>
      <c r="AJ67" s="1952" t="s">
        <v>579</v>
      </c>
      <c r="AK67" s="1952" t="s">
        <v>579</v>
      </c>
      <c r="AL67" s="1952" t="s">
        <v>579</v>
      </c>
      <c r="AM67" s="1952" t="s">
        <v>579</v>
      </c>
      <c r="AN67" s="1952" t="s">
        <v>579</v>
      </c>
      <c r="AO67" s="1544" t="s">
        <v>271</v>
      </c>
    </row>
    <row r="68" spans="2:43" ht="12">
      <c r="B68" s="2862" t="s">
        <v>1303</v>
      </c>
      <c r="C68" s="1934" t="s">
        <v>666</v>
      </c>
      <c r="D68" s="2044" t="s">
        <v>997</v>
      </c>
      <c r="E68" s="2045">
        <v>114.8</v>
      </c>
      <c r="F68" s="1941">
        <v>120.5</v>
      </c>
      <c r="G68" s="1941">
        <v>119.7</v>
      </c>
      <c r="H68" s="1941">
        <v>112.6</v>
      </c>
      <c r="I68" s="1941">
        <v>108.4</v>
      </c>
      <c r="J68" s="1941">
        <v>111.9</v>
      </c>
      <c r="K68" s="1941">
        <v>114.2</v>
      </c>
      <c r="L68" s="1941">
        <v>118</v>
      </c>
      <c r="M68" s="1941">
        <v>119.4</v>
      </c>
      <c r="N68" s="1941">
        <v>111.2</v>
      </c>
      <c r="O68" s="1941">
        <v>114.2</v>
      </c>
      <c r="P68" s="1941">
        <v>119</v>
      </c>
      <c r="Q68" s="1941">
        <v>108.1</v>
      </c>
      <c r="R68" s="1941">
        <v>111.3</v>
      </c>
      <c r="S68" s="1941">
        <v>114.5</v>
      </c>
      <c r="T68" s="1941">
        <v>118.9</v>
      </c>
      <c r="U68" s="1941">
        <v>120.8</v>
      </c>
      <c r="V68" s="1941">
        <v>126.3</v>
      </c>
      <c r="W68" s="1941">
        <v>129.9</v>
      </c>
      <c r="X68" s="1941">
        <v>113.6</v>
      </c>
      <c r="Y68" s="1941">
        <v>102.8</v>
      </c>
      <c r="Z68" s="1941">
        <v>111.9</v>
      </c>
      <c r="AA68" s="1941">
        <v>111.1</v>
      </c>
      <c r="AB68" s="1941">
        <v>108.1</v>
      </c>
      <c r="AC68" s="1519">
        <v>111.7</v>
      </c>
      <c r="AD68" s="1519">
        <v>111.1</v>
      </c>
      <c r="AE68" s="1519">
        <v>110.3</v>
      </c>
      <c r="AF68" s="1519">
        <v>111.2</v>
      </c>
      <c r="AG68" s="1519">
        <v>114.3</v>
      </c>
      <c r="AH68" s="2046">
        <v>114.2</v>
      </c>
      <c r="AI68" s="2047">
        <v>110.2</v>
      </c>
      <c r="AJ68" s="2047">
        <v>99.7</v>
      </c>
      <c r="AK68" s="2046">
        <v>105.2</v>
      </c>
      <c r="AL68" s="2046">
        <v>104.9</v>
      </c>
      <c r="AM68" s="2046">
        <v>102.9</v>
      </c>
      <c r="AN68" s="2046">
        <v>101.5</v>
      </c>
      <c r="AO68" s="1939" t="s">
        <v>1391</v>
      </c>
      <c r="AQ68" s="1625" t="s">
        <v>1305</v>
      </c>
    </row>
    <row r="69" spans="2:43" ht="12">
      <c r="B69" s="2860"/>
      <c r="C69" s="1934"/>
      <c r="D69" s="1957" t="s">
        <v>577</v>
      </c>
      <c r="E69" s="1960" t="s">
        <v>1299</v>
      </c>
      <c r="F69" s="1938">
        <f>ROUND((F68-E68)/E68*100,1)</f>
        <v>5</v>
      </c>
      <c r="G69" s="1938">
        <f>ROUND((G68-F68)/F68*100,1)</f>
        <v>-0.7</v>
      </c>
      <c r="H69" s="1938">
        <f t="shared" ref="H69:AN69" si="42">ROUND((H68-G68)/G68*100,1)</f>
        <v>-5.9</v>
      </c>
      <c r="I69" s="1938">
        <f t="shared" si="42"/>
        <v>-3.7</v>
      </c>
      <c r="J69" s="1938">
        <f t="shared" si="42"/>
        <v>3.2</v>
      </c>
      <c r="K69" s="1938">
        <f t="shared" si="42"/>
        <v>2.1</v>
      </c>
      <c r="L69" s="1938">
        <f t="shared" si="42"/>
        <v>3.3</v>
      </c>
      <c r="M69" s="1938">
        <f t="shared" si="42"/>
        <v>1.2</v>
      </c>
      <c r="N69" s="1938">
        <f t="shared" si="42"/>
        <v>-6.9</v>
      </c>
      <c r="O69" s="1938">
        <f t="shared" si="42"/>
        <v>2.7</v>
      </c>
      <c r="P69" s="1938">
        <f t="shared" si="42"/>
        <v>4.2</v>
      </c>
      <c r="Q69" s="1938">
        <f t="shared" si="42"/>
        <v>-9.1999999999999993</v>
      </c>
      <c r="R69" s="1938">
        <f t="shared" si="42"/>
        <v>3</v>
      </c>
      <c r="S69" s="1938">
        <f t="shared" si="42"/>
        <v>2.9</v>
      </c>
      <c r="T69" s="1938">
        <f t="shared" si="42"/>
        <v>3.8</v>
      </c>
      <c r="U69" s="1938">
        <f t="shared" si="42"/>
        <v>1.6</v>
      </c>
      <c r="V69" s="1938">
        <f t="shared" si="42"/>
        <v>4.5999999999999996</v>
      </c>
      <c r="W69" s="1938">
        <f t="shared" si="42"/>
        <v>2.9</v>
      </c>
      <c r="X69" s="1938">
        <f t="shared" si="42"/>
        <v>-12.5</v>
      </c>
      <c r="Y69" s="1938">
        <f t="shared" si="42"/>
        <v>-9.5</v>
      </c>
      <c r="Z69" s="1938">
        <f t="shared" si="42"/>
        <v>8.9</v>
      </c>
      <c r="AA69" s="1938">
        <f t="shared" si="42"/>
        <v>-0.7</v>
      </c>
      <c r="AB69" s="1938">
        <f t="shared" si="42"/>
        <v>-2.7</v>
      </c>
      <c r="AC69" s="1938">
        <f t="shared" si="42"/>
        <v>3.3</v>
      </c>
      <c r="AD69" s="1938">
        <f t="shared" si="42"/>
        <v>-0.5</v>
      </c>
      <c r="AE69" s="1938">
        <f t="shared" si="42"/>
        <v>-0.7</v>
      </c>
      <c r="AF69" s="1938">
        <f t="shared" si="42"/>
        <v>0.8</v>
      </c>
      <c r="AG69" s="1938">
        <f t="shared" si="42"/>
        <v>2.8</v>
      </c>
      <c r="AH69" s="1938">
        <f t="shared" si="42"/>
        <v>-0.1</v>
      </c>
      <c r="AI69" s="1938">
        <f t="shared" si="42"/>
        <v>-3.5</v>
      </c>
      <c r="AJ69" s="1938">
        <f t="shared" si="42"/>
        <v>-9.5</v>
      </c>
      <c r="AK69" s="1938">
        <f t="shared" si="42"/>
        <v>5.5</v>
      </c>
      <c r="AL69" s="1938">
        <f t="shared" si="42"/>
        <v>-0.3</v>
      </c>
      <c r="AM69" s="1938">
        <f t="shared" si="42"/>
        <v>-1.9</v>
      </c>
      <c r="AN69" s="1938">
        <f t="shared" si="42"/>
        <v>-1.4</v>
      </c>
      <c r="AO69" s="1939" t="s">
        <v>97</v>
      </c>
    </row>
    <row r="70" spans="2:43" ht="12">
      <c r="B70" s="2860"/>
      <c r="C70" s="1934" t="s">
        <v>992</v>
      </c>
      <c r="D70" s="2044" t="s">
        <v>997</v>
      </c>
      <c r="E70" s="2048">
        <v>106</v>
      </c>
      <c r="F70" s="1958">
        <v>110.4</v>
      </c>
      <c r="G70" s="1958">
        <v>118</v>
      </c>
      <c r="H70" s="1958">
        <v>114.1</v>
      </c>
      <c r="I70" s="1958">
        <v>111.7</v>
      </c>
      <c r="J70" s="1958">
        <v>112.2</v>
      </c>
      <c r="K70" s="1958">
        <v>116</v>
      </c>
      <c r="L70" s="1958">
        <v>111.3</v>
      </c>
      <c r="M70" s="1958">
        <v>120.8</v>
      </c>
      <c r="N70" s="1958">
        <v>108.8</v>
      </c>
      <c r="O70" s="1958">
        <v>105.6</v>
      </c>
      <c r="P70" s="1958">
        <v>108.1</v>
      </c>
      <c r="Q70" s="1958">
        <v>101.4</v>
      </c>
      <c r="R70" s="1958">
        <v>95.8</v>
      </c>
      <c r="S70" s="1958">
        <v>94.1</v>
      </c>
      <c r="T70" s="1958">
        <v>96.9</v>
      </c>
      <c r="U70" s="1958">
        <v>99.3</v>
      </c>
      <c r="V70" s="1958">
        <v>101</v>
      </c>
      <c r="W70" s="1958">
        <v>101.7</v>
      </c>
      <c r="X70" s="1958">
        <v>97.8</v>
      </c>
      <c r="Y70" s="1941">
        <v>87.6</v>
      </c>
      <c r="Z70" s="1941">
        <v>85.9</v>
      </c>
      <c r="AA70" s="1941">
        <v>96.2</v>
      </c>
      <c r="AB70" s="1941">
        <v>94.6</v>
      </c>
      <c r="AC70" s="1519">
        <v>90.7</v>
      </c>
      <c r="AD70" s="1516">
        <v>95.4</v>
      </c>
      <c r="AE70" s="1519">
        <v>95.6</v>
      </c>
      <c r="AF70" s="1519">
        <v>94.3</v>
      </c>
      <c r="AG70" s="1519">
        <v>99.6</v>
      </c>
      <c r="AH70" s="2713">
        <v>98.6</v>
      </c>
      <c r="AI70" s="2713">
        <v>101</v>
      </c>
      <c r="AJ70" s="2713">
        <v>91.2</v>
      </c>
      <c r="AK70" s="2713">
        <v>98.4</v>
      </c>
      <c r="AL70" s="2713">
        <v>100.6</v>
      </c>
      <c r="AM70" s="2713">
        <v>99.6</v>
      </c>
      <c r="AN70" s="2713">
        <v>98.9</v>
      </c>
      <c r="AO70" s="1973" t="s">
        <v>271</v>
      </c>
    </row>
    <row r="71" spans="2:43" ht="12">
      <c r="B71" s="2860"/>
      <c r="C71" s="1934" t="s">
        <v>1119</v>
      </c>
      <c r="D71" s="1957" t="s">
        <v>577</v>
      </c>
      <c r="E71" s="1960" t="s">
        <v>1299</v>
      </c>
      <c r="F71" s="1938">
        <f>ROUND((F70-E70)/E70*100,1)</f>
        <v>4.2</v>
      </c>
      <c r="G71" s="1938">
        <f>ROUND((G70-F70)/F70*100,1)</f>
        <v>6.9</v>
      </c>
      <c r="H71" s="1938">
        <f t="shared" ref="H71:AN71" si="43">ROUND((H70-G70)/G70*100,1)</f>
        <v>-3.3</v>
      </c>
      <c r="I71" s="1938">
        <f t="shared" si="43"/>
        <v>-2.1</v>
      </c>
      <c r="J71" s="1938">
        <f t="shared" si="43"/>
        <v>0.4</v>
      </c>
      <c r="K71" s="1938">
        <f t="shared" si="43"/>
        <v>3.4</v>
      </c>
      <c r="L71" s="1938">
        <f t="shared" si="43"/>
        <v>-4.0999999999999996</v>
      </c>
      <c r="M71" s="1938">
        <f t="shared" si="43"/>
        <v>8.5</v>
      </c>
      <c r="N71" s="1938">
        <f t="shared" si="43"/>
        <v>-9.9</v>
      </c>
      <c r="O71" s="1938">
        <f t="shared" si="43"/>
        <v>-2.9</v>
      </c>
      <c r="P71" s="1938">
        <f t="shared" si="43"/>
        <v>2.4</v>
      </c>
      <c r="Q71" s="1938">
        <f t="shared" si="43"/>
        <v>-6.2</v>
      </c>
      <c r="R71" s="1938">
        <f t="shared" si="43"/>
        <v>-5.5</v>
      </c>
      <c r="S71" s="1938">
        <f t="shared" si="43"/>
        <v>-1.8</v>
      </c>
      <c r="T71" s="1938">
        <f t="shared" si="43"/>
        <v>3</v>
      </c>
      <c r="U71" s="1938">
        <f t="shared" si="43"/>
        <v>2.5</v>
      </c>
      <c r="V71" s="1938">
        <f t="shared" si="43"/>
        <v>1.7</v>
      </c>
      <c r="W71" s="1938">
        <f t="shared" si="43"/>
        <v>0.7</v>
      </c>
      <c r="X71" s="1938">
        <f t="shared" si="43"/>
        <v>-3.8</v>
      </c>
      <c r="Y71" s="1938">
        <f t="shared" si="43"/>
        <v>-10.4</v>
      </c>
      <c r="Z71" s="1938">
        <f t="shared" si="43"/>
        <v>-1.9</v>
      </c>
      <c r="AA71" s="1938">
        <f t="shared" si="43"/>
        <v>12</v>
      </c>
      <c r="AB71" s="1938">
        <f t="shared" si="43"/>
        <v>-1.7</v>
      </c>
      <c r="AC71" s="1938">
        <f t="shared" si="43"/>
        <v>-4.0999999999999996</v>
      </c>
      <c r="AD71" s="1938">
        <f t="shared" si="43"/>
        <v>5.2</v>
      </c>
      <c r="AE71" s="1938">
        <f t="shared" si="43"/>
        <v>0.2</v>
      </c>
      <c r="AF71" s="1938">
        <f t="shared" si="43"/>
        <v>-1.4</v>
      </c>
      <c r="AG71" s="1938">
        <f t="shared" si="43"/>
        <v>5.6</v>
      </c>
      <c r="AH71" s="1938">
        <f t="shared" si="43"/>
        <v>-1</v>
      </c>
      <c r="AI71" s="1938">
        <f t="shared" si="43"/>
        <v>2.4</v>
      </c>
      <c r="AJ71" s="1938">
        <f t="shared" si="43"/>
        <v>-9.6999999999999993</v>
      </c>
      <c r="AK71" s="1938">
        <f t="shared" si="43"/>
        <v>7.9</v>
      </c>
      <c r="AL71" s="1938">
        <f t="shared" si="43"/>
        <v>2.2000000000000002</v>
      </c>
      <c r="AM71" s="1938">
        <f t="shared" si="43"/>
        <v>-1</v>
      </c>
      <c r="AN71" s="1938">
        <f t="shared" si="43"/>
        <v>-0.7</v>
      </c>
      <c r="AO71" s="2049" t="s">
        <v>271</v>
      </c>
    </row>
    <row r="72" spans="2:43" ht="12">
      <c r="B72" s="2860"/>
      <c r="C72" s="1934" t="s">
        <v>994</v>
      </c>
      <c r="D72" s="1961" t="s">
        <v>576</v>
      </c>
      <c r="E72" s="2050">
        <v>298.89314200000001</v>
      </c>
      <c r="F72" s="2050">
        <v>323.37260295999999</v>
      </c>
      <c r="G72" s="2050">
        <v>340.83463438999996</v>
      </c>
      <c r="H72" s="2050">
        <v>329.52063930000003</v>
      </c>
      <c r="I72" s="2050">
        <v>311.19947931999997</v>
      </c>
      <c r="J72" s="2050">
        <v>299.02736880999998</v>
      </c>
      <c r="K72" s="2050">
        <v>306.02955889999998</v>
      </c>
      <c r="L72" s="2050">
        <v>313.06838549000003</v>
      </c>
      <c r="M72" s="2050">
        <v>323.07183085000003</v>
      </c>
      <c r="N72" s="2050">
        <v>305.83999157</v>
      </c>
      <c r="O72" s="2050">
        <v>291.44955412999997</v>
      </c>
      <c r="P72" s="2050">
        <v>300.47760376999997</v>
      </c>
      <c r="Q72" s="2050">
        <v>286.66740566999999</v>
      </c>
      <c r="R72" s="2050">
        <v>269.36180544000001</v>
      </c>
      <c r="S72" s="2050">
        <v>273.73443637999998</v>
      </c>
      <c r="T72" s="2050">
        <v>284.41826643000002</v>
      </c>
      <c r="U72" s="2050">
        <v>295.80030008</v>
      </c>
      <c r="V72" s="2050">
        <v>314.83462133</v>
      </c>
      <c r="W72" s="2050">
        <v>336.75663493000002</v>
      </c>
      <c r="X72" s="2050">
        <v>335.57882536</v>
      </c>
      <c r="Y72" s="2050">
        <v>265.25903108</v>
      </c>
      <c r="Z72" s="2050">
        <v>289.10768324999998</v>
      </c>
      <c r="AA72" s="2050">
        <v>284.96875297000003</v>
      </c>
      <c r="AB72" s="2050">
        <v>288.72763938999998</v>
      </c>
      <c r="AC72" s="2050">
        <v>292.09212982999998</v>
      </c>
      <c r="AD72" s="2050">
        <v>305.13998925999999</v>
      </c>
      <c r="AE72" s="2050">
        <v>313.12856279000005</v>
      </c>
      <c r="AF72" s="2050">
        <v>302.185204</v>
      </c>
      <c r="AG72" s="2050">
        <v>319.03584000000001</v>
      </c>
      <c r="AH72" s="2050">
        <v>331.80937699999998</v>
      </c>
      <c r="AI72" s="2050">
        <v>322.12599599999999</v>
      </c>
      <c r="AJ72" s="2050">
        <v>322.53341799999998</v>
      </c>
      <c r="AK72" s="2050">
        <v>330.22000600000001</v>
      </c>
      <c r="AL72" s="2050">
        <v>361.77486699999997</v>
      </c>
      <c r="AM72" s="2051" t="s">
        <v>579</v>
      </c>
      <c r="AN72" s="2051" t="s">
        <v>579</v>
      </c>
      <c r="AO72" s="1267" t="s">
        <v>1248</v>
      </c>
    </row>
    <row r="73" spans="2:43" ht="12">
      <c r="B73" s="2861"/>
      <c r="C73" s="1963"/>
      <c r="D73" s="1964" t="s">
        <v>577</v>
      </c>
      <c r="E73" s="2052" t="s">
        <v>579</v>
      </c>
      <c r="F73" s="2052">
        <v>8.1999999999999993</v>
      </c>
      <c r="G73" s="2052">
        <v>5.4</v>
      </c>
      <c r="H73" s="2052">
        <v>-3.3</v>
      </c>
      <c r="I73" s="2052">
        <v>-5.6</v>
      </c>
      <c r="J73" s="2052">
        <v>-3.9</v>
      </c>
      <c r="K73" s="2052">
        <v>2.2999999999999998</v>
      </c>
      <c r="L73" s="2052">
        <v>2.2999999999999998</v>
      </c>
      <c r="M73" s="2052">
        <v>3.2</v>
      </c>
      <c r="N73" s="2052">
        <v>-5.3</v>
      </c>
      <c r="O73" s="2052">
        <v>-4.7</v>
      </c>
      <c r="P73" s="2052">
        <v>3.1</v>
      </c>
      <c r="Q73" s="2052">
        <v>-4.5999999999999996</v>
      </c>
      <c r="R73" s="2052">
        <v>-6</v>
      </c>
      <c r="S73" s="2052">
        <v>1.6</v>
      </c>
      <c r="T73" s="2052">
        <v>3.9</v>
      </c>
      <c r="U73" s="2052">
        <v>4</v>
      </c>
      <c r="V73" s="2052">
        <v>6.4</v>
      </c>
      <c r="W73" s="2052">
        <v>7</v>
      </c>
      <c r="X73" s="2052">
        <v>-0.3</v>
      </c>
      <c r="Y73" s="2052">
        <v>-21</v>
      </c>
      <c r="Z73" s="2052">
        <v>9</v>
      </c>
      <c r="AA73" s="2052">
        <v>-1.4</v>
      </c>
      <c r="AB73" s="2052">
        <v>1.3</v>
      </c>
      <c r="AC73" s="2052">
        <v>1.2</v>
      </c>
      <c r="AD73" s="2052">
        <v>4.5</v>
      </c>
      <c r="AE73" s="2052">
        <v>2.6</v>
      </c>
      <c r="AF73" s="2052">
        <v>-3.5</v>
      </c>
      <c r="AG73" s="2052">
        <v>5.6</v>
      </c>
      <c r="AH73" s="2052">
        <v>4</v>
      </c>
      <c r="AI73" s="2052">
        <v>-2.9</v>
      </c>
      <c r="AJ73" s="2052">
        <v>0.1</v>
      </c>
      <c r="AK73" s="2052">
        <v>2.4</v>
      </c>
      <c r="AL73" s="2052">
        <v>9.6</v>
      </c>
      <c r="AM73" s="2053" t="s">
        <v>579</v>
      </c>
      <c r="AN73" s="2053" t="s">
        <v>579</v>
      </c>
      <c r="AO73" s="1264" t="s">
        <v>1310</v>
      </c>
    </row>
    <row r="74" spans="2:43" ht="12">
      <c r="B74" s="2862" t="s">
        <v>1392</v>
      </c>
      <c r="C74" s="1972" t="s">
        <v>996</v>
      </c>
      <c r="D74" s="1954" t="s">
        <v>997</v>
      </c>
      <c r="E74" s="2048">
        <v>87.7</v>
      </c>
      <c r="F74" s="1313">
        <v>90.4</v>
      </c>
      <c r="G74" s="1313">
        <v>92.9</v>
      </c>
      <c r="H74" s="1313">
        <v>94.5</v>
      </c>
      <c r="I74" s="1313">
        <v>95.6</v>
      </c>
      <c r="J74" s="1313">
        <v>96</v>
      </c>
      <c r="K74" s="1313">
        <v>95.8</v>
      </c>
      <c r="L74" s="1313">
        <v>96.2</v>
      </c>
      <c r="M74" s="1313">
        <v>98.1</v>
      </c>
      <c r="N74" s="1313">
        <v>98.3</v>
      </c>
      <c r="O74" s="1313">
        <v>97.8</v>
      </c>
      <c r="P74" s="1313">
        <v>97.2</v>
      </c>
      <c r="Q74" s="1313">
        <v>96.3</v>
      </c>
      <c r="R74" s="1313">
        <v>95.7</v>
      </c>
      <c r="S74" s="1313">
        <v>95.5</v>
      </c>
      <c r="T74" s="1313">
        <v>95.4</v>
      </c>
      <c r="U74" s="1313">
        <v>95.2</v>
      </c>
      <c r="V74" s="1313">
        <v>95.4</v>
      </c>
      <c r="W74" s="1313">
        <v>95.8</v>
      </c>
      <c r="X74" s="1313">
        <v>96.8</v>
      </c>
      <c r="Y74" s="1313">
        <v>95.2</v>
      </c>
      <c r="Z74" s="1313">
        <v>94.7</v>
      </c>
      <c r="AA74" s="1313">
        <v>94.6</v>
      </c>
      <c r="AB74" s="1313">
        <v>94.4</v>
      </c>
      <c r="AC74" s="1313">
        <v>95.2</v>
      </c>
      <c r="AD74" s="1313">
        <v>98</v>
      </c>
      <c r="AE74" s="1261">
        <v>98.2</v>
      </c>
      <c r="AF74" s="1261">
        <v>98.2</v>
      </c>
      <c r="AG74" s="1519">
        <v>98.9</v>
      </c>
      <c r="AH74" s="1589">
        <v>99.6</v>
      </c>
      <c r="AI74" s="2054">
        <v>100.1</v>
      </c>
      <c r="AJ74" s="2055">
        <v>99.9</v>
      </c>
      <c r="AK74" s="2056">
        <v>100</v>
      </c>
      <c r="AL74" s="2056">
        <v>103.2</v>
      </c>
      <c r="AM74" s="2056">
        <v>106.3</v>
      </c>
      <c r="AN74" s="2056">
        <v>109.5</v>
      </c>
      <c r="AO74" s="1973" t="s">
        <v>1393</v>
      </c>
      <c r="AQ74" s="1625" t="s">
        <v>1394</v>
      </c>
    </row>
    <row r="75" spans="2:43" ht="12">
      <c r="B75" s="2860"/>
      <c r="C75" s="1968" t="s">
        <v>1395</v>
      </c>
      <c r="D75" s="1943" t="s">
        <v>577</v>
      </c>
      <c r="E75" s="1960" t="s">
        <v>1299</v>
      </c>
      <c r="F75" s="1938">
        <f>ROUND((F74-E74)/E74*100,1)</f>
        <v>3.1</v>
      </c>
      <c r="G75" s="1938">
        <f>ROUND((G74-F74)/F74*100,1)</f>
        <v>2.8</v>
      </c>
      <c r="H75" s="1938">
        <f t="shared" ref="H75:AN75" si="44">ROUND((H74-G74)/G74*100,1)</f>
        <v>1.7</v>
      </c>
      <c r="I75" s="1938">
        <f t="shared" si="44"/>
        <v>1.2</v>
      </c>
      <c r="J75" s="1938">
        <f t="shared" si="44"/>
        <v>0.4</v>
      </c>
      <c r="K75" s="1938">
        <f t="shared" si="44"/>
        <v>-0.2</v>
      </c>
      <c r="L75" s="1938">
        <f t="shared" si="44"/>
        <v>0.4</v>
      </c>
      <c r="M75" s="1938">
        <f t="shared" si="44"/>
        <v>2</v>
      </c>
      <c r="N75" s="1938">
        <f t="shared" si="44"/>
        <v>0.2</v>
      </c>
      <c r="O75" s="1938">
        <f t="shared" si="44"/>
        <v>-0.5</v>
      </c>
      <c r="P75" s="1938">
        <f t="shared" si="44"/>
        <v>-0.6</v>
      </c>
      <c r="Q75" s="1938">
        <f t="shared" si="44"/>
        <v>-0.9</v>
      </c>
      <c r="R75" s="1938">
        <f t="shared" si="44"/>
        <v>-0.6</v>
      </c>
      <c r="S75" s="1938">
        <f t="shared" si="44"/>
        <v>-0.2</v>
      </c>
      <c r="T75" s="1938">
        <f t="shared" si="44"/>
        <v>-0.1</v>
      </c>
      <c r="U75" s="1938">
        <f t="shared" si="44"/>
        <v>-0.2</v>
      </c>
      <c r="V75" s="1938">
        <f t="shared" si="44"/>
        <v>0.2</v>
      </c>
      <c r="W75" s="1938">
        <f t="shared" si="44"/>
        <v>0.4</v>
      </c>
      <c r="X75" s="1938">
        <f t="shared" si="44"/>
        <v>1</v>
      </c>
      <c r="Y75" s="1938">
        <f t="shared" si="44"/>
        <v>-1.7</v>
      </c>
      <c r="Z75" s="1938">
        <f t="shared" si="44"/>
        <v>-0.5</v>
      </c>
      <c r="AA75" s="1938">
        <f t="shared" si="44"/>
        <v>-0.1</v>
      </c>
      <c r="AB75" s="1938">
        <f t="shared" si="44"/>
        <v>-0.2</v>
      </c>
      <c r="AC75" s="1938">
        <f t="shared" si="44"/>
        <v>0.8</v>
      </c>
      <c r="AD75" s="1944">
        <f t="shared" si="44"/>
        <v>2.9</v>
      </c>
      <c r="AE75" s="1944">
        <f t="shared" si="44"/>
        <v>0.2</v>
      </c>
      <c r="AF75" s="1944">
        <f t="shared" si="44"/>
        <v>0</v>
      </c>
      <c r="AG75" s="1944">
        <f t="shared" si="44"/>
        <v>0.7</v>
      </c>
      <c r="AH75" s="1944">
        <f t="shared" si="44"/>
        <v>0.7</v>
      </c>
      <c r="AI75" s="1938">
        <f t="shared" si="44"/>
        <v>0.5</v>
      </c>
      <c r="AJ75" s="1938">
        <f t="shared" si="44"/>
        <v>-0.2</v>
      </c>
      <c r="AK75" s="1938">
        <f t="shared" si="44"/>
        <v>0.1</v>
      </c>
      <c r="AL75" s="1938">
        <f t="shared" si="44"/>
        <v>3.2</v>
      </c>
      <c r="AM75" s="1938">
        <f t="shared" si="44"/>
        <v>3</v>
      </c>
      <c r="AN75" s="1938">
        <f t="shared" si="44"/>
        <v>3</v>
      </c>
      <c r="AO75" s="1980" t="s">
        <v>1396</v>
      </c>
    </row>
    <row r="76" spans="2:43" ht="12">
      <c r="B76" s="2860"/>
      <c r="C76" s="1972" t="s">
        <v>1336</v>
      </c>
      <c r="D76" s="1954" t="s">
        <v>997</v>
      </c>
      <c r="E76" s="2057">
        <v>103.758333333333</v>
      </c>
      <c r="F76" s="2058">
        <v>105.041666666667</v>
      </c>
      <c r="G76" s="2058">
        <v>105.491666666667</v>
      </c>
      <c r="H76" s="2058">
        <v>104.416666666667</v>
      </c>
      <c r="I76" s="2058">
        <v>102.575</v>
      </c>
      <c r="J76" s="2058">
        <v>101.23333333333299</v>
      </c>
      <c r="K76" s="2058">
        <v>100.125</v>
      </c>
      <c r="L76" s="2058">
        <v>98.6</v>
      </c>
      <c r="M76" s="2058">
        <v>99.6</v>
      </c>
      <c r="N76" s="2059">
        <v>97.4583333333333</v>
      </c>
      <c r="O76" s="2059">
        <v>96.741666666666703</v>
      </c>
      <c r="P76" s="2058">
        <v>96.174999999999997</v>
      </c>
      <c r="Q76" s="2060">
        <v>93.783333333333303</v>
      </c>
      <c r="R76" s="2060">
        <v>92.216666666666697</v>
      </c>
      <c r="S76" s="2060">
        <v>91.658333333333303</v>
      </c>
      <c r="T76" s="2060">
        <v>93.224999999999994</v>
      </c>
      <c r="U76" s="2060">
        <v>94.8333333333333</v>
      </c>
      <c r="V76" s="2060">
        <v>96.758333333333297</v>
      </c>
      <c r="W76" s="2060">
        <v>98.9583333333333</v>
      </c>
      <c r="X76" s="2060">
        <v>102.133333333333</v>
      </c>
      <c r="Y76" s="2060">
        <v>96.908333333333303</v>
      </c>
      <c r="Z76" s="2060">
        <v>97.316666666666706</v>
      </c>
      <c r="AA76" s="2060">
        <v>98.566666666666606</v>
      </c>
      <c r="AB76" s="2060">
        <v>97.575000000000003</v>
      </c>
      <c r="AC76" s="2060">
        <v>99.358333333333306</v>
      </c>
      <c r="AD76" s="2061">
        <v>102.175</v>
      </c>
      <c r="AE76" s="2062">
        <v>98.783333333333303</v>
      </c>
      <c r="AF76" s="2062">
        <v>96.441666666666706</v>
      </c>
      <c r="AG76" s="2063">
        <v>99.008333333333297</v>
      </c>
      <c r="AH76" s="2064">
        <v>101.2</v>
      </c>
      <c r="AI76" s="2064">
        <v>101.333333333333</v>
      </c>
      <c r="AJ76" s="2065">
        <v>99.858333333333306</v>
      </c>
      <c r="AK76" s="2066">
        <v>106.98333333333299</v>
      </c>
      <c r="AL76" s="2066">
        <v>117.216666666667</v>
      </c>
      <c r="AM76" s="2066">
        <v>120.041666666667</v>
      </c>
      <c r="AN76" s="2066">
        <v>123.925</v>
      </c>
      <c r="AO76" s="1328" t="s">
        <v>1018</v>
      </c>
    </row>
    <row r="77" spans="2:43" ht="12">
      <c r="B77" s="2861"/>
      <c r="C77" s="1974" t="s">
        <v>1338</v>
      </c>
      <c r="D77" s="1943" t="s">
        <v>577</v>
      </c>
      <c r="E77" s="1960" t="s">
        <v>1299</v>
      </c>
      <c r="F77" s="1938">
        <f>ROUND((F76-E76)/E76*100,1)</f>
        <v>1.2</v>
      </c>
      <c r="G77" s="1938">
        <f>ROUND((G76-F76)/F76*100,1)</f>
        <v>0.4</v>
      </c>
      <c r="H77" s="1938">
        <f t="shared" ref="H77:AN77" si="45">ROUND((H76-G76)/G76*100,1)</f>
        <v>-1</v>
      </c>
      <c r="I77" s="1938">
        <f t="shared" si="45"/>
        <v>-1.8</v>
      </c>
      <c r="J77" s="1938">
        <f t="shared" si="45"/>
        <v>-1.3</v>
      </c>
      <c r="K77" s="1938">
        <f t="shared" si="45"/>
        <v>-1.1000000000000001</v>
      </c>
      <c r="L77" s="1938">
        <f t="shared" si="45"/>
        <v>-1.5</v>
      </c>
      <c r="M77" s="1938">
        <f t="shared" si="45"/>
        <v>1</v>
      </c>
      <c r="N77" s="1938">
        <f t="shared" si="45"/>
        <v>-2.2000000000000002</v>
      </c>
      <c r="O77" s="1938">
        <f t="shared" si="45"/>
        <v>-0.7</v>
      </c>
      <c r="P77" s="1938">
        <f t="shared" si="45"/>
        <v>-0.6</v>
      </c>
      <c r="Q77" s="1938">
        <f t="shared" si="45"/>
        <v>-2.5</v>
      </c>
      <c r="R77" s="1938">
        <f t="shared" si="45"/>
        <v>-1.7</v>
      </c>
      <c r="S77" s="1938">
        <f t="shared" si="45"/>
        <v>-0.6</v>
      </c>
      <c r="T77" s="1938">
        <f t="shared" si="45"/>
        <v>1.7</v>
      </c>
      <c r="U77" s="1938">
        <f t="shared" si="45"/>
        <v>1.7</v>
      </c>
      <c r="V77" s="1938">
        <f t="shared" si="45"/>
        <v>2</v>
      </c>
      <c r="W77" s="1938">
        <f t="shared" si="45"/>
        <v>2.2999999999999998</v>
      </c>
      <c r="X77" s="1938">
        <f t="shared" si="45"/>
        <v>3.2</v>
      </c>
      <c r="Y77" s="1938">
        <f t="shared" si="45"/>
        <v>-5.0999999999999996</v>
      </c>
      <c r="Z77" s="1938">
        <f t="shared" si="45"/>
        <v>0.4</v>
      </c>
      <c r="AA77" s="1938">
        <f t="shared" si="45"/>
        <v>1.3</v>
      </c>
      <c r="AB77" s="1938">
        <f t="shared" si="45"/>
        <v>-1</v>
      </c>
      <c r="AC77" s="1938">
        <f t="shared" si="45"/>
        <v>1.8</v>
      </c>
      <c r="AD77" s="1938">
        <f t="shared" si="45"/>
        <v>2.8</v>
      </c>
      <c r="AE77" s="1938">
        <f t="shared" si="45"/>
        <v>-3.3</v>
      </c>
      <c r="AF77" s="1938">
        <f t="shared" si="45"/>
        <v>-2.4</v>
      </c>
      <c r="AG77" s="1938">
        <f t="shared" si="45"/>
        <v>2.7</v>
      </c>
      <c r="AH77" s="1938">
        <f t="shared" si="45"/>
        <v>2.2000000000000002</v>
      </c>
      <c r="AI77" s="1938">
        <f t="shared" si="45"/>
        <v>0.1</v>
      </c>
      <c r="AJ77" s="1938">
        <f t="shared" si="45"/>
        <v>-1.5</v>
      </c>
      <c r="AK77" s="1226">
        <f t="shared" si="45"/>
        <v>7.1</v>
      </c>
      <c r="AL77" s="1226">
        <f t="shared" si="45"/>
        <v>9.6</v>
      </c>
      <c r="AM77" s="1226">
        <f t="shared" si="45"/>
        <v>2.4</v>
      </c>
      <c r="AN77" s="1226">
        <f t="shared" si="45"/>
        <v>3.2</v>
      </c>
      <c r="AO77" s="1980" t="s">
        <v>1396</v>
      </c>
    </row>
    <row r="78" spans="2:43" ht="12">
      <c r="B78" s="2862" t="s">
        <v>1339</v>
      </c>
      <c r="C78" s="1972" t="s">
        <v>1340</v>
      </c>
      <c r="D78" s="1961" t="s">
        <v>997</v>
      </c>
      <c r="E78" s="2003">
        <f>E156</f>
        <v>92.9</v>
      </c>
      <c r="F78" s="2003">
        <f t="shared" ref="F78:AN78" si="46">F156</f>
        <v>97.1</v>
      </c>
      <c r="G78" s="2003">
        <f t="shared" si="46"/>
        <v>100.3</v>
      </c>
      <c r="H78" s="2003">
        <f t="shared" si="46"/>
        <v>101.7</v>
      </c>
      <c r="I78" s="2003">
        <f t="shared" si="46"/>
        <v>102.6</v>
      </c>
      <c r="J78" s="2003">
        <f t="shared" si="46"/>
        <v>104.5</v>
      </c>
      <c r="K78" s="2003">
        <f t="shared" si="46"/>
        <v>106.1</v>
      </c>
      <c r="L78" s="2003">
        <f t="shared" si="46"/>
        <v>108.5</v>
      </c>
      <c r="M78" s="2003">
        <f t="shared" si="46"/>
        <v>109.6</v>
      </c>
      <c r="N78" s="2003">
        <f t="shared" si="46"/>
        <v>107.9</v>
      </c>
      <c r="O78" s="2003">
        <f t="shared" si="46"/>
        <v>106.7</v>
      </c>
      <c r="P78" s="2003">
        <f t="shared" si="46"/>
        <v>106.5</v>
      </c>
      <c r="Q78" s="2003">
        <f t="shared" si="46"/>
        <v>104.9</v>
      </c>
      <c r="R78" s="2003">
        <f t="shared" si="46"/>
        <v>102.2</v>
      </c>
      <c r="S78" s="2003">
        <f t="shared" si="46"/>
        <v>102</v>
      </c>
      <c r="T78" s="2003">
        <f t="shared" si="46"/>
        <v>101.9</v>
      </c>
      <c r="U78" s="2003">
        <f t="shared" si="46"/>
        <v>103.1</v>
      </c>
      <c r="V78" s="2003">
        <f t="shared" si="46"/>
        <v>103.8</v>
      </c>
      <c r="W78" s="2003">
        <f t="shared" si="46"/>
        <v>103.2</v>
      </c>
      <c r="X78" s="2003">
        <f t="shared" si="46"/>
        <v>101.7</v>
      </c>
      <c r="Y78" s="2003">
        <f t="shared" si="46"/>
        <v>97.6</v>
      </c>
      <c r="Z78" s="2003">
        <f t="shared" si="46"/>
        <v>98.8</v>
      </c>
      <c r="AA78" s="2003">
        <f t="shared" si="46"/>
        <v>98.9</v>
      </c>
      <c r="AB78" s="2003">
        <f t="shared" si="46"/>
        <v>97.7</v>
      </c>
      <c r="AC78" s="2003">
        <f t="shared" si="46"/>
        <v>97.9</v>
      </c>
      <c r="AD78" s="2003">
        <f t="shared" si="46"/>
        <v>99</v>
      </c>
      <c r="AE78" s="2003">
        <f t="shared" si="46"/>
        <v>99.3</v>
      </c>
      <c r="AF78" s="2003">
        <f t="shared" si="46"/>
        <v>100.2</v>
      </c>
      <c r="AG78" s="2003">
        <f t="shared" si="46"/>
        <v>100.8</v>
      </c>
      <c r="AH78" s="2003">
        <f t="shared" si="46"/>
        <v>101.8</v>
      </c>
      <c r="AI78" s="2003">
        <f t="shared" si="46"/>
        <v>101.7</v>
      </c>
      <c r="AJ78" s="2003">
        <f t="shared" si="46"/>
        <v>100</v>
      </c>
      <c r="AK78" s="2003">
        <f t="shared" si="46"/>
        <v>101.5</v>
      </c>
      <c r="AL78" s="2003">
        <f t="shared" si="46"/>
        <v>104.3</v>
      </c>
      <c r="AM78" s="2003">
        <f t="shared" si="46"/>
        <v>106.2</v>
      </c>
      <c r="AN78" s="2003">
        <f t="shared" si="46"/>
        <v>109.4</v>
      </c>
      <c r="AO78" s="1975" t="s">
        <v>1397</v>
      </c>
    </row>
    <row r="79" spans="2:43" ht="12">
      <c r="B79" s="2860"/>
      <c r="C79" s="1976" t="s">
        <v>565</v>
      </c>
      <c r="D79" s="1964" t="s">
        <v>577</v>
      </c>
      <c r="E79" s="1979" t="s">
        <v>579</v>
      </c>
      <c r="F79" s="1938">
        <f t="shared" ref="F79:AN79" si="47">ROUND((F78-E78)/E78*100,1)</f>
        <v>4.5</v>
      </c>
      <c r="G79" s="1938">
        <f t="shared" si="47"/>
        <v>3.3</v>
      </c>
      <c r="H79" s="1938">
        <f t="shared" si="47"/>
        <v>1.4</v>
      </c>
      <c r="I79" s="1938">
        <f t="shared" si="47"/>
        <v>0.9</v>
      </c>
      <c r="J79" s="1938">
        <f t="shared" si="47"/>
        <v>1.9</v>
      </c>
      <c r="K79" s="1938">
        <f t="shared" si="47"/>
        <v>1.5</v>
      </c>
      <c r="L79" s="1938">
        <f t="shared" si="47"/>
        <v>2.2999999999999998</v>
      </c>
      <c r="M79" s="1938">
        <f t="shared" si="47"/>
        <v>1</v>
      </c>
      <c r="N79" s="1938">
        <f t="shared" si="47"/>
        <v>-1.6</v>
      </c>
      <c r="O79" s="1938">
        <f t="shared" si="47"/>
        <v>-1.1000000000000001</v>
      </c>
      <c r="P79" s="1938">
        <f t="shared" si="47"/>
        <v>-0.2</v>
      </c>
      <c r="Q79" s="1938">
        <f t="shared" si="47"/>
        <v>-1.5</v>
      </c>
      <c r="R79" s="1938">
        <f t="shared" si="47"/>
        <v>-2.6</v>
      </c>
      <c r="S79" s="1938">
        <f t="shared" si="47"/>
        <v>-0.2</v>
      </c>
      <c r="T79" s="1938">
        <f t="shared" si="47"/>
        <v>-0.1</v>
      </c>
      <c r="U79" s="1938">
        <f t="shared" si="47"/>
        <v>1.2</v>
      </c>
      <c r="V79" s="1938">
        <f t="shared" si="47"/>
        <v>0.7</v>
      </c>
      <c r="W79" s="1938">
        <f t="shared" si="47"/>
        <v>-0.6</v>
      </c>
      <c r="X79" s="1938">
        <f t="shared" si="47"/>
        <v>-1.5</v>
      </c>
      <c r="Y79" s="1938">
        <f t="shared" si="47"/>
        <v>-4</v>
      </c>
      <c r="Z79" s="1938">
        <f t="shared" si="47"/>
        <v>1.2</v>
      </c>
      <c r="AA79" s="1938">
        <f t="shared" si="47"/>
        <v>0.1</v>
      </c>
      <c r="AB79" s="1938">
        <f t="shared" si="47"/>
        <v>-1.2</v>
      </c>
      <c r="AC79" s="1938">
        <f t="shared" si="47"/>
        <v>0.2</v>
      </c>
      <c r="AD79" s="1938">
        <f t="shared" si="47"/>
        <v>1.1000000000000001</v>
      </c>
      <c r="AE79" s="1938">
        <f t="shared" si="47"/>
        <v>0.3</v>
      </c>
      <c r="AF79" s="1938">
        <f t="shared" si="47"/>
        <v>0.9</v>
      </c>
      <c r="AG79" s="1938">
        <f t="shared" si="47"/>
        <v>0.6</v>
      </c>
      <c r="AH79" s="1938">
        <f t="shared" si="47"/>
        <v>1</v>
      </c>
      <c r="AI79" s="1938">
        <f t="shared" si="47"/>
        <v>-0.1</v>
      </c>
      <c r="AJ79" s="1938">
        <f t="shared" si="47"/>
        <v>-1.7</v>
      </c>
      <c r="AK79" s="1938">
        <f t="shared" si="47"/>
        <v>1.5</v>
      </c>
      <c r="AL79" s="1938">
        <f t="shared" si="47"/>
        <v>2.8</v>
      </c>
      <c r="AM79" s="1938">
        <f t="shared" si="47"/>
        <v>1.8</v>
      </c>
      <c r="AN79" s="1938">
        <f t="shared" si="47"/>
        <v>3</v>
      </c>
      <c r="AO79" s="1329" t="s">
        <v>1123</v>
      </c>
    </row>
    <row r="80" spans="2:43" ht="12">
      <c r="B80" s="2860"/>
      <c r="C80" s="1972" t="s">
        <v>1340</v>
      </c>
      <c r="D80" s="1977" t="s">
        <v>997</v>
      </c>
      <c r="E80" s="2002">
        <f>E160</f>
        <v>105.8</v>
      </c>
      <c r="F80" s="2002">
        <f t="shared" ref="F80:AN80" si="48">F160</f>
        <v>107.2</v>
      </c>
      <c r="G80" s="2002">
        <f t="shared" si="48"/>
        <v>107.7</v>
      </c>
      <c r="H80" s="2002">
        <f t="shared" si="48"/>
        <v>107.7</v>
      </c>
      <c r="I80" s="2002">
        <f t="shared" si="48"/>
        <v>107.4</v>
      </c>
      <c r="J80" s="2002">
        <f t="shared" si="48"/>
        <v>109.2</v>
      </c>
      <c r="K80" s="2002">
        <f t="shared" si="48"/>
        <v>111.3</v>
      </c>
      <c r="L80" s="2002">
        <f t="shared" si="48"/>
        <v>113.6</v>
      </c>
      <c r="M80" s="2002">
        <f t="shared" si="48"/>
        <v>112.4</v>
      </c>
      <c r="N80" s="2002">
        <f t="shared" si="48"/>
        <v>110.6</v>
      </c>
      <c r="O80" s="2002">
        <f t="shared" si="48"/>
        <v>109.9</v>
      </c>
      <c r="P80" s="2002">
        <f t="shared" si="48"/>
        <v>110.6</v>
      </c>
      <c r="Q80" s="2002">
        <f t="shared" si="48"/>
        <v>110.3</v>
      </c>
      <c r="R80" s="2002">
        <f t="shared" si="48"/>
        <v>108.3</v>
      </c>
      <c r="S80" s="2002">
        <f t="shared" si="48"/>
        <v>108.3</v>
      </c>
      <c r="T80" s="2002">
        <f t="shared" si="48"/>
        <v>108.2</v>
      </c>
      <c r="U80" s="2002">
        <f t="shared" si="48"/>
        <v>109.9</v>
      </c>
      <c r="V80" s="2002">
        <f t="shared" si="48"/>
        <v>110.3</v>
      </c>
      <c r="W80" s="2002">
        <f t="shared" si="48"/>
        <v>109.3</v>
      </c>
      <c r="X80" s="2002">
        <f t="shared" si="48"/>
        <v>106.3</v>
      </c>
      <c r="Y80" s="2002">
        <f t="shared" si="48"/>
        <v>103.8</v>
      </c>
      <c r="Z80" s="2002">
        <f t="shared" si="48"/>
        <v>105.8</v>
      </c>
      <c r="AA80" s="2002">
        <f t="shared" si="48"/>
        <v>105.9</v>
      </c>
      <c r="AB80" s="2002">
        <f t="shared" si="48"/>
        <v>104.9</v>
      </c>
      <c r="AC80" s="2002">
        <f t="shared" si="48"/>
        <v>103.9</v>
      </c>
      <c r="AD80" s="2002">
        <f t="shared" si="48"/>
        <v>101.5</v>
      </c>
      <c r="AE80" s="2002">
        <f t="shared" si="48"/>
        <v>101.5</v>
      </c>
      <c r="AF80" s="2002">
        <f t="shared" si="48"/>
        <v>102.5</v>
      </c>
      <c r="AG80" s="2002">
        <f t="shared" si="48"/>
        <v>102.1</v>
      </c>
      <c r="AH80" s="2002">
        <f t="shared" si="48"/>
        <v>102.2</v>
      </c>
      <c r="AI80" s="2002">
        <f t="shared" si="48"/>
        <v>101.5</v>
      </c>
      <c r="AJ80" s="2002">
        <f t="shared" si="48"/>
        <v>100.2</v>
      </c>
      <c r="AK80" s="2002">
        <f t="shared" si="48"/>
        <v>101.5</v>
      </c>
      <c r="AL80" s="2002">
        <f t="shared" si="48"/>
        <v>100.6</v>
      </c>
      <c r="AM80" s="2002">
        <f t="shared" si="48"/>
        <v>98.9</v>
      </c>
      <c r="AN80" s="2002">
        <f t="shared" si="48"/>
        <v>98.4</v>
      </c>
      <c r="AO80" s="2525" t="s">
        <v>1398</v>
      </c>
    </row>
    <row r="81" spans="2:56" ht="12">
      <c r="B81" s="2860"/>
      <c r="C81" s="1976" t="s">
        <v>566</v>
      </c>
      <c r="D81" s="1964" t="s">
        <v>577</v>
      </c>
      <c r="E81" s="1979" t="s">
        <v>579</v>
      </c>
      <c r="F81" s="1938">
        <f t="shared" ref="F81:AN81" si="49">ROUND((F80-E80)/E80*100,1)</f>
        <v>1.3</v>
      </c>
      <c r="G81" s="1938">
        <f t="shared" si="49"/>
        <v>0.5</v>
      </c>
      <c r="H81" s="1938">
        <f t="shared" si="49"/>
        <v>0</v>
      </c>
      <c r="I81" s="1938">
        <f t="shared" si="49"/>
        <v>-0.3</v>
      </c>
      <c r="J81" s="1938">
        <f t="shared" si="49"/>
        <v>1.7</v>
      </c>
      <c r="K81" s="1938">
        <f t="shared" si="49"/>
        <v>1.9</v>
      </c>
      <c r="L81" s="1938">
        <f t="shared" si="49"/>
        <v>2.1</v>
      </c>
      <c r="M81" s="1938">
        <f t="shared" si="49"/>
        <v>-1.1000000000000001</v>
      </c>
      <c r="N81" s="1938">
        <f t="shared" si="49"/>
        <v>-1.6</v>
      </c>
      <c r="O81" s="1938">
        <f t="shared" si="49"/>
        <v>-0.6</v>
      </c>
      <c r="P81" s="1938">
        <f t="shared" si="49"/>
        <v>0.6</v>
      </c>
      <c r="Q81" s="1938">
        <f t="shared" si="49"/>
        <v>-0.3</v>
      </c>
      <c r="R81" s="1938">
        <f t="shared" si="49"/>
        <v>-1.8</v>
      </c>
      <c r="S81" s="1938">
        <f t="shared" si="49"/>
        <v>0</v>
      </c>
      <c r="T81" s="1938">
        <f t="shared" si="49"/>
        <v>-0.1</v>
      </c>
      <c r="U81" s="1938">
        <f t="shared" si="49"/>
        <v>1.6</v>
      </c>
      <c r="V81" s="1938">
        <f t="shared" si="49"/>
        <v>0.4</v>
      </c>
      <c r="W81" s="1938">
        <f t="shared" si="49"/>
        <v>-0.9</v>
      </c>
      <c r="X81" s="1938">
        <f t="shared" si="49"/>
        <v>-2.7</v>
      </c>
      <c r="Y81" s="1938">
        <f t="shared" si="49"/>
        <v>-2.4</v>
      </c>
      <c r="Z81" s="1938">
        <f t="shared" si="49"/>
        <v>1.9</v>
      </c>
      <c r="AA81" s="1938">
        <f t="shared" si="49"/>
        <v>0.1</v>
      </c>
      <c r="AB81" s="1938">
        <f t="shared" si="49"/>
        <v>-0.9</v>
      </c>
      <c r="AC81" s="1938">
        <f t="shared" si="49"/>
        <v>-1</v>
      </c>
      <c r="AD81" s="1938">
        <f t="shared" si="49"/>
        <v>-2.2999999999999998</v>
      </c>
      <c r="AE81" s="1938">
        <f t="shared" si="49"/>
        <v>0</v>
      </c>
      <c r="AF81" s="1938">
        <f t="shared" si="49"/>
        <v>1</v>
      </c>
      <c r="AG81" s="1938">
        <f t="shared" si="49"/>
        <v>-0.4</v>
      </c>
      <c r="AH81" s="1938">
        <f t="shared" si="49"/>
        <v>0.1</v>
      </c>
      <c r="AI81" s="1938">
        <f t="shared" si="49"/>
        <v>-0.7</v>
      </c>
      <c r="AJ81" s="1938">
        <f t="shared" si="49"/>
        <v>-1.3</v>
      </c>
      <c r="AK81" s="1938">
        <f t="shared" si="49"/>
        <v>1.3</v>
      </c>
      <c r="AL81" s="1938">
        <f t="shared" si="49"/>
        <v>-0.9</v>
      </c>
      <c r="AM81" s="1938">
        <f t="shared" si="49"/>
        <v>-1.7</v>
      </c>
      <c r="AN81" s="1938">
        <f t="shared" si="49"/>
        <v>-0.5</v>
      </c>
      <c r="AO81" s="2525"/>
    </row>
    <row r="82" spans="2:56" ht="12">
      <c r="B82" s="2860"/>
      <c r="C82" s="1972" t="s">
        <v>569</v>
      </c>
      <c r="D82" s="1961" t="s">
        <v>997</v>
      </c>
      <c r="E82" s="2003">
        <f>E164</f>
        <v>147.6</v>
      </c>
      <c r="F82" s="2003">
        <f t="shared" ref="F82:AN82" si="50">F164</f>
        <v>146.19999999999999</v>
      </c>
      <c r="G82" s="2003">
        <f t="shared" si="50"/>
        <v>133.6</v>
      </c>
      <c r="H82" s="2003">
        <f t="shared" si="50"/>
        <v>113.8</v>
      </c>
      <c r="I82" s="2003">
        <f t="shared" si="50"/>
        <v>102.4</v>
      </c>
      <c r="J82" s="2003">
        <f t="shared" si="50"/>
        <v>103.9</v>
      </c>
      <c r="K82" s="2003">
        <f t="shared" si="50"/>
        <v>107.5</v>
      </c>
      <c r="L82" s="2003">
        <f t="shared" si="50"/>
        <v>115.2</v>
      </c>
      <c r="M82" s="2003">
        <f t="shared" si="50"/>
        <v>115.6</v>
      </c>
      <c r="N82" s="2003">
        <f t="shared" si="50"/>
        <v>105.3</v>
      </c>
      <c r="O82" s="2003">
        <f t="shared" si="50"/>
        <v>106.6</v>
      </c>
      <c r="P82" s="2003">
        <f t="shared" si="50"/>
        <v>112.2</v>
      </c>
      <c r="Q82" s="2003">
        <f t="shared" si="50"/>
        <v>105.4</v>
      </c>
      <c r="R82" s="2003">
        <f t="shared" si="50"/>
        <v>110.2</v>
      </c>
      <c r="S82" s="2003">
        <f t="shared" si="50"/>
        <v>115.9</v>
      </c>
      <c r="T82" s="2003">
        <f t="shared" si="50"/>
        <v>118.5</v>
      </c>
      <c r="U82" s="2003">
        <f t="shared" si="50"/>
        <v>119.9</v>
      </c>
      <c r="V82" s="2003">
        <f t="shared" si="50"/>
        <v>123.5</v>
      </c>
      <c r="W82" s="2003">
        <f t="shared" si="50"/>
        <v>125.3</v>
      </c>
      <c r="X82" s="2003">
        <f t="shared" si="50"/>
        <v>113.9</v>
      </c>
      <c r="Y82" s="2003">
        <f t="shared" si="50"/>
        <v>104.9</v>
      </c>
      <c r="Z82" s="2003">
        <f t="shared" si="50"/>
        <v>113.1</v>
      </c>
      <c r="AA82" s="2003">
        <f t="shared" si="50"/>
        <v>113</v>
      </c>
      <c r="AB82" s="2003">
        <f t="shared" si="50"/>
        <v>113.1</v>
      </c>
      <c r="AC82" s="2003">
        <f t="shared" si="50"/>
        <v>118.9</v>
      </c>
      <c r="AD82" s="2003">
        <f t="shared" si="50"/>
        <v>121</v>
      </c>
      <c r="AE82" s="2003">
        <f t="shared" si="50"/>
        <v>119.4</v>
      </c>
      <c r="AF82" s="2003">
        <f t="shared" si="50"/>
        <v>118</v>
      </c>
      <c r="AG82" s="2003">
        <f t="shared" si="50"/>
        <v>116.9</v>
      </c>
      <c r="AH82" s="2003">
        <f t="shared" si="50"/>
        <v>116.3</v>
      </c>
      <c r="AI82" s="2003">
        <f t="shared" si="50"/>
        <v>113.9</v>
      </c>
      <c r="AJ82" s="2003">
        <f t="shared" si="50"/>
        <v>98.7</v>
      </c>
      <c r="AK82" s="2003">
        <f t="shared" si="50"/>
        <v>109</v>
      </c>
      <c r="AL82" s="2003">
        <f t="shared" si="50"/>
        <v>113</v>
      </c>
      <c r="AM82" s="2003">
        <f t="shared" si="50"/>
        <v>110.6</v>
      </c>
      <c r="AN82" s="2003">
        <f t="shared" si="50"/>
        <v>107.8</v>
      </c>
      <c r="AO82" s="2525"/>
      <c r="AQ82" s="2018"/>
      <c r="AR82" s="2018"/>
      <c r="AS82" s="2018"/>
      <c r="AT82" s="2018"/>
      <c r="AU82" s="2018"/>
    </row>
    <row r="83" spans="2:56" ht="12">
      <c r="B83" s="2860"/>
      <c r="C83" s="1976" t="s">
        <v>570</v>
      </c>
      <c r="D83" s="1964" t="s">
        <v>577</v>
      </c>
      <c r="E83" s="2067" t="s">
        <v>579</v>
      </c>
      <c r="F83" s="1938">
        <f t="shared" ref="F83:AN83" si="51">ROUND((F82-E82)/E82*100,1)</f>
        <v>-0.9</v>
      </c>
      <c r="G83" s="1938">
        <f t="shared" si="51"/>
        <v>-8.6</v>
      </c>
      <c r="H83" s="1938">
        <f t="shared" si="51"/>
        <v>-14.8</v>
      </c>
      <c r="I83" s="1938">
        <f t="shared" si="51"/>
        <v>-10</v>
      </c>
      <c r="J83" s="1938">
        <f t="shared" si="51"/>
        <v>1.5</v>
      </c>
      <c r="K83" s="1938">
        <f t="shared" si="51"/>
        <v>3.5</v>
      </c>
      <c r="L83" s="1938">
        <f t="shared" si="51"/>
        <v>7.2</v>
      </c>
      <c r="M83" s="1938">
        <f t="shared" si="51"/>
        <v>0.3</v>
      </c>
      <c r="N83" s="1938">
        <f t="shared" si="51"/>
        <v>-8.9</v>
      </c>
      <c r="O83" s="1938">
        <f t="shared" si="51"/>
        <v>1.2</v>
      </c>
      <c r="P83" s="1938">
        <f t="shared" si="51"/>
        <v>5.3</v>
      </c>
      <c r="Q83" s="1938">
        <f t="shared" si="51"/>
        <v>-6.1</v>
      </c>
      <c r="R83" s="1938">
        <f t="shared" si="51"/>
        <v>4.5999999999999996</v>
      </c>
      <c r="S83" s="1938">
        <f t="shared" si="51"/>
        <v>5.2</v>
      </c>
      <c r="T83" s="1938">
        <f t="shared" si="51"/>
        <v>2.2000000000000002</v>
      </c>
      <c r="U83" s="1938">
        <f t="shared" si="51"/>
        <v>1.2</v>
      </c>
      <c r="V83" s="1938">
        <f t="shared" si="51"/>
        <v>3</v>
      </c>
      <c r="W83" s="1938">
        <f t="shared" si="51"/>
        <v>1.5</v>
      </c>
      <c r="X83" s="1938">
        <f t="shared" si="51"/>
        <v>-9.1</v>
      </c>
      <c r="Y83" s="1938">
        <f t="shared" si="51"/>
        <v>-7.9</v>
      </c>
      <c r="Z83" s="1938">
        <f t="shared" si="51"/>
        <v>7.8</v>
      </c>
      <c r="AA83" s="1938">
        <f t="shared" si="51"/>
        <v>-0.1</v>
      </c>
      <c r="AB83" s="1938">
        <f t="shared" si="51"/>
        <v>0.1</v>
      </c>
      <c r="AC83" s="1938">
        <f t="shared" si="51"/>
        <v>5.0999999999999996</v>
      </c>
      <c r="AD83" s="1938">
        <f t="shared" si="51"/>
        <v>1.8</v>
      </c>
      <c r="AE83" s="1938">
        <f t="shared" si="51"/>
        <v>-1.3</v>
      </c>
      <c r="AF83" s="1938">
        <f t="shared" si="51"/>
        <v>-1.2</v>
      </c>
      <c r="AG83" s="1938">
        <f t="shared" si="51"/>
        <v>-0.9</v>
      </c>
      <c r="AH83" s="1938">
        <f t="shared" si="51"/>
        <v>-0.5</v>
      </c>
      <c r="AI83" s="1938">
        <f t="shared" si="51"/>
        <v>-2.1</v>
      </c>
      <c r="AJ83" s="1938">
        <f t="shared" si="51"/>
        <v>-13.3</v>
      </c>
      <c r="AK83" s="1938">
        <f t="shared" si="51"/>
        <v>10.4</v>
      </c>
      <c r="AL83" s="1938">
        <f t="shared" si="51"/>
        <v>3.7</v>
      </c>
      <c r="AM83" s="1938">
        <f t="shared" si="51"/>
        <v>-2.1</v>
      </c>
      <c r="AN83" s="1938">
        <f t="shared" si="51"/>
        <v>-2.5</v>
      </c>
      <c r="AO83" s="1973"/>
      <c r="AQ83" s="2018"/>
      <c r="AR83" s="2018"/>
      <c r="AS83" s="2018"/>
      <c r="AT83" s="2018"/>
      <c r="AU83" s="2018"/>
    </row>
    <row r="84" spans="2:56" ht="12">
      <c r="B84" s="2860"/>
      <c r="C84" s="1934" t="s">
        <v>571</v>
      </c>
      <c r="D84" s="1961" t="s">
        <v>997</v>
      </c>
      <c r="E84" s="2002">
        <f>E168</f>
        <v>78.2</v>
      </c>
      <c r="F84" s="2002">
        <f t="shared" ref="F84:AN84" si="52">F168</f>
        <v>80.7</v>
      </c>
      <c r="G84" s="2002">
        <f t="shared" si="52"/>
        <v>83.2</v>
      </c>
      <c r="H84" s="2002">
        <f t="shared" si="52"/>
        <v>84.8</v>
      </c>
      <c r="I84" s="2002">
        <f t="shared" si="52"/>
        <v>85.6</v>
      </c>
      <c r="J84" s="2002">
        <f t="shared" si="52"/>
        <v>85.5</v>
      </c>
      <c r="K84" s="2002">
        <f t="shared" si="52"/>
        <v>84.9</v>
      </c>
      <c r="L84" s="2002">
        <f t="shared" si="52"/>
        <v>84.6</v>
      </c>
      <c r="M84" s="2002">
        <f t="shared" si="52"/>
        <v>85.4</v>
      </c>
      <c r="N84" s="2002">
        <f t="shared" si="52"/>
        <v>85.7</v>
      </c>
      <c r="O84" s="2002">
        <f t="shared" si="52"/>
        <v>85</v>
      </c>
      <c r="P84" s="2002">
        <f t="shared" si="52"/>
        <v>84.3</v>
      </c>
      <c r="Q84" s="2002">
        <f t="shared" si="52"/>
        <v>83.5</v>
      </c>
      <c r="R84" s="2002">
        <f t="shared" si="52"/>
        <v>82.3</v>
      </c>
      <c r="S84" s="2002">
        <f t="shared" si="52"/>
        <v>81.8</v>
      </c>
      <c r="T84" s="2002">
        <f t="shared" si="52"/>
        <v>82.3</v>
      </c>
      <c r="U84" s="2002">
        <f t="shared" si="52"/>
        <v>83</v>
      </c>
      <c r="V84" s="2002">
        <f t="shared" si="52"/>
        <v>84.1</v>
      </c>
      <c r="W84" s="2002">
        <f t="shared" si="52"/>
        <v>86.8</v>
      </c>
      <c r="X84" s="2002">
        <f t="shared" si="52"/>
        <v>89.3</v>
      </c>
      <c r="Y84" s="2002">
        <f t="shared" si="52"/>
        <v>89.9</v>
      </c>
      <c r="Z84" s="2002">
        <f t="shared" si="52"/>
        <v>90.3</v>
      </c>
      <c r="AA84" s="2002">
        <f t="shared" si="52"/>
        <v>90.7</v>
      </c>
      <c r="AB84" s="2002">
        <f t="shared" si="52"/>
        <v>90.8</v>
      </c>
      <c r="AC84" s="2002">
        <f t="shared" si="52"/>
        <v>91.4</v>
      </c>
      <c r="AD84" s="2002">
        <f t="shared" si="52"/>
        <v>92.2</v>
      </c>
      <c r="AE84" s="2002">
        <f t="shared" si="52"/>
        <v>93.2</v>
      </c>
      <c r="AF84" s="2002">
        <f t="shared" si="52"/>
        <v>94.3</v>
      </c>
      <c r="AG84" s="2002">
        <f t="shared" si="52"/>
        <v>96.3</v>
      </c>
      <c r="AH84" s="2002">
        <f t="shared" si="52"/>
        <v>97.5</v>
      </c>
      <c r="AI84" s="2002">
        <f t="shared" si="52"/>
        <v>99.4</v>
      </c>
      <c r="AJ84" s="2002">
        <f t="shared" si="52"/>
        <v>100.1</v>
      </c>
      <c r="AK84" s="2002">
        <f t="shared" si="52"/>
        <v>100.1</v>
      </c>
      <c r="AL84" s="2002">
        <f t="shared" si="52"/>
        <v>99.8</v>
      </c>
      <c r="AM84" s="2002">
        <f t="shared" si="52"/>
        <v>100.6</v>
      </c>
      <c r="AN84" s="2002">
        <f t="shared" si="52"/>
        <v>101.8</v>
      </c>
      <c r="AO84" s="2525"/>
      <c r="AQ84" s="2018"/>
      <c r="AR84" s="2018"/>
      <c r="AS84" s="2018"/>
      <c r="AT84" s="2018"/>
      <c r="AU84" s="2018"/>
    </row>
    <row r="85" spans="2:56" ht="12">
      <c r="B85" s="2860"/>
      <c r="C85" s="1934"/>
      <c r="D85" s="1964" t="s">
        <v>577</v>
      </c>
      <c r="E85" s="2067" t="s">
        <v>579</v>
      </c>
      <c r="F85" s="1938">
        <f t="shared" ref="F85:AN85" si="53">ROUND((F84-E84)/E84*100,1)</f>
        <v>3.2</v>
      </c>
      <c r="G85" s="1938">
        <f t="shared" si="53"/>
        <v>3.1</v>
      </c>
      <c r="H85" s="1938">
        <f t="shared" si="53"/>
        <v>1.9</v>
      </c>
      <c r="I85" s="1938">
        <f t="shared" si="53"/>
        <v>0.9</v>
      </c>
      <c r="J85" s="1938">
        <f t="shared" si="53"/>
        <v>-0.1</v>
      </c>
      <c r="K85" s="1938">
        <f t="shared" si="53"/>
        <v>-0.7</v>
      </c>
      <c r="L85" s="1938">
        <f t="shared" si="53"/>
        <v>-0.4</v>
      </c>
      <c r="M85" s="1938">
        <f t="shared" si="53"/>
        <v>0.9</v>
      </c>
      <c r="N85" s="1938">
        <f t="shared" si="53"/>
        <v>0.4</v>
      </c>
      <c r="O85" s="1938">
        <f t="shared" si="53"/>
        <v>-0.8</v>
      </c>
      <c r="P85" s="1938">
        <f t="shared" si="53"/>
        <v>-0.8</v>
      </c>
      <c r="Q85" s="1938">
        <f t="shared" si="53"/>
        <v>-0.9</v>
      </c>
      <c r="R85" s="1938">
        <f t="shared" si="53"/>
        <v>-1.4</v>
      </c>
      <c r="S85" s="1938">
        <f t="shared" si="53"/>
        <v>-0.6</v>
      </c>
      <c r="T85" s="1938">
        <f t="shared" si="53"/>
        <v>0.6</v>
      </c>
      <c r="U85" s="1938">
        <f t="shared" si="53"/>
        <v>0.9</v>
      </c>
      <c r="V85" s="1938">
        <f t="shared" si="53"/>
        <v>1.3</v>
      </c>
      <c r="W85" s="1938">
        <f t="shared" si="53"/>
        <v>3.2</v>
      </c>
      <c r="X85" s="1938">
        <f t="shared" si="53"/>
        <v>2.9</v>
      </c>
      <c r="Y85" s="1938">
        <f t="shared" si="53"/>
        <v>0.7</v>
      </c>
      <c r="Z85" s="1938">
        <f t="shared" si="53"/>
        <v>0.4</v>
      </c>
      <c r="AA85" s="1938">
        <f t="shared" si="53"/>
        <v>0.4</v>
      </c>
      <c r="AB85" s="1938">
        <f t="shared" si="53"/>
        <v>0.1</v>
      </c>
      <c r="AC85" s="1938">
        <f t="shared" si="53"/>
        <v>0.7</v>
      </c>
      <c r="AD85" s="1938">
        <f t="shared" si="53"/>
        <v>0.9</v>
      </c>
      <c r="AE85" s="1938">
        <f t="shared" si="53"/>
        <v>1.1000000000000001</v>
      </c>
      <c r="AF85" s="1938">
        <f t="shared" si="53"/>
        <v>1.2</v>
      </c>
      <c r="AG85" s="1938">
        <f t="shared" si="53"/>
        <v>2.1</v>
      </c>
      <c r="AH85" s="1938">
        <f t="shared" si="53"/>
        <v>1.2</v>
      </c>
      <c r="AI85" s="1938">
        <f t="shared" si="53"/>
        <v>1.9</v>
      </c>
      <c r="AJ85" s="1938">
        <f t="shared" si="53"/>
        <v>0.7</v>
      </c>
      <c r="AK85" s="1938">
        <f t="shared" si="53"/>
        <v>0</v>
      </c>
      <c r="AL85" s="1938">
        <f t="shared" si="53"/>
        <v>-0.3</v>
      </c>
      <c r="AM85" s="1944">
        <f t="shared" si="53"/>
        <v>0.8</v>
      </c>
      <c r="AN85" s="1944">
        <f t="shared" si="53"/>
        <v>1.2</v>
      </c>
      <c r="AO85" s="2068"/>
      <c r="AQ85" s="2018"/>
      <c r="AR85" s="2018"/>
      <c r="AS85" s="2018"/>
      <c r="AT85" s="2018"/>
      <c r="AU85" s="2018"/>
      <c r="AV85" s="2018"/>
      <c r="AW85" s="2018"/>
    </row>
    <row r="86" spans="2:56" ht="12">
      <c r="B86" s="2860"/>
      <c r="C86" s="1934" t="s">
        <v>572</v>
      </c>
      <c r="D86" s="1964" t="s">
        <v>1346</v>
      </c>
      <c r="E86" s="2069">
        <v>1.93</v>
      </c>
      <c r="F86" s="2070">
        <v>2.11</v>
      </c>
      <c r="G86" s="2070">
        <v>1.95</v>
      </c>
      <c r="H86" s="2070">
        <v>1.49</v>
      </c>
      <c r="I86" s="2070">
        <v>1.1299999999999999</v>
      </c>
      <c r="J86" s="2070">
        <v>1.07</v>
      </c>
      <c r="K86" s="2070">
        <v>1.0900000000000001</v>
      </c>
      <c r="L86" s="2070">
        <v>1.22</v>
      </c>
      <c r="M86" s="2070">
        <v>1.1299999999999999</v>
      </c>
      <c r="N86" s="1984">
        <v>0.89</v>
      </c>
      <c r="O86" s="1984">
        <v>0.9</v>
      </c>
      <c r="P86" s="1984">
        <v>1.08</v>
      </c>
      <c r="Q86" s="1258">
        <v>0.96</v>
      </c>
      <c r="R86" s="1258">
        <v>0.96</v>
      </c>
      <c r="S86" s="2070">
        <v>1.1200000000000001</v>
      </c>
      <c r="T86" s="2070">
        <v>1.35</v>
      </c>
      <c r="U86" s="2070">
        <v>1.49</v>
      </c>
      <c r="V86" s="2070">
        <v>1.56</v>
      </c>
      <c r="W86" s="2070">
        <v>1.47</v>
      </c>
      <c r="X86" s="2070">
        <v>1.08</v>
      </c>
      <c r="Y86" s="2070">
        <v>0.79</v>
      </c>
      <c r="Z86" s="2070">
        <v>0.93</v>
      </c>
      <c r="AA86" s="2070">
        <v>1.1100000000000001</v>
      </c>
      <c r="AB86" s="2070">
        <v>1.32</v>
      </c>
      <c r="AC86" s="2070">
        <v>1.53</v>
      </c>
      <c r="AD86" s="2070">
        <v>1.69</v>
      </c>
      <c r="AE86" s="2070">
        <v>1.86</v>
      </c>
      <c r="AF86" s="2070">
        <v>2.08</v>
      </c>
      <c r="AG86" s="2070">
        <v>2.29</v>
      </c>
      <c r="AH86" s="2070">
        <v>2.42</v>
      </c>
      <c r="AI86" s="2071">
        <v>2.35</v>
      </c>
      <c r="AJ86" s="2071">
        <v>1.9</v>
      </c>
      <c r="AK86" s="2072">
        <v>2.08</v>
      </c>
      <c r="AL86" s="2072">
        <v>2.2999999999999998</v>
      </c>
      <c r="AM86" s="2072">
        <v>2.2799999999999998</v>
      </c>
      <c r="AN86" s="2073">
        <v>2.2599999999999998</v>
      </c>
      <c r="AO86" s="1975" t="s">
        <v>1399</v>
      </c>
    </row>
    <row r="87" spans="2:56" ht="12">
      <c r="B87" s="2860"/>
      <c r="C87" s="1934" t="s">
        <v>573</v>
      </c>
      <c r="D87" s="1964" t="s">
        <v>1346</v>
      </c>
      <c r="E87" s="2074">
        <v>1.3</v>
      </c>
      <c r="F87" s="2075">
        <v>1.43</v>
      </c>
      <c r="G87" s="2075">
        <v>1.34</v>
      </c>
      <c r="H87" s="2075">
        <v>1</v>
      </c>
      <c r="I87" s="2075">
        <v>0.71</v>
      </c>
      <c r="J87" s="2075">
        <v>0.64</v>
      </c>
      <c r="K87" s="2075">
        <v>0.64</v>
      </c>
      <c r="L87" s="2075">
        <v>0.72</v>
      </c>
      <c r="M87" s="2075">
        <v>0.69</v>
      </c>
      <c r="N87" s="2075">
        <v>0.5</v>
      </c>
      <c r="O87" s="2075">
        <v>0.49</v>
      </c>
      <c r="P87" s="2075">
        <v>0.62</v>
      </c>
      <c r="Q87" s="2075">
        <v>0.56000000000000005</v>
      </c>
      <c r="R87" s="2075">
        <v>0.56000000000000005</v>
      </c>
      <c r="S87" s="2075">
        <v>0.69</v>
      </c>
      <c r="T87" s="2075">
        <v>0.86</v>
      </c>
      <c r="U87" s="2075">
        <v>0.98</v>
      </c>
      <c r="V87" s="2075">
        <v>1.06</v>
      </c>
      <c r="W87" s="2075">
        <v>1.02</v>
      </c>
      <c r="X87" s="2076">
        <v>0.77</v>
      </c>
      <c r="Y87" s="2076">
        <v>0.45</v>
      </c>
      <c r="Z87" s="2076">
        <v>0.56000000000000005</v>
      </c>
      <c r="AA87" s="2076">
        <v>0.68</v>
      </c>
      <c r="AB87" s="2076">
        <v>0.82</v>
      </c>
      <c r="AC87" s="2076">
        <v>0.97</v>
      </c>
      <c r="AD87" s="2076">
        <v>1.1100000000000001</v>
      </c>
      <c r="AE87" s="2076">
        <v>1.23</v>
      </c>
      <c r="AF87" s="2076">
        <v>1.39</v>
      </c>
      <c r="AG87" s="2076">
        <v>1.54</v>
      </c>
      <c r="AH87" s="2076">
        <v>1.62</v>
      </c>
      <c r="AI87" s="2076">
        <v>1.55</v>
      </c>
      <c r="AJ87" s="2076">
        <v>1.1000000000000001</v>
      </c>
      <c r="AK87" s="2077">
        <v>1.1599999999999999</v>
      </c>
      <c r="AL87" s="2077">
        <v>1.31</v>
      </c>
      <c r="AM87" s="2077">
        <v>1.29</v>
      </c>
      <c r="AN87" s="2077">
        <v>1.25</v>
      </c>
      <c r="AO87" s="1544" t="s">
        <v>97</v>
      </c>
    </row>
    <row r="88" spans="2:56">
      <c r="B88" s="2861"/>
      <c r="C88" s="2009" t="s">
        <v>574</v>
      </c>
      <c r="D88" s="1964" t="s">
        <v>575</v>
      </c>
      <c r="E88" s="2015"/>
      <c r="F88" s="2078">
        <v>2.0153846153846153</v>
      </c>
      <c r="G88" s="2078">
        <v>2.0076923076923077</v>
      </c>
      <c r="H88" s="2078">
        <v>2.1230769230769226</v>
      </c>
      <c r="I88" s="2078">
        <v>2.5076923076923086</v>
      </c>
      <c r="J88" s="2078">
        <v>2.7769230769230768</v>
      </c>
      <c r="K88" s="2078">
        <v>3.0615384615384613</v>
      </c>
      <c r="L88" s="2078">
        <v>3.1615384615384619</v>
      </c>
      <c r="M88" s="2078">
        <v>3.3</v>
      </c>
      <c r="N88" s="2079">
        <v>4.0846153846153843</v>
      </c>
      <c r="O88" s="2079">
        <v>4.6833333333333327</v>
      </c>
      <c r="P88" s="2080">
        <v>4.7166666666666659</v>
      </c>
      <c r="Q88" s="2081">
        <v>5</v>
      </c>
      <c r="R88" s="2081">
        <v>5.4</v>
      </c>
      <c r="S88" s="2081">
        <v>5.3</v>
      </c>
      <c r="T88" s="2081">
        <v>4.7</v>
      </c>
      <c r="U88" s="2081">
        <v>4.4000000000000004</v>
      </c>
      <c r="V88" s="2081">
        <v>4.0999999999999996</v>
      </c>
      <c r="W88" s="2081">
        <v>3.8</v>
      </c>
      <c r="X88" s="2081">
        <v>4.0999999999999996</v>
      </c>
      <c r="Y88" s="2081">
        <v>5.2</v>
      </c>
      <c r="Z88" s="2081">
        <v>5</v>
      </c>
      <c r="AA88" s="2081">
        <v>4.5</v>
      </c>
      <c r="AB88" s="2081">
        <v>4.3</v>
      </c>
      <c r="AC88" s="2081">
        <v>3.9000000000000004</v>
      </c>
      <c r="AD88" s="1985">
        <v>3.5</v>
      </c>
      <c r="AE88" s="2082">
        <v>3.3</v>
      </c>
      <c r="AF88" s="2082">
        <v>3</v>
      </c>
      <c r="AG88" s="1258">
        <v>2.7</v>
      </c>
      <c r="AH88" s="1985">
        <v>2.4</v>
      </c>
      <c r="AI88" s="1246">
        <v>2.2999999999999998</v>
      </c>
      <c r="AJ88" s="1246">
        <v>2.9</v>
      </c>
      <c r="AK88" s="2083">
        <v>2.8</v>
      </c>
      <c r="AL88" s="2083">
        <v>2.6</v>
      </c>
      <c r="AM88" s="2083">
        <v>2.6</v>
      </c>
      <c r="AN88" s="2083">
        <v>2.4</v>
      </c>
      <c r="AO88" s="2084" t="s">
        <v>1108</v>
      </c>
    </row>
    <row r="89" spans="2:56" ht="12">
      <c r="B89" s="1987" t="s">
        <v>1042</v>
      </c>
      <c r="C89" s="1988" t="s">
        <v>1043</v>
      </c>
      <c r="D89" s="1965" t="s">
        <v>1044</v>
      </c>
      <c r="E89" s="2085"/>
      <c r="F89" s="1992"/>
      <c r="G89" s="1992"/>
      <c r="H89" s="1992"/>
      <c r="I89" s="1992"/>
      <c r="J89" s="1992"/>
      <c r="K89" s="1992"/>
      <c r="L89" s="1992"/>
      <c r="M89" s="1992"/>
      <c r="N89" s="2086">
        <v>17272</v>
      </c>
      <c r="O89" s="2086">
        <v>16741</v>
      </c>
      <c r="P89" s="2087">
        <v>18787</v>
      </c>
      <c r="Q89" s="1989">
        <v>19565</v>
      </c>
      <c r="R89" s="1989">
        <v>18587</v>
      </c>
      <c r="S89" s="1989">
        <v>15466</v>
      </c>
      <c r="T89" s="1989">
        <v>13186</v>
      </c>
      <c r="U89" s="1989">
        <v>13170</v>
      </c>
      <c r="V89" s="1989">
        <v>13337</v>
      </c>
      <c r="W89" s="1989">
        <v>14366</v>
      </c>
      <c r="X89" s="1989">
        <v>16146</v>
      </c>
      <c r="Y89" s="1989">
        <v>14732</v>
      </c>
      <c r="Z89" s="1989">
        <v>13065</v>
      </c>
      <c r="AA89" s="1989">
        <v>12707</v>
      </c>
      <c r="AB89" s="1360">
        <v>11719</v>
      </c>
      <c r="AC89" s="1360">
        <v>10536</v>
      </c>
      <c r="AD89" s="2088">
        <v>9543</v>
      </c>
      <c r="AE89" s="2088">
        <v>8684</v>
      </c>
      <c r="AF89" s="2088">
        <v>8381</v>
      </c>
      <c r="AG89" s="2088">
        <v>8367</v>
      </c>
      <c r="AH89" s="2088">
        <v>8111</v>
      </c>
      <c r="AI89" s="2088">
        <v>8631</v>
      </c>
      <c r="AJ89" s="1285">
        <v>7163</v>
      </c>
      <c r="AK89" s="1288">
        <v>5980</v>
      </c>
      <c r="AL89" s="1288">
        <v>6880</v>
      </c>
      <c r="AM89" s="1288">
        <v>9053</v>
      </c>
      <c r="AN89" s="1288">
        <v>10144</v>
      </c>
      <c r="AO89" s="1975"/>
    </row>
    <row r="90" spans="2:56" ht="12">
      <c r="B90" s="1990" t="s">
        <v>1046</v>
      </c>
      <c r="C90" s="1963"/>
      <c r="D90" s="1943" t="s">
        <v>577</v>
      </c>
      <c r="E90" s="1979" t="s">
        <v>579</v>
      </c>
      <c r="F90" s="1938"/>
      <c r="G90" s="1938"/>
      <c r="H90" s="1938"/>
      <c r="I90" s="1938"/>
      <c r="J90" s="1938"/>
      <c r="K90" s="1938"/>
      <c r="L90" s="1938"/>
      <c r="M90" s="1938"/>
      <c r="N90" s="1938"/>
      <c r="O90" s="1938">
        <f t="shared" ref="O90:AN90" si="54">ROUND((O89-N89)/N89*100,1)</f>
        <v>-3.1</v>
      </c>
      <c r="P90" s="1938">
        <f t="shared" si="54"/>
        <v>12.2</v>
      </c>
      <c r="Q90" s="1938">
        <f t="shared" si="54"/>
        <v>4.0999999999999996</v>
      </c>
      <c r="R90" s="1938">
        <f t="shared" si="54"/>
        <v>-5</v>
      </c>
      <c r="S90" s="1938">
        <f t="shared" si="54"/>
        <v>-16.8</v>
      </c>
      <c r="T90" s="1938">
        <f t="shared" si="54"/>
        <v>-14.7</v>
      </c>
      <c r="U90" s="1938">
        <f t="shared" si="54"/>
        <v>-0.1</v>
      </c>
      <c r="V90" s="1938">
        <f t="shared" si="54"/>
        <v>1.3</v>
      </c>
      <c r="W90" s="1938">
        <f t="shared" si="54"/>
        <v>7.7</v>
      </c>
      <c r="X90" s="1938">
        <f t="shared" si="54"/>
        <v>12.4</v>
      </c>
      <c r="Y90" s="1938">
        <f t="shared" si="54"/>
        <v>-8.8000000000000007</v>
      </c>
      <c r="Z90" s="1938">
        <f t="shared" si="54"/>
        <v>-11.3</v>
      </c>
      <c r="AA90" s="1938">
        <f t="shared" si="54"/>
        <v>-2.7</v>
      </c>
      <c r="AB90" s="1938">
        <f t="shared" si="54"/>
        <v>-7.8</v>
      </c>
      <c r="AC90" s="1938">
        <f t="shared" si="54"/>
        <v>-10.1</v>
      </c>
      <c r="AD90" s="1938">
        <f t="shared" si="54"/>
        <v>-9.4</v>
      </c>
      <c r="AE90" s="1938">
        <f t="shared" si="54"/>
        <v>-9</v>
      </c>
      <c r="AF90" s="1938">
        <f t="shared" si="54"/>
        <v>-3.5</v>
      </c>
      <c r="AG90" s="1938">
        <f t="shared" si="54"/>
        <v>-0.2</v>
      </c>
      <c r="AH90" s="1938">
        <f t="shared" si="54"/>
        <v>-3.1</v>
      </c>
      <c r="AI90" s="1938">
        <f t="shared" si="54"/>
        <v>6.4</v>
      </c>
      <c r="AJ90" s="1938">
        <f t="shared" si="54"/>
        <v>-17</v>
      </c>
      <c r="AK90" s="1226">
        <f t="shared" si="54"/>
        <v>-16.5</v>
      </c>
      <c r="AL90" s="1226">
        <f t="shared" si="54"/>
        <v>15.1</v>
      </c>
      <c r="AM90" s="1226">
        <f t="shared" si="54"/>
        <v>31.6</v>
      </c>
      <c r="AN90" s="1226">
        <f t="shared" si="54"/>
        <v>12.1</v>
      </c>
      <c r="AO90" s="1999" t="s">
        <v>1047</v>
      </c>
    </row>
    <row r="91" spans="2:56">
      <c r="B91" s="2862" t="s">
        <v>1400</v>
      </c>
      <c r="C91" s="1972" t="s">
        <v>315</v>
      </c>
      <c r="D91" s="1961" t="s">
        <v>1356</v>
      </c>
      <c r="E91" s="1991">
        <v>3628.2249999999999</v>
      </c>
      <c r="F91" s="1993">
        <v>3775.6909999999998</v>
      </c>
      <c r="G91" s="1993">
        <v>3968.297</v>
      </c>
      <c r="H91" s="1993">
        <v>4002.7330000000002</v>
      </c>
      <c r="I91" s="1993">
        <v>4024.56</v>
      </c>
      <c r="J91" s="1993">
        <v>3981.4520000000002</v>
      </c>
      <c r="K91" s="1993">
        <v>3968.828</v>
      </c>
      <c r="L91" s="1993">
        <v>3968.9839999999999</v>
      </c>
      <c r="M91" s="1993">
        <v>3971.84</v>
      </c>
      <c r="N91" s="2089">
        <v>3923.6909999999998</v>
      </c>
      <c r="O91" s="2089">
        <v>3854.576</v>
      </c>
      <c r="P91" s="2089">
        <v>3814.8330000000001</v>
      </c>
      <c r="Q91" s="1993">
        <v>3675.2170000000001</v>
      </c>
      <c r="R91" s="1993">
        <v>3653.55</v>
      </c>
      <c r="S91" s="1993">
        <v>3639.1759999999999</v>
      </c>
      <c r="T91" s="1993">
        <v>3621.306</v>
      </c>
      <c r="U91" s="1993">
        <v>3589.8780000000002</v>
      </c>
      <c r="V91" s="1993">
        <v>3544.7289999999998</v>
      </c>
      <c r="W91" s="1993">
        <v>3588.8009999999999</v>
      </c>
      <c r="X91" s="1993">
        <v>3533.1329999999998</v>
      </c>
      <c r="Y91" s="1993">
        <v>3505.7550000000001</v>
      </c>
      <c r="Z91" s="1993">
        <v>3451.741</v>
      </c>
      <c r="AA91" s="1993">
        <v>3408.5219999999999</v>
      </c>
      <c r="AB91" s="1993">
        <v>3452.4059999999999</v>
      </c>
      <c r="AC91" s="1993">
        <v>3521.38</v>
      </c>
      <c r="AD91" s="1994">
        <v>3458.2570000000001</v>
      </c>
      <c r="AE91" s="1285">
        <v>3427.06</v>
      </c>
      <c r="AF91" s="1285">
        <v>3372.4549999999999</v>
      </c>
      <c r="AG91" s="1285">
        <v>3415.0430000000001</v>
      </c>
      <c r="AH91" s="1281">
        <v>3468.087</v>
      </c>
      <c r="AI91" s="1281">
        <v>3494.819</v>
      </c>
      <c r="AJ91" s="1281">
        <v>3314.0039999999999</v>
      </c>
      <c r="AK91" s="2090">
        <v>3148.3960000000002</v>
      </c>
      <c r="AL91" s="2090">
        <f>293671*12/1000</f>
        <v>3524.0520000000001</v>
      </c>
      <c r="AM91" s="2090">
        <f>294116*12/1000</f>
        <v>3529.3919999999998</v>
      </c>
      <c r="AN91" s="2090">
        <f>304178*12/1000</f>
        <v>3650.136</v>
      </c>
      <c r="AO91" s="1995" t="s">
        <v>1401</v>
      </c>
      <c r="AQ91" s="1996"/>
      <c r="AR91" s="1996"/>
      <c r="AS91" s="1996"/>
      <c r="AT91" s="1996"/>
      <c r="AU91" s="1996"/>
      <c r="AV91" s="1996"/>
      <c r="AW91" s="1996"/>
      <c r="AX91" s="1996"/>
      <c r="AY91" s="1996"/>
      <c r="AZ91" s="1996"/>
      <c r="BA91" s="1996"/>
      <c r="BB91" s="1996"/>
      <c r="BC91" s="1996"/>
      <c r="BD91" s="1996"/>
    </row>
    <row r="92" spans="2:56" ht="12">
      <c r="B92" s="2860"/>
      <c r="C92" s="1976" t="s">
        <v>565</v>
      </c>
      <c r="D92" s="1964" t="s">
        <v>577</v>
      </c>
      <c r="E92" s="1979" t="s">
        <v>579</v>
      </c>
      <c r="F92" s="1938">
        <f t="shared" ref="F92:AN92" si="55">ROUND((F91-E91)/E91*100,1)</f>
        <v>4.0999999999999996</v>
      </c>
      <c r="G92" s="1938">
        <f t="shared" si="55"/>
        <v>5.0999999999999996</v>
      </c>
      <c r="H92" s="1938">
        <f t="shared" si="55"/>
        <v>0.9</v>
      </c>
      <c r="I92" s="1938">
        <f t="shared" si="55"/>
        <v>0.5</v>
      </c>
      <c r="J92" s="1938">
        <f t="shared" si="55"/>
        <v>-1.1000000000000001</v>
      </c>
      <c r="K92" s="1938">
        <f t="shared" si="55"/>
        <v>-0.3</v>
      </c>
      <c r="L92" s="1938">
        <f t="shared" si="55"/>
        <v>0</v>
      </c>
      <c r="M92" s="1938">
        <f t="shared" si="55"/>
        <v>0.1</v>
      </c>
      <c r="N92" s="1938">
        <f t="shared" si="55"/>
        <v>-1.2</v>
      </c>
      <c r="O92" s="1938">
        <f t="shared" si="55"/>
        <v>-1.8</v>
      </c>
      <c r="P92" s="1938">
        <f t="shared" si="55"/>
        <v>-1</v>
      </c>
      <c r="Q92" s="1938">
        <f t="shared" si="55"/>
        <v>-3.7</v>
      </c>
      <c r="R92" s="1938">
        <f t="shared" si="55"/>
        <v>-0.6</v>
      </c>
      <c r="S92" s="1938">
        <f t="shared" si="55"/>
        <v>-0.4</v>
      </c>
      <c r="T92" s="1938">
        <f t="shared" si="55"/>
        <v>-0.5</v>
      </c>
      <c r="U92" s="1938">
        <f t="shared" si="55"/>
        <v>-0.9</v>
      </c>
      <c r="V92" s="1938">
        <f t="shared" si="55"/>
        <v>-1.3</v>
      </c>
      <c r="W92" s="1938">
        <f t="shared" si="55"/>
        <v>1.2</v>
      </c>
      <c r="X92" s="1938">
        <f t="shared" si="55"/>
        <v>-1.6</v>
      </c>
      <c r="Y92" s="1938">
        <f t="shared" si="55"/>
        <v>-0.8</v>
      </c>
      <c r="Z92" s="1938">
        <f t="shared" si="55"/>
        <v>-1.5</v>
      </c>
      <c r="AA92" s="1938">
        <f t="shared" si="55"/>
        <v>-1.3</v>
      </c>
      <c r="AB92" s="1938">
        <f t="shared" si="55"/>
        <v>1.3</v>
      </c>
      <c r="AC92" s="1938">
        <f t="shared" si="55"/>
        <v>2</v>
      </c>
      <c r="AD92" s="1938">
        <f t="shared" si="55"/>
        <v>-1.8</v>
      </c>
      <c r="AE92" s="1938">
        <f t="shared" si="55"/>
        <v>-0.9</v>
      </c>
      <c r="AF92" s="1938">
        <f t="shared" si="55"/>
        <v>-1.6</v>
      </c>
      <c r="AG92" s="1938">
        <f t="shared" si="55"/>
        <v>1.3</v>
      </c>
      <c r="AH92" s="1938">
        <f t="shared" si="55"/>
        <v>1.6</v>
      </c>
      <c r="AI92" s="1938">
        <f t="shared" si="55"/>
        <v>0.8</v>
      </c>
      <c r="AJ92" s="1938">
        <f t="shared" si="55"/>
        <v>-5.2</v>
      </c>
      <c r="AK92" s="1938">
        <f t="shared" si="55"/>
        <v>-5</v>
      </c>
      <c r="AL92" s="1226">
        <f t="shared" si="55"/>
        <v>11.9</v>
      </c>
      <c r="AM92" s="1226">
        <f t="shared" si="55"/>
        <v>0.2</v>
      </c>
      <c r="AN92" s="1226">
        <f t="shared" si="55"/>
        <v>3.4</v>
      </c>
      <c r="AO92" s="2856" t="s">
        <v>1358</v>
      </c>
      <c r="AQ92" s="2091"/>
      <c r="AR92" s="2091"/>
      <c r="AS92" s="2091"/>
      <c r="AT92" s="2091"/>
      <c r="AU92" s="2091"/>
      <c r="AV92" s="2091"/>
      <c r="AW92" s="2091"/>
      <c r="AX92" s="2091"/>
      <c r="AY92" s="2091"/>
      <c r="AZ92" s="2091"/>
      <c r="BA92" s="2091"/>
      <c r="BB92" s="2091"/>
      <c r="BC92" s="2091"/>
      <c r="BD92" s="2091"/>
    </row>
    <row r="93" spans="2:56" ht="12">
      <c r="B93" s="2860"/>
      <c r="C93" s="1972" t="s">
        <v>315</v>
      </c>
      <c r="D93" s="1998" t="s">
        <v>1356</v>
      </c>
      <c r="E93" s="1282">
        <f t="shared" ref="E93:AN93" si="56">E91/(E74/100)</f>
        <v>4137.0866590649939</v>
      </c>
      <c r="F93" s="1282">
        <f t="shared" si="56"/>
        <v>4176.6493362831852</v>
      </c>
      <c r="G93" s="1282">
        <f t="shared" si="56"/>
        <v>4271.5791173304624</v>
      </c>
      <c r="H93" s="1282">
        <f t="shared" si="56"/>
        <v>4235.6962962962971</v>
      </c>
      <c r="I93" s="1282">
        <f t="shared" si="56"/>
        <v>4209.7907949790797</v>
      </c>
      <c r="J93" s="1282">
        <f t="shared" si="56"/>
        <v>4147.3458333333338</v>
      </c>
      <c r="K93" s="1282">
        <f t="shared" si="56"/>
        <v>4142.8267223382045</v>
      </c>
      <c r="L93" s="1282">
        <f t="shared" si="56"/>
        <v>4125.7629937629936</v>
      </c>
      <c r="M93" s="1282">
        <f t="shared" si="56"/>
        <v>4048.7665647298677</v>
      </c>
      <c r="N93" s="1282">
        <f t="shared" si="56"/>
        <v>3991.5473041709051</v>
      </c>
      <c r="O93" s="1282">
        <f t="shared" si="56"/>
        <v>3941.2842535787322</v>
      </c>
      <c r="P93" s="1282">
        <f t="shared" si="56"/>
        <v>3924.7253086419755</v>
      </c>
      <c r="Q93" s="1282">
        <f t="shared" si="56"/>
        <v>3816.4247144340607</v>
      </c>
      <c r="R93" s="1282">
        <f t="shared" si="56"/>
        <v>3817.7115987460816</v>
      </c>
      <c r="S93" s="1282">
        <f t="shared" si="56"/>
        <v>3810.655497382199</v>
      </c>
      <c r="T93" s="1282">
        <f t="shared" si="56"/>
        <v>3795.9182389937105</v>
      </c>
      <c r="U93" s="1282">
        <f t="shared" si="56"/>
        <v>3770.8802521008402</v>
      </c>
      <c r="V93" s="1282">
        <f t="shared" si="56"/>
        <v>3715.6488469601672</v>
      </c>
      <c r="W93" s="1282">
        <f t="shared" si="56"/>
        <v>3746.1388308977034</v>
      </c>
      <c r="X93" s="1282">
        <f t="shared" si="56"/>
        <v>3649.9307851239669</v>
      </c>
      <c r="Y93" s="1282">
        <f t="shared" si="56"/>
        <v>3682.5157563025209</v>
      </c>
      <c r="Z93" s="1282">
        <f t="shared" si="56"/>
        <v>3644.9218585005278</v>
      </c>
      <c r="AA93" s="1282">
        <f t="shared" si="56"/>
        <v>3603.0887949260045</v>
      </c>
      <c r="AB93" s="1282">
        <f t="shared" si="56"/>
        <v>3657.2097457627115</v>
      </c>
      <c r="AC93" s="1282">
        <f t="shared" si="56"/>
        <v>3698.9285714285711</v>
      </c>
      <c r="AD93" s="1282">
        <f t="shared" si="56"/>
        <v>3528.833673469388</v>
      </c>
      <c r="AE93" s="1282">
        <f t="shared" si="56"/>
        <v>3489.877800407332</v>
      </c>
      <c r="AF93" s="1282">
        <f t="shared" si="56"/>
        <v>3434.2718940936861</v>
      </c>
      <c r="AG93" s="1282">
        <f t="shared" si="56"/>
        <v>3453.0262891809907</v>
      </c>
      <c r="AH93" s="1282">
        <f t="shared" si="56"/>
        <v>3482.015060240964</v>
      </c>
      <c r="AI93" s="1282">
        <f t="shared" si="56"/>
        <v>3491.3276723276726</v>
      </c>
      <c r="AJ93" s="1282">
        <f t="shared" si="56"/>
        <v>3317.3213213213207</v>
      </c>
      <c r="AK93" s="1282">
        <f t="shared" si="56"/>
        <v>3148.3960000000002</v>
      </c>
      <c r="AL93" s="1558">
        <f t="shared" si="56"/>
        <v>3414.7790697674418</v>
      </c>
      <c r="AM93" s="1558">
        <f t="shared" si="56"/>
        <v>3320.2182502351834</v>
      </c>
      <c r="AN93" s="1558">
        <f t="shared" si="56"/>
        <v>3333.4575342465755</v>
      </c>
      <c r="AO93" s="2856"/>
    </row>
    <row r="94" spans="2:56" ht="12">
      <c r="B94" s="2860"/>
      <c r="C94" s="2008" t="s">
        <v>566</v>
      </c>
      <c r="D94" s="1964" t="s">
        <v>577</v>
      </c>
      <c r="E94" s="1978" t="s">
        <v>579</v>
      </c>
      <c r="F94" s="1944">
        <f t="shared" ref="F94:P94" si="57">ROUND((F93-E93)/E93*100,1)</f>
        <v>1</v>
      </c>
      <c r="G94" s="1944">
        <f t="shared" si="57"/>
        <v>2.2999999999999998</v>
      </c>
      <c r="H94" s="1944">
        <f t="shared" si="57"/>
        <v>-0.8</v>
      </c>
      <c r="I94" s="1944">
        <f t="shared" si="57"/>
        <v>-0.6</v>
      </c>
      <c r="J94" s="1944">
        <f t="shared" si="57"/>
        <v>-1.5</v>
      </c>
      <c r="K94" s="1944">
        <f t="shared" si="57"/>
        <v>-0.1</v>
      </c>
      <c r="L94" s="1944">
        <f t="shared" si="57"/>
        <v>-0.4</v>
      </c>
      <c r="M94" s="1944">
        <f t="shared" si="57"/>
        <v>-1.9</v>
      </c>
      <c r="N94" s="1944">
        <f t="shared" si="57"/>
        <v>-1.4</v>
      </c>
      <c r="O94" s="1944">
        <f t="shared" si="57"/>
        <v>-1.3</v>
      </c>
      <c r="P94" s="1944">
        <f t="shared" si="57"/>
        <v>-0.4</v>
      </c>
      <c r="Q94" s="1944">
        <f>ROUND((Q93-P93)/P93*100,1)</f>
        <v>-2.8</v>
      </c>
      <c r="R94" s="1944">
        <f t="shared" ref="R94:AN94" si="58">ROUND((R93-Q93)/Q93*100,1)</f>
        <v>0</v>
      </c>
      <c r="S94" s="1944">
        <f t="shared" si="58"/>
        <v>-0.2</v>
      </c>
      <c r="T94" s="1944">
        <f t="shared" si="58"/>
        <v>-0.4</v>
      </c>
      <c r="U94" s="1944">
        <f t="shared" si="58"/>
        <v>-0.7</v>
      </c>
      <c r="V94" s="1944">
        <f t="shared" si="58"/>
        <v>-1.5</v>
      </c>
      <c r="W94" s="1944">
        <f t="shared" si="58"/>
        <v>0.8</v>
      </c>
      <c r="X94" s="1944">
        <f t="shared" si="58"/>
        <v>-2.6</v>
      </c>
      <c r="Y94" s="1944">
        <f t="shared" si="58"/>
        <v>0.9</v>
      </c>
      <c r="Z94" s="1944">
        <f t="shared" si="58"/>
        <v>-1</v>
      </c>
      <c r="AA94" s="1944">
        <f t="shared" si="58"/>
        <v>-1.1000000000000001</v>
      </c>
      <c r="AB94" s="1944">
        <f t="shared" si="58"/>
        <v>1.5</v>
      </c>
      <c r="AC94" s="1944">
        <f t="shared" si="58"/>
        <v>1.1000000000000001</v>
      </c>
      <c r="AD94" s="1944">
        <f t="shared" si="58"/>
        <v>-4.5999999999999996</v>
      </c>
      <c r="AE94" s="1944">
        <f t="shared" si="58"/>
        <v>-1.1000000000000001</v>
      </c>
      <c r="AF94" s="1944">
        <f t="shared" si="58"/>
        <v>-1.6</v>
      </c>
      <c r="AG94" s="1944">
        <f t="shared" si="58"/>
        <v>0.5</v>
      </c>
      <c r="AH94" s="1944">
        <f t="shared" si="58"/>
        <v>0.8</v>
      </c>
      <c r="AI94" s="1944">
        <f t="shared" si="58"/>
        <v>0.3</v>
      </c>
      <c r="AJ94" s="1944">
        <f t="shared" si="58"/>
        <v>-5</v>
      </c>
      <c r="AK94" s="1944">
        <f t="shared" si="58"/>
        <v>-5.0999999999999996</v>
      </c>
      <c r="AL94" s="1511">
        <f t="shared" si="58"/>
        <v>8.5</v>
      </c>
      <c r="AM94" s="1511">
        <f t="shared" si="58"/>
        <v>-2.8</v>
      </c>
      <c r="AN94" s="1511">
        <f t="shared" si="58"/>
        <v>0.4</v>
      </c>
      <c r="AO94" s="1937" t="s">
        <v>1359</v>
      </c>
    </row>
    <row r="95" spans="2:56" ht="12">
      <c r="B95" s="2860"/>
      <c r="C95" s="1361" t="s">
        <v>1126</v>
      </c>
      <c r="D95" s="1256" t="s">
        <v>1052</v>
      </c>
      <c r="E95" s="2092"/>
      <c r="F95" s="2000"/>
      <c r="G95" s="2000"/>
      <c r="H95" s="2000"/>
      <c r="I95" s="2000"/>
      <c r="J95" s="2000"/>
      <c r="K95" s="2000"/>
      <c r="L95" s="2000"/>
      <c r="M95" s="2000"/>
      <c r="N95" s="2000"/>
      <c r="O95" s="2000"/>
      <c r="P95" s="2000"/>
      <c r="Q95" s="2000"/>
      <c r="R95" s="1265">
        <v>98.910216701479158</v>
      </c>
      <c r="S95" s="1265">
        <v>98.646103823154917</v>
      </c>
      <c r="T95" s="1265">
        <v>96.287448099469188</v>
      </c>
      <c r="U95" s="1265">
        <v>97.64319888962963</v>
      </c>
      <c r="V95" s="1265">
        <v>98.475643704316838</v>
      </c>
      <c r="W95" s="1265">
        <v>100.32510293057932</v>
      </c>
      <c r="X95" s="1265">
        <v>97.278631888566608</v>
      </c>
      <c r="Y95" s="1265">
        <v>98.530178955424631</v>
      </c>
      <c r="Z95" s="1265">
        <v>100.14338804321149</v>
      </c>
      <c r="AA95" s="1265">
        <v>100.43594750853549</v>
      </c>
      <c r="AB95" s="2000">
        <v>100.51474409333333</v>
      </c>
      <c r="AC95" s="2000">
        <v>103.85756739666665</v>
      </c>
      <c r="AD95" s="2000">
        <v>100.67567174333334</v>
      </c>
      <c r="AE95" s="2000">
        <v>101.22994118333332</v>
      </c>
      <c r="AF95" s="2000">
        <v>100.66124977499999</v>
      </c>
      <c r="AG95" s="2000">
        <v>101.8896531625</v>
      </c>
      <c r="AH95" s="2000">
        <v>102.21175786333333</v>
      </c>
      <c r="AI95" s="2000">
        <v>100.77965961416668</v>
      </c>
      <c r="AJ95" s="1266">
        <v>94.371563350833341</v>
      </c>
      <c r="AK95" s="1266">
        <v>96.690717147499996</v>
      </c>
      <c r="AL95" s="1266">
        <v>99.171010290833337</v>
      </c>
      <c r="AM95" s="1266">
        <v>100.10677907000002</v>
      </c>
      <c r="AN95" s="1265"/>
      <c r="AO95" s="2093" t="s">
        <v>1053</v>
      </c>
    </row>
    <row r="96" spans="2:56" ht="12">
      <c r="B96" s="2860"/>
      <c r="C96" s="1234"/>
      <c r="D96" s="1251" t="s">
        <v>577</v>
      </c>
      <c r="E96" s="1979"/>
      <c r="F96" s="1938"/>
      <c r="G96" s="1938"/>
      <c r="H96" s="1938"/>
      <c r="I96" s="1938"/>
      <c r="J96" s="1938"/>
      <c r="K96" s="1938"/>
      <c r="L96" s="1938"/>
      <c r="M96" s="1938"/>
      <c r="N96" s="1938"/>
      <c r="O96" s="1938"/>
      <c r="P96" s="1938"/>
      <c r="Q96" s="1938"/>
      <c r="R96" s="1938"/>
      <c r="S96" s="1268">
        <f t="shared" ref="S96:AN96" si="59">ROUND((S95-R95)/R95*100,1)</f>
        <v>-0.3</v>
      </c>
      <c r="T96" s="1268">
        <f t="shared" si="59"/>
        <v>-2.4</v>
      </c>
      <c r="U96" s="1268">
        <f t="shared" si="59"/>
        <v>1.4</v>
      </c>
      <c r="V96" s="1268">
        <f t="shared" si="59"/>
        <v>0.9</v>
      </c>
      <c r="W96" s="1268">
        <f t="shared" si="59"/>
        <v>1.9</v>
      </c>
      <c r="X96" s="1268">
        <f t="shared" si="59"/>
        <v>-3</v>
      </c>
      <c r="Y96" s="1268">
        <f t="shared" si="59"/>
        <v>1.3</v>
      </c>
      <c r="Z96" s="1268">
        <f t="shared" si="59"/>
        <v>1.6</v>
      </c>
      <c r="AA96" s="1268">
        <f t="shared" si="59"/>
        <v>0.3</v>
      </c>
      <c r="AB96" s="1938">
        <f t="shared" si="59"/>
        <v>0.1</v>
      </c>
      <c r="AC96" s="1938">
        <f t="shared" si="59"/>
        <v>3.3</v>
      </c>
      <c r="AD96" s="1938">
        <f t="shared" si="59"/>
        <v>-3.1</v>
      </c>
      <c r="AE96" s="1938">
        <f t="shared" si="59"/>
        <v>0.6</v>
      </c>
      <c r="AF96" s="1938">
        <f t="shared" si="59"/>
        <v>-0.6</v>
      </c>
      <c r="AG96" s="1938">
        <f t="shared" si="59"/>
        <v>1.2</v>
      </c>
      <c r="AH96" s="1938">
        <f t="shared" si="59"/>
        <v>0.3</v>
      </c>
      <c r="AI96" s="1938">
        <f t="shared" si="59"/>
        <v>-1.4</v>
      </c>
      <c r="AJ96" s="1938">
        <f t="shared" si="59"/>
        <v>-6.4</v>
      </c>
      <c r="AK96" s="1226">
        <f t="shared" si="59"/>
        <v>2.5</v>
      </c>
      <c r="AL96" s="1226">
        <f t="shared" si="59"/>
        <v>2.6</v>
      </c>
      <c r="AM96" s="1226">
        <f t="shared" si="59"/>
        <v>0.9</v>
      </c>
      <c r="AN96" s="1226">
        <f t="shared" si="59"/>
        <v>-100</v>
      </c>
      <c r="AO96" s="1999"/>
    </row>
    <row r="97" spans="2:57" ht="12">
      <c r="B97" s="2860"/>
      <c r="C97" s="1972" t="s">
        <v>1360</v>
      </c>
      <c r="D97" s="1998" t="s">
        <v>1361</v>
      </c>
      <c r="E97" s="1936">
        <v>1672.7829999999999</v>
      </c>
      <c r="F97" s="2094">
        <v>1665.367</v>
      </c>
      <c r="G97" s="2094">
        <v>1342.9770000000001</v>
      </c>
      <c r="H97" s="2094">
        <v>1419.752</v>
      </c>
      <c r="I97" s="2094">
        <v>1509.787</v>
      </c>
      <c r="J97" s="2094">
        <v>1560.62</v>
      </c>
      <c r="K97" s="2094">
        <v>1484.652</v>
      </c>
      <c r="L97" s="2094">
        <v>1630.3779999999999</v>
      </c>
      <c r="M97" s="2094">
        <v>1341.347</v>
      </c>
      <c r="N97" s="2095">
        <v>1179.5360000000001</v>
      </c>
      <c r="O97" s="2095">
        <v>1226.2070000000001</v>
      </c>
      <c r="P97" s="2095">
        <v>1213.1569999999999</v>
      </c>
      <c r="Q97" s="2095">
        <v>1173.17</v>
      </c>
      <c r="R97" s="2095">
        <v>1145.5530000000001</v>
      </c>
      <c r="S97" s="2095">
        <v>1173.6489999999999</v>
      </c>
      <c r="T97" s="2095">
        <v>1193.038</v>
      </c>
      <c r="U97" s="2095">
        <v>1249.366</v>
      </c>
      <c r="V97" s="2095">
        <v>1285.2460000000001</v>
      </c>
      <c r="W97" s="2095">
        <v>1035.598</v>
      </c>
      <c r="X97" s="2095">
        <v>1039.18</v>
      </c>
      <c r="Y97" s="2095">
        <v>775.27700000000004</v>
      </c>
      <c r="Z97" s="2095">
        <v>819.02</v>
      </c>
      <c r="AA97" s="2095">
        <v>841.24599999999998</v>
      </c>
      <c r="AB97" s="2094">
        <v>893.00199999999995</v>
      </c>
      <c r="AC97" s="2094">
        <v>987.25400000000002</v>
      </c>
      <c r="AD97" s="2096">
        <v>880.47</v>
      </c>
      <c r="AE97" s="1261">
        <v>920.53700000000003</v>
      </c>
      <c r="AF97" s="1261">
        <v>974.13699999999994</v>
      </c>
      <c r="AG97" s="1261">
        <v>946.39599999999996</v>
      </c>
      <c r="AH97" s="2065">
        <v>952.93600000000004</v>
      </c>
      <c r="AI97" s="2065">
        <v>883.68700000000001</v>
      </c>
      <c r="AJ97" s="2065">
        <v>847.57500000000005</v>
      </c>
      <c r="AK97" s="2066">
        <v>865.90899999999999</v>
      </c>
      <c r="AL97" s="2066">
        <v>860.82799999999997</v>
      </c>
      <c r="AM97" s="2066">
        <v>800.226</v>
      </c>
      <c r="AN97" s="2066">
        <f>(609869+206519)/1000</f>
        <v>816.38800000000003</v>
      </c>
      <c r="AO97" s="1939" t="s">
        <v>1402</v>
      </c>
    </row>
    <row r="98" spans="2:57" ht="12">
      <c r="B98" s="2860"/>
      <c r="C98" s="1976" t="s">
        <v>1364</v>
      </c>
      <c r="D98" s="1964" t="s">
        <v>577</v>
      </c>
      <c r="E98" s="1979" t="s">
        <v>579</v>
      </c>
      <c r="F98" s="1938">
        <f t="shared" ref="F98:AN98" si="60">ROUND((F97-E97)/E97*100,1)</f>
        <v>-0.4</v>
      </c>
      <c r="G98" s="1938">
        <f t="shared" si="60"/>
        <v>-19.399999999999999</v>
      </c>
      <c r="H98" s="1938">
        <f t="shared" si="60"/>
        <v>5.7</v>
      </c>
      <c r="I98" s="1938">
        <f t="shared" si="60"/>
        <v>6.3</v>
      </c>
      <c r="J98" s="1938">
        <f t="shared" si="60"/>
        <v>3.4</v>
      </c>
      <c r="K98" s="1938">
        <f t="shared" si="60"/>
        <v>-4.9000000000000004</v>
      </c>
      <c r="L98" s="1938">
        <f t="shared" si="60"/>
        <v>9.8000000000000007</v>
      </c>
      <c r="M98" s="1938">
        <f t="shared" si="60"/>
        <v>-17.7</v>
      </c>
      <c r="N98" s="1938">
        <f t="shared" si="60"/>
        <v>-12.1</v>
      </c>
      <c r="O98" s="1938">
        <f t="shared" si="60"/>
        <v>4</v>
      </c>
      <c r="P98" s="1938">
        <f t="shared" si="60"/>
        <v>-1.1000000000000001</v>
      </c>
      <c r="Q98" s="1938">
        <f t="shared" si="60"/>
        <v>-3.3</v>
      </c>
      <c r="R98" s="1938">
        <f t="shared" si="60"/>
        <v>-2.4</v>
      </c>
      <c r="S98" s="1938">
        <f t="shared" si="60"/>
        <v>2.5</v>
      </c>
      <c r="T98" s="1938">
        <f t="shared" si="60"/>
        <v>1.7</v>
      </c>
      <c r="U98" s="1938">
        <f t="shared" si="60"/>
        <v>4.7</v>
      </c>
      <c r="V98" s="1938">
        <f t="shared" si="60"/>
        <v>2.9</v>
      </c>
      <c r="W98" s="1938">
        <f t="shared" si="60"/>
        <v>-19.399999999999999</v>
      </c>
      <c r="X98" s="1938">
        <f t="shared" si="60"/>
        <v>0.3</v>
      </c>
      <c r="Y98" s="1938">
        <f t="shared" si="60"/>
        <v>-25.4</v>
      </c>
      <c r="Z98" s="1938">
        <f t="shared" si="60"/>
        <v>5.6</v>
      </c>
      <c r="AA98" s="1938">
        <f t="shared" si="60"/>
        <v>2.7</v>
      </c>
      <c r="AB98" s="1938">
        <f t="shared" si="60"/>
        <v>6.2</v>
      </c>
      <c r="AC98" s="1938">
        <f t="shared" si="60"/>
        <v>10.6</v>
      </c>
      <c r="AD98" s="1938">
        <f t="shared" si="60"/>
        <v>-10.8</v>
      </c>
      <c r="AE98" s="1938">
        <f t="shared" si="60"/>
        <v>4.5999999999999996</v>
      </c>
      <c r="AF98" s="1938">
        <f t="shared" si="60"/>
        <v>5.8</v>
      </c>
      <c r="AG98" s="1938">
        <f t="shared" si="60"/>
        <v>-2.8</v>
      </c>
      <c r="AH98" s="1938">
        <f t="shared" si="60"/>
        <v>0.7</v>
      </c>
      <c r="AI98" s="1938">
        <f t="shared" si="60"/>
        <v>-7.3</v>
      </c>
      <c r="AJ98" s="1938">
        <f t="shared" si="60"/>
        <v>-4.0999999999999996</v>
      </c>
      <c r="AK98" s="1226">
        <f t="shared" si="60"/>
        <v>2.2000000000000002</v>
      </c>
      <c r="AL98" s="1226">
        <f t="shared" si="60"/>
        <v>-0.6</v>
      </c>
      <c r="AM98" s="1511">
        <f t="shared" si="60"/>
        <v>-7</v>
      </c>
      <c r="AN98" s="2261">
        <f t="shared" si="60"/>
        <v>2</v>
      </c>
      <c r="AO98" s="1939" t="s">
        <v>97</v>
      </c>
    </row>
    <row r="99" spans="2:57">
      <c r="B99" s="2860"/>
      <c r="C99" s="2001" t="s">
        <v>1365</v>
      </c>
      <c r="D99" s="1977" t="s">
        <v>1060</v>
      </c>
      <c r="E99" s="2097">
        <v>272.88</v>
      </c>
      <c r="F99" s="2098">
        <v>279.116061</v>
      </c>
      <c r="G99" s="2098">
        <v>252.001294</v>
      </c>
      <c r="H99" s="2098">
        <v>240.139691</v>
      </c>
      <c r="I99" s="2098">
        <v>230.84798699999999</v>
      </c>
      <c r="J99" s="2098">
        <v>238.586568</v>
      </c>
      <c r="K99" s="2098">
        <v>232.39239599999999</v>
      </c>
      <c r="L99" s="2098">
        <v>258.36095499999999</v>
      </c>
      <c r="M99" s="2098">
        <v>220.580038</v>
      </c>
      <c r="N99" s="2099">
        <v>193.35249999999999</v>
      </c>
      <c r="O99" s="2098">
        <v>197.01744500000001</v>
      </c>
      <c r="P99" s="2098">
        <v>194.480842</v>
      </c>
      <c r="Q99" s="2098">
        <v>178.90267399999999</v>
      </c>
      <c r="R99" s="2098">
        <v>171.03020900000001</v>
      </c>
      <c r="S99" s="2098">
        <v>176.532917</v>
      </c>
      <c r="T99" s="2098">
        <v>182.77400299999999</v>
      </c>
      <c r="U99" s="2098">
        <v>185.68073000000001</v>
      </c>
      <c r="V99" s="2098">
        <v>187.614047</v>
      </c>
      <c r="W99" s="2094">
        <v>157.22153</v>
      </c>
      <c r="X99" s="2094">
        <v>151.39322100000001</v>
      </c>
      <c r="Y99" s="2094">
        <v>113.19610400000001</v>
      </c>
      <c r="Z99" s="2094">
        <v>122.283007</v>
      </c>
      <c r="AA99" s="2094">
        <v>127.29201</v>
      </c>
      <c r="AB99" s="2094">
        <v>135.45405700000001</v>
      </c>
      <c r="AC99" s="2094">
        <v>148.63588899999999</v>
      </c>
      <c r="AD99" s="2096">
        <v>130.790921</v>
      </c>
      <c r="AE99" s="2096">
        <v>129.424092</v>
      </c>
      <c r="AF99" s="2096">
        <v>134.186801</v>
      </c>
      <c r="AG99" s="2096">
        <v>133.02935600000001</v>
      </c>
      <c r="AH99" s="2096">
        <v>131.079408</v>
      </c>
      <c r="AI99" s="2096">
        <v>124.93777</v>
      </c>
      <c r="AJ99" s="1261">
        <v>114.29967000000001</v>
      </c>
      <c r="AK99" s="2005">
        <v>122.46798</v>
      </c>
      <c r="AL99" s="2005">
        <v>118.722364</v>
      </c>
      <c r="AM99" s="2007">
        <v>108.31048</v>
      </c>
      <c r="AN99" s="2242">
        <v>104.483493</v>
      </c>
      <c r="AO99" s="1973"/>
      <c r="AQ99" s="327" t="s">
        <v>1368</v>
      </c>
    </row>
    <row r="100" spans="2:57" ht="12">
      <c r="B100" s="2860"/>
      <c r="C100" s="1976" t="s">
        <v>1367</v>
      </c>
      <c r="D100" s="1964" t="s">
        <v>577</v>
      </c>
      <c r="E100" s="2100" t="s">
        <v>579</v>
      </c>
      <c r="F100" s="1938">
        <f t="shared" ref="F100:AN100" si="61">ROUND((F99-E99)/E99*100,1)</f>
        <v>2.2999999999999998</v>
      </c>
      <c r="G100" s="1938">
        <f t="shared" si="61"/>
        <v>-9.6999999999999993</v>
      </c>
      <c r="H100" s="1938">
        <f t="shared" si="61"/>
        <v>-4.7</v>
      </c>
      <c r="I100" s="1938">
        <f t="shared" si="61"/>
        <v>-3.9</v>
      </c>
      <c r="J100" s="1938">
        <f t="shared" si="61"/>
        <v>3.4</v>
      </c>
      <c r="K100" s="1938">
        <f t="shared" si="61"/>
        <v>-2.6</v>
      </c>
      <c r="L100" s="1938">
        <f t="shared" si="61"/>
        <v>11.2</v>
      </c>
      <c r="M100" s="1938">
        <f t="shared" si="61"/>
        <v>-14.6</v>
      </c>
      <c r="N100" s="1938">
        <f t="shared" si="61"/>
        <v>-12.3</v>
      </c>
      <c r="O100" s="1938">
        <f t="shared" si="61"/>
        <v>1.9</v>
      </c>
      <c r="P100" s="1938">
        <f t="shared" si="61"/>
        <v>-1.3</v>
      </c>
      <c r="Q100" s="1938">
        <f t="shared" si="61"/>
        <v>-8</v>
      </c>
      <c r="R100" s="1938">
        <f t="shared" si="61"/>
        <v>-4.4000000000000004</v>
      </c>
      <c r="S100" s="1938">
        <f t="shared" si="61"/>
        <v>3.2</v>
      </c>
      <c r="T100" s="1938">
        <f t="shared" si="61"/>
        <v>3.5</v>
      </c>
      <c r="U100" s="1938">
        <f t="shared" si="61"/>
        <v>1.6</v>
      </c>
      <c r="V100" s="1938">
        <f t="shared" si="61"/>
        <v>1</v>
      </c>
      <c r="W100" s="1938">
        <f t="shared" si="61"/>
        <v>-16.2</v>
      </c>
      <c r="X100" s="1938">
        <f t="shared" si="61"/>
        <v>-3.7</v>
      </c>
      <c r="Y100" s="1938">
        <f t="shared" si="61"/>
        <v>-25.2</v>
      </c>
      <c r="Z100" s="1938">
        <f t="shared" si="61"/>
        <v>8</v>
      </c>
      <c r="AA100" s="1938">
        <f t="shared" si="61"/>
        <v>4.0999999999999996</v>
      </c>
      <c r="AB100" s="1938">
        <f t="shared" si="61"/>
        <v>6.4</v>
      </c>
      <c r="AC100" s="1938">
        <f t="shared" si="61"/>
        <v>9.6999999999999993</v>
      </c>
      <c r="AD100" s="1938">
        <f t="shared" si="61"/>
        <v>-12</v>
      </c>
      <c r="AE100" s="1938">
        <f t="shared" si="61"/>
        <v>-1</v>
      </c>
      <c r="AF100" s="1938">
        <f t="shared" si="61"/>
        <v>3.7</v>
      </c>
      <c r="AG100" s="1938">
        <f t="shared" si="61"/>
        <v>-0.9</v>
      </c>
      <c r="AH100" s="1938">
        <f t="shared" si="61"/>
        <v>-1.5</v>
      </c>
      <c r="AI100" s="1938">
        <f t="shared" si="61"/>
        <v>-4.7</v>
      </c>
      <c r="AJ100" s="1938">
        <f t="shared" si="61"/>
        <v>-8.5</v>
      </c>
      <c r="AK100" s="1938">
        <f t="shared" si="61"/>
        <v>7.1</v>
      </c>
      <c r="AL100" s="1938">
        <f t="shared" si="61"/>
        <v>-3.1</v>
      </c>
      <c r="AM100" s="1938">
        <f t="shared" si="61"/>
        <v>-8.8000000000000007</v>
      </c>
      <c r="AN100" s="1938">
        <f t="shared" si="61"/>
        <v>-3.5</v>
      </c>
      <c r="AO100" s="1980"/>
    </row>
    <row r="101" spans="2:57">
      <c r="B101" s="2860"/>
      <c r="C101" s="1972" t="s">
        <v>1062</v>
      </c>
      <c r="D101" s="1977" t="s">
        <v>1130</v>
      </c>
      <c r="E101" s="2045"/>
      <c r="F101" s="2004"/>
      <c r="G101" s="2004"/>
      <c r="H101" s="2004"/>
      <c r="I101" s="1993">
        <v>4807.8890000000001</v>
      </c>
      <c r="J101" s="1993">
        <v>5055.3739999999998</v>
      </c>
      <c r="K101" s="1993">
        <v>5170.8549999999996</v>
      </c>
      <c r="L101" s="1993">
        <v>5561.6080000000002</v>
      </c>
      <c r="M101" s="1993">
        <v>4747.0889999999999</v>
      </c>
      <c r="N101" s="1281">
        <v>4213.4799999999996</v>
      </c>
      <c r="O101" s="1994">
        <v>3980.6579999999994</v>
      </c>
      <c r="P101" s="1993">
        <v>4119.2740000000003</v>
      </c>
      <c r="Q101" s="1993">
        <v>3979.8339999999998</v>
      </c>
      <c r="R101" s="1993">
        <v>4043.4639999999999</v>
      </c>
      <c r="S101" s="1993">
        <v>4029.3150000000005</v>
      </c>
      <c r="T101" s="1993">
        <v>3939.7330000000002</v>
      </c>
      <c r="U101" s="1993">
        <v>3913.183</v>
      </c>
      <c r="V101" s="1993">
        <v>3587.9290000000001</v>
      </c>
      <c r="W101" s="1993">
        <v>3426.5770000000002</v>
      </c>
      <c r="X101" s="1993">
        <v>2891.9009999999998</v>
      </c>
      <c r="Y101" s="1994">
        <v>3182.0729999999999</v>
      </c>
      <c r="Z101" s="1994">
        <v>2972.348</v>
      </c>
      <c r="AA101" s="1994">
        <v>3064.3359999999993</v>
      </c>
      <c r="AB101" s="1994">
        <v>3237.69</v>
      </c>
      <c r="AC101" s="1994">
        <v>3430.328</v>
      </c>
      <c r="AD101" s="1994">
        <v>3123.9800000000005</v>
      </c>
      <c r="AE101" s="1285">
        <v>3124.4059999999999</v>
      </c>
      <c r="AF101" s="1285">
        <v>3357.933</v>
      </c>
      <c r="AG101" s="1285">
        <v>3338.2339999999999</v>
      </c>
      <c r="AH101" s="2101">
        <v>3336.59</v>
      </c>
      <c r="AI101" s="2101">
        <v>3182.76</v>
      </c>
      <c r="AJ101" s="2101">
        <v>2898.884</v>
      </c>
      <c r="AK101" s="2102">
        <v>2660.855</v>
      </c>
      <c r="AL101" s="2102">
        <v>2692.96</v>
      </c>
      <c r="AM101" s="2714">
        <v>2931.87</v>
      </c>
      <c r="AN101" s="2102">
        <v>2948.2939999999999</v>
      </c>
      <c r="AO101" s="1276" t="s">
        <v>1064</v>
      </c>
      <c r="AQ101" s="2103"/>
      <c r="AR101" s="2103"/>
      <c r="AS101" s="2103"/>
      <c r="AT101" s="2103"/>
      <c r="AU101" s="2103"/>
      <c r="AV101" s="2103"/>
      <c r="AW101" s="2103"/>
      <c r="AX101" s="2103"/>
      <c r="AY101" s="2103"/>
      <c r="AZ101" s="2103"/>
      <c r="BA101" s="2103"/>
      <c r="BB101" s="2103"/>
      <c r="BC101" s="2103"/>
      <c r="BD101" s="2103"/>
    </row>
    <row r="102" spans="2:57">
      <c r="B102" s="2860"/>
      <c r="C102" s="1968" t="s">
        <v>38</v>
      </c>
      <c r="D102" s="1964" t="s">
        <v>577</v>
      </c>
      <c r="E102" s="2100"/>
      <c r="F102" s="1938"/>
      <c r="G102" s="1938"/>
      <c r="H102" s="1938"/>
      <c r="I102" s="2104" t="s">
        <v>579</v>
      </c>
      <c r="J102" s="1938">
        <f t="shared" ref="J102:AN102" si="62">ROUND((J101-I101)/I101*100,1)</f>
        <v>5.0999999999999996</v>
      </c>
      <c r="K102" s="1938">
        <f t="shared" si="62"/>
        <v>2.2999999999999998</v>
      </c>
      <c r="L102" s="1938">
        <f t="shared" si="62"/>
        <v>7.6</v>
      </c>
      <c r="M102" s="1938">
        <f t="shared" si="62"/>
        <v>-14.6</v>
      </c>
      <c r="N102" s="1938">
        <f t="shared" si="62"/>
        <v>-11.2</v>
      </c>
      <c r="O102" s="1938">
        <f t="shared" si="62"/>
        <v>-5.5</v>
      </c>
      <c r="P102" s="1938">
        <f t="shared" si="62"/>
        <v>3.5</v>
      </c>
      <c r="Q102" s="1938">
        <f t="shared" si="62"/>
        <v>-3.4</v>
      </c>
      <c r="R102" s="1938">
        <f t="shared" si="62"/>
        <v>1.6</v>
      </c>
      <c r="S102" s="1938">
        <f t="shared" si="62"/>
        <v>-0.3</v>
      </c>
      <c r="T102" s="1938">
        <f t="shared" si="62"/>
        <v>-2.2000000000000002</v>
      </c>
      <c r="U102" s="1938">
        <f t="shared" si="62"/>
        <v>-0.7</v>
      </c>
      <c r="V102" s="1938">
        <f t="shared" si="62"/>
        <v>-8.3000000000000007</v>
      </c>
      <c r="W102" s="1938">
        <f t="shared" si="62"/>
        <v>-4.5</v>
      </c>
      <c r="X102" s="1938">
        <f t="shared" si="62"/>
        <v>-15.6</v>
      </c>
      <c r="Y102" s="1938">
        <f t="shared" si="62"/>
        <v>10</v>
      </c>
      <c r="Z102" s="1938">
        <f t="shared" si="62"/>
        <v>-6.6</v>
      </c>
      <c r="AA102" s="1938">
        <f t="shared" si="62"/>
        <v>3.1</v>
      </c>
      <c r="AB102" s="1938">
        <f t="shared" si="62"/>
        <v>5.7</v>
      </c>
      <c r="AC102" s="1938">
        <f t="shared" si="62"/>
        <v>5.9</v>
      </c>
      <c r="AD102" s="1938">
        <f t="shared" si="62"/>
        <v>-8.9</v>
      </c>
      <c r="AE102" s="1938">
        <f t="shared" si="62"/>
        <v>0</v>
      </c>
      <c r="AF102" s="1938">
        <f t="shared" si="62"/>
        <v>7.5</v>
      </c>
      <c r="AG102" s="1938">
        <f t="shared" si="62"/>
        <v>-0.6</v>
      </c>
      <c r="AH102" s="1938">
        <f t="shared" si="62"/>
        <v>0</v>
      </c>
      <c r="AI102" s="1938">
        <f t="shared" si="62"/>
        <v>-4.5999999999999996</v>
      </c>
      <c r="AJ102" s="1938">
        <f t="shared" si="62"/>
        <v>-8.9</v>
      </c>
      <c r="AK102" s="1938">
        <f t="shared" si="62"/>
        <v>-8.1999999999999993</v>
      </c>
      <c r="AL102" s="1938">
        <f t="shared" si="62"/>
        <v>1.2</v>
      </c>
      <c r="AM102" s="1226">
        <f t="shared" si="62"/>
        <v>8.9</v>
      </c>
      <c r="AN102" s="1226">
        <f t="shared" si="62"/>
        <v>0.6</v>
      </c>
      <c r="AO102" s="1544" t="s">
        <v>1066</v>
      </c>
      <c r="AQ102" s="2103"/>
      <c r="AR102" s="2103"/>
      <c r="AS102" s="2103"/>
      <c r="AT102" s="2103"/>
      <c r="AU102" s="2103"/>
      <c r="AV102" s="2103"/>
      <c r="AW102" s="2103"/>
      <c r="AX102" s="2103"/>
      <c r="AY102" s="2103"/>
      <c r="AZ102" s="2103"/>
      <c r="BA102" s="2103"/>
      <c r="BB102" s="2103"/>
      <c r="BC102" s="2103"/>
      <c r="BD102" s="2103"/>
    </row>
    <row r="103" spans="2:57">
      <c r="B103" s="2860"/>
      <c r="C103" s="1934" t="s">
        <v>1370</v>
      </c>
      <c r="D103" s="1977" t="s">
        <v>1131</v>
      </c>
      <c r="E103" s="2105">
        <v>10629.411</v>
      </c>
      <c r="F103" s="1360">
        <v>11616.829</v>
      </c>
      <c r="G103" s="1360">
        <v>12164.835999999999</v>
      </c>
      <c r="H103" s="1360">
        <v>11773.036</v>
      </c>
      <c r="I103" s="1360">
        <v>11173.163</v>
      </c>
      <c r="J103" s="1360">
        <v>10947.056</v>
      </c>
      <c r="K103" s="1360">
        <v>10929.849</v>
      </c>
      <c r="L103" s="1360">
        <v>11284.47</v>
      </c>
      <c r="M103" s="1360">
        <v>10864.971</v>
      </c>
      <c r="N103" s="1360">
        <v>10541.665000000001</v>
      </c>
      <c r="O103" s="1993">
        <v>10249.751</v>
      </c>
      <c r="P103" s="2088">
        <v>9899.7209999999995</v>
      </c>
      <c r="Q103" s="2088">
        <v>9576.0390000000007</v>
      </c>
      <c r="R103" s="2088">
        <v>9315.09</v>
      </c>
      <c r="S103" s="2088">
        <v>9086.4930000000004</v>
      </c>
      <c r="T103" s="2088">
        <v>8783.1589999999997</v>
      </c>
      <c r="U103" s="2088">
        <v>8758.6859999999997</v>
      </c>
      <c r="V103" s="2088">
        <v>8610.8169999999991</v>
      </c>
      <c r="W103" s="2088">
        <v>8428.7270000000008</v>
      </c>
      <c r="X103" s="2088">
        <v>7844.2330000000002</v>
      </c>
      <c r="Y103" s="2088">
        <v>7054.4290000000001</v>
      </c>
      <c r="Z103" s="2088">
        <v>6726.7340000000004</v>
      </c>
      <c r="AA103" s="2088">
        <v>6723.0820000000003</v>
      </c>
      <c r="AB103" s="2088">
        <v>6649.3280000000004</v>
      </c>
      <c r="AC103" s="2088">
        <v>6893.0379999999996</v>
      </c>
      <c r="AD103" s="2088">
        <v>6702.0540000000001</v>
      </c>
      <c r="AE103" s="2088">
        <v>6792.299</v>
      </c>
      <c r="AF103" s="2088">
        <v>6560.7489999999998</v>
      </c>
      <c r="AG103" s="2088">
        <v>6535.415</v>
      </c>
      <c r="AH103" s="2088">
        <v>6398.0630000000001</v>
      </c>
      <c r="AI103" s="2088">
        <v>6042.5020000000004</v>
      </c>
      <c r="AJ103" s="1285">
        <v>4561.2240000000002</v>
      </c>
      <c r="AK103" s="1288">
        <v>4968.3</v>
      </c>
      <c r="AL103" s="1288">
        <v>5673.8810000000003</v>
      </c>
      <c r="AM103" s="1288">
        <v>6090.3879999999999</v>
      </c>
      <c r="AN103" s="1288">
        <v>6322.7380000000003</v>
      </c>
      <c r="AO103" s="1973" t="s">
        <v>1067</v>
      </c>
      <c r="AQ103" s="2103"/>
      <c r="AR103" s="2103"/>
      <c r="AS103" s="2103"/>
      <c r="AT103" s="2103"/>
      <c r="AU103" s="2103"/>
      <c r="AV103" s="2103"/>
      <c r="AW103" s="2103"/>
      <c r="AX103" s="2103"/>
      <c r="AY103" s="2103"/>
      <c r="AZ103" s="2103"/>
      <c r="BA103" s="2103"/>
      <c r="BB103" s="2103"/>
      <c r="BC103" s="2103"/>
      <c r="BD103" s="2103"/>
      <c r="BE103" s="327"/>
    </row>
    <row r="104" spans="2:57" ht="12">
      <c r="B104" s="2861"/>
      <c r="C104" s="1963"/>
      <c r="D104" s="1964" t="s">
        <v>577</v>
      </c>
      <c r="E104" s="2100" t="s">
        <v>579</v>
      </c>
      <c r="F104" s="1938">
        <f t="shared" ref="F104:AN104" si="63">ROUND((F103-E103)/E103*100,1)</f>
        <v>9.3000000000000007</v>
      </c>
      <c r="G104" s="1938">
        <f t="shared" si="63"/>
        <v>4.7</v>
      </c>
      <c r="H104" s="1938">
        <f t="shared" si="63"/>
        <v>-3.2</v>
      </c>
      <c r="I104" s="1938">
        <f t="shared" si="63"/>
        <v>-5.0999999999999996</v>
      </c>
      <c r="J104" s="1938">
        <f t="shared" si="63"/>
        <v>-2</v>
      </c>
      <c r="K104" s="1938">
        <f t="shared" si="63"/>
        <v>-0.2</v>
      </c>
      <c r="L104" s="1938">
        <f t="shared" si="63"/>
        <v>3.2</v>
      </c>
      <c r="M104" s="1938">
        <f t="shared" si="63"/>
        <v>-3.7</v>
      </c>
      <c r="N104" s="1938">
        <f t="shared" si="63"/>
        <v>-3</v>
      </c>
      <c r="O104" s="1938">
        <f t="shared" si="63"/>
        <v>-2.8</v>
      </c>
      <c r="P104" s="1938">
        <f t="shared" si="63"/>
        <v>-3.4</v>
      </c>
      <c r="Q104" s="1938">
        <f t="shared" si="63"/>
        <v>-3.3</v>
      </c>
      <c r="R104" s="1938">
        <f t="shared" si="63"/>
        <v>-2.7</v>
      </c>
      <c r="S104" s="1938">
        <f t="shared" si="63"/>
        <v>-2.5</v>
      </c>
      <c r="T104" s="1938">
        <f t="shared" si="63"/>
        <v>-3.3</v>
      </c>
      <c r="U104" s="1938">
        <f t="shared" si="63"/>
        <v>-0.3</v>
      </c>
      <c r="V104" s="1938">
        <f t="shared" si="63"/>
        <v>-1.7</v>
      </c>
      <c r="W104" s="1938">
        <f t="shared" si="63"/>
        <v>-2.1</v>
      </c>
      <c r="X104" s="1938">
        <f t="shared" si="63"/>
        <v>-6.9</v>
      </c>
      <c r="Y104" s="1938">
        <f t="shared" si="63"/>
        <v>-10.1</v>
      </c>
      <c r="Z104" s="1938">
        <f t="shared" si="63"/>
        <v>-4.5999999999999996</v>
      </c>
      <c r="AA104" s="1938">
        <f t="shared" si="63"/>
        <v>-0.1</v>
      </c>
      <c r="AB104" s="1938">
        <f t="shared" si="63"/>
        <v>-1.1000000000000001</v>
      </c>
      <c r="AC104" s="1938">
        <f t="shared" si="63"/>
        <v>3.7</v>
      </c>
      <c r="AD104" s="1938">
        <f t="shared" si="63"/>
        <v>-2.8</v>
      </c>
      <c r="AE104" s="1938">
        <f t="shared" si="63"/>
        <v>1.3</v>
      </c>
      <c r="AF104" s="1938">
        <f t="shared" si="63"/>
        <v>-3.4</v>
      </c>
      <c r="AG104" s="1938">
        <f t="shared" si="63"/>
        <v>-0.4</v>
      </c>
      <c r="AH104" s="1938">
        <f t="shared" si="63"/>
        <v>-2.1</v>
      </c>
      <c r="AI104" s="1938">
        <f t="shared" si="63"/>
        <v>-5.6</v>
      </c>
      <c r="AJ104" s="1938">
        <f t="shared" si="63"/>
        <v>-24.5</v>
      </c>
      <c r="AK104" s="1938">
        <f t="shared" si="63"/>
        <v>8.9</v>
      </c>
      <c r="AL104" s="1938">
        <f t="shared" si="63"/>
        <v>14.2</v>
      </c>
      <c r="AM104" s="1944">
        <f t="shared" si="63"/>
        <v>7.3</v>
      </c>
      <c r="AN104" s="2715">
        <f t="shared" si="63"/>
        <v>3.8</v>
      </c>
      <c r="AO104" s="1980" t="s">
        <v>97</v>
      </c>
    </row>
    <row r="105" spans="2:57" ht="12">
      <c r="B105" s="2862" t="s">
        <v>1373</v>
      </c>
      <c r="C105" s="2001" t="s">
        <v>1403</v>
      </c>
      <c r="D105" s="1935" t="s">
        <v>576</v>
      </c>
      <c r="E105" s="2048"/>
      <c r="F105" s="2004"/>
      <c r="G105" s="2004"/>
      <c r="H105" s="2004"/>
      <c r="I105" s="2004"/>
      <c r="J105" s="2004"/>
      <c r="K105" s="2004"/>
      <c r="L105" s="2004"/>
      <c r="M105" s="2004"/>
      <c r="N105" s="1516">
        <v>462.50189999999998</v>
      </c>
      <c r="O105" s="1516">
        <v>470.01400000000001</v>
      </c>
      <c r="P105" s="1516">
        <v>472.97359999999998</v>
      </c>
      <c r="Q105" s="1516">
        <v>500.07209999999998</v>
      </c>
      <c r="R105" s="1516">
        <v>505.60629999999998</v>
      </c>
      <c r="S105" s="1516">
        <v>515.80269999999996</v>
      </c>
      <c r="T105" s="1516">
        <v>522.67600000000004</v>
      </c>
      <c r="U105" s="1516">
        <v>530.09019999999998</v>
      </c>
      <c r="V105" s="1516">
        <v>535.9443</v>
      </c>
      <c r="W105" s="1516">
        <v>550.21460000000002</v>
      </c>
      <c r="X105" s="1516">
        <v>564.70230000000004</v>
      </c>
      <c r="Y105" s="1516">
        <v>579.60170000000005</v>
      </c>
      <c r="Z105" s="1516">
        <v>596.84109999999998</v>
      </c>
      <c r="AA105" s="1516">
        <v>610.12289999999996</v>
      </c>
      <c r="AB105" s="1516">
        <v>629.95100000000002</v>
      </c>
      <c r="AC105" s="1516">
        <v>650.88720000000001</v>
      </c>
      <c r="AD105" s="1516">
        <v>673.74519999999995</v>
      </c>
      <c r="AE105" s="1516">
        <v>701.51130000000001</v>
      </c>
      <c r="AF105" s="1516">
        <v>745.2962</v>
      </c>
      <c r="AG105" s="1516">
        <v>775.15899999999999</v>
      </c>
      <c r="AH105" s="1516">
        <v>788.9982</v>
      </c>
      <c r="AI105" s="1516">
        <v>854.7799</v>
      </c>
      <c r="AJ105" s="1955">
        <v>895.68640000000005</v>
      </c>
      <c r="AK105" s="2006">
        <v>924.0136</v>
      </c>
      <c r="AL105" s="2006">
        <v>964.80129999999997</v>
      </c>
      <c r="AM105" s="2716">
        <v>993.42870000000005</v>
      </c>
      <c r="AN105" s="2514">
        <v>999.65710000000001</v>
      </c>
      <c r="AO105" s="1939" t="s">
        <v>1375</v>
      </c>
      <c r="AQ105" s="1625" t="s">
        <v>1404</v>
      </c>
    </row>
    <row r="106" spans="2:57" ht="12">
      <c r="B106" s="2860"/>
      <c r="C106" s="1976" t="s">
        <v>1377</v>
      </c>
      <c r="D106" s="1943" t="s">
        <v>577</v>
      </c>
      <c r="E106" s="2100"/>
      <c r="F106" s="1938"/>
      <c r="G106" s="1938"/>
      <c r="H106" s="1938"/>
      <c r="I106" s="1938"/>
      <c r="J106" s="1938"/>
      <c r="K106" s="1938"/>
      <c r="L106" s="1938"/>
      <c r="M106" s="1938"/>
      <c r="N106" s="2104" t="s">
        <v>579</v>
      </c>
      <c r="O106" s="1938">
        <f t="shared" ref="O106:AN106" si="64">ROUND((O105-N105)/N105*100,1)</f>
        <v>1.6</v>
      </c>
      <c r="P106" s="1938">
        <f t="shared" si="64"/>
        <v>0.6</v>
      </c>
      <c r="Q106" s="1938">
        <f t="shared" si="64"/>
        <v>5.7</v>
      </c>
      <c r="R106" s="1938">
        <f t="shared" si="64"/>
        <v>1.1000000000000001</v>
      </c>
      <c r="S106" s="1938">
        <f t="shared" si="64"/>
        <v>2</v>
      </c>
      <c r="T106" s="1938">
        <f t="shared" si="64"/>
        <v>1.3</v>
      </c>
      <c r="U106" s="1938">
        <f t="shared" si="64"/>
        <v>1.4</v>
      </c>
      <c r="V106" s="1938">
        <f t="shared" si="64"/>
        <v>1.1000000000000001</v>
      </c>
      <c r="W106" s="1938">
        <f t="shared" si="64"/>
        <v>2.7</v>
      </c>
      <c r="X106" s="1938">
        <f t="shared" si="64"/>
        <v>2.6</v>
      </c>
      <c r="Y106" s="1938">
        <f t="shared" si="64"/>
        <v>2.6</v>
      </c>
      <c r="Z106" s="1938">
        <f t="shared" si="64"/>
        <v>3</v>
      </c>
      <c r="AA106" s="1938">
        <f t="shared" si="64"/>
        <v>2.2000000000000002</v>
      </c>
      <c r="AB106" s="1938">
        <f t="shared" si="64"/>
        <v>3.2</v>
      </c>
      <c r="AC106" s="1938">
        <f t="shared" si="64"/>
        <v>3.3</v>
      </c>
      <c r="AD106" s="1938">
        <f t="shared" si="64"/>
        <v>3.5</v>
      </c>
      <c r="AE106" s="1938">
        <f t="shared" si="64"/>
        <v>4.0999999999999996</v>
      </c>
      <c r="AF106" s="1938">
        <f t="shared" si="64"/>
        <v>6.2</v>
      </c>
      <c r="AG106" s="1938">
        <f t="shared" si="64"/>
        <v>4</v>
      </c>
      <c r="AH106" s="1938">
        <f t="shared" si="64"/>
        <v>1.8</v>
      </c>
      <c r="AI106" s="1938">
        <f t="shared" si="64"/>
        <v>8.3000000000000007</v>
      </c>
      <c r="AJ106" s="1938">
        <f t="shared" si="64"/>
        <v>4.8</v>
      </c>
      <c r="AK106" s="1226">
        <f t="shared" si="64"/>
        <v>3.2</v>
      </c>
      <c r="AL106" s="1226">
        <f t="shared" si="64"/>
        <v>4.4000000000000004</v>
      </c>
      <c r="AM106" s="1511">
        <f t="shared" si="64"/>
        <v>3</v>
      </c>
      <c r="AN106" s="2261">
        <f t="shared" si="64"/>
        <v>0.6</v>
      </c>
      <c r="AO106" s="1973" t="s">
        <v>97</v>
      </c>
    </row>
    <row r="107" spans="2:57" ht="12">
      <c r="B107" s="2860"/>
      <c r="C107" s="2001" t="s">
        <v>1403</v>
      </c>
      <c r="D107" s="1935" t="s">
        <v>576</v>
      </c>
      <c r="E107" s="2106"/>
      <c r="F107" s="2107"/>
      <c r="G107" s="2107"/>
      <c r="H107" s="2107"/>
      <c r="I107" s="2107"/>
      <c r="J107" s="2107"/>
      <c r="K107" s="2107"/>
      <c r="L107" s="2107"/>
      <c r="M107" s="2107"/>
      <c r="N107" s="2095">
        <v>468.37509999999997</v>
      </c>
      <c r="O107" s="2108">
        <v>461.63279999999997</v>
      </c>
      <c r="P107" s="2096">
        <v>453.52870000000001</v>
      </c>
      <c r="Q107" s="2096">
        <v>435.01089999999999</v>
      </c>
      <c r="R107" s="2096">
        <v>414.77199999999999</v>
      </c>
      <c r="S107" s="2096">
        <v>401.30560000000003</v>
      </c>
      <c r="T107" s="2096">
        <v>389.428</v>
      </c>
      <c r="U107" s="2096">
        <v>395.56200000000001</v>
      </c>
      <c r="V107" s="2096">
        <v>399.18490000000003</v>
      </c>
      <c r="W107" s="2096">
        <v>404.88729999999998</v>
      </c>
      <c r="X107" s="2096">
        <v>422.24689999999998</v>
      </c>
      <c r="Y107" s="2096">
        <v>416.166</v>
      </c>
      <c r="Z107" s="2096">
        <v>413.78030000000001</v>
      </c>
      <c r="AA107" s="2096">
        <v>417.42399999999998</v>
      </c>
      <c r="AB107" s="2096">
        <v>426.7294</v>
      </c>
      <c r="AC107" s="2096">
        <v>437.36259999999999</v>
      </c>
      <c r="AD107" s="2096">
        <v>451.95600000000002</v>
      </c>
      <c r="AE107" s="2109">
        <v>464.59429999999998</v>
      </c>
      <c r="AF107" s="2109">
        <v>478.54750000000001</v>
      </c>
      <c r="AG107" s="2109">
        <v>489.8304</v>
      </c>
      <c r="AH107" s="2109">
        <v>503.80489999999998</v>
      </c>
      <c r="AI107" s="2109">
        <v>531.10599999999999</v>
      </c>
      <c r="AJ107" s="2005">
        <v>539.06079999999997</v>
      </c>
      <c r="AK107" s="2007">
        <v>554.40250000000003</v>
      </c>
      <c r="AL107" s="2005">
        <v>578.01250000000005</v>
      </c>
      <c r="AM107" s="2007">
        <v>604.95650000000001</v>
      </c>
      <c r="AN107" s="2005">
        <v>616.20299999999997</v>
      </c>
      <c r="AO107" s="1939" t="s">
        <v>1379</v>
      </c>
      <c r="AQ107" s="1625" t="s">
        <v>271</v>
      </c>
    </row>
    <row r="108" spans="2:57" ht="12">
      <c r="B108" s="2861"/>
      <c r="C108" s="2008" t="s">
        <v>1380</v>
      </c>
      <c r="D108" s="1943" t="s">
        <v>577</v>
      </c>
      <c r="E108" s="2100"/>
      <c r="F108" s="1938"/>
      <c r="G108" s="1938"/>
      <c r="H108" s="1938"/>
      <c r="I108" s="1938"/>
      <c r="J108" s="1938"/>
      <c r="K108" s="1938"/>
      <c r="L108" s="1938"/>
      <c r="M108" s="1938"/>
      <c r="N108" s="2104" t="s">
        <v>579</v>
      </c>
      <c r="O108" s="1938">
        <f t="shared" ref="O108:AN108" si="65">ROUND((O107-N107)/N107*100,1)</f>
        <v>-1.4</v>
      </c>
      <c r="P108" s="1938">
        <f t="shared" si="65"/>
        <v>-1.8</v>
      </c>
      <c r="Q108" s="1938">
        <f t="shared" si="65"/>
        <v>-4.0999999999999996</v>
      </c>
      <c r="R108" s="1938">
        <f t="shared" si="65"/>
        <v>-4.7</v>
      </c>
      <c r="S108" s="1938">
        <f t="shared" si="65"/>
        <v>-3.2</v>
      </c>
      <c r="T108" s="1938">
        <f t="shared" si="65"/>
        <v>-3</v>
      </c>
      <c r="U108" s="1938">
        <f t="shared" si="65"/>
        <v>1.6</v>
      </c>
      <c r="V108" s="1938">
        <f t="shared" si="65"/>
        <v>0.9</v>
      </c>
      <c r="W108" s="1938">
        <f t="shared" si="65"/>
        <v>1.4</v>
      </c>
      <c r="X108" s="1938">
        <f t="shared" si="65"/>
        <v>4.3</v>
      </c>
      <c r="Y108" s="1938">
        <f t="shared" si="65"/>
        <v>-1.4</v>
      </c>
      <c r="Z108" s="1938">
        <f t="shared" si="65"/>
        <v>-0.6</v>
      </c>
      <c r="AA108" s="1938">
        <f t="shared" si="65"/>
        <v>0.9</v>
      </c>
      <c r="AB108" s="1938">
        <f t="shared" si="65"/>
        <v>2.2000000000000002</v>
      </c>
      <c r="AC108" s="1938">
        <f t="shared" si="65"/>
        <v>2.5</v>
      </c>
      <c r="AD108" s="1938">
        <f t="shared" si="65"/>
        <v>3.3</v>
      </c>
      <c r="AE108" s="1938">
        <f t="shared" si="65"/>
        <v>2.8</v>
      </c>
      <c r="AF108" s="1938">
        <f t="shared" si="65"/>
        <v>3</v>
      </c>
      <c r="AG108" s="1938">
        <f t="shared" si="65"/>
        <v>2.4</v>
      </c>
      <c r="AH108" s="1938">
        <f t="shared" si="65"/>
        <v>2.9</v>
      </c>
      <c r="AI108" s="1938">
        <f t="shared" si="65"/>
        <v>5.4</v>
      </c>
      <c r="AJ108" s="1938">
        <f t="shared" si="65"/>
        <v>1.5</v>
      </c>
      <c r="AK108" s="1226">
        <f t="shared" si="65"/>
        <v>2.8</v>
      </c>
      <c r="AL108" s="1226">
        <f t="shared" si="65"/>
        <v>4.3</v>
      </c>
      <c r="AM108" s="1226">
        <f t="shared" si="65"/>
        <v>4.7</v>
      </c>
      <c r="AN108" s="1226">
        <f t="shared" si="65"/>
        <v>1.9</v>
      </c>
      <c r="AO108" s="1980"/>
    </row>
    <row r="109" spans="2:57" ht="13.5" customHeight="1">
      <c r="B109" s="2862" t="s">
        <v>1381</v>
      </c>
      <c r="C109" s="2009" t="s">
        <v>1382</v>
      </c>
      <c r="D109" s="1954" t="s">
        <v>567</v>
      </c>
      <c r="E109" s="2110">
        <v>388829.93456000002</v>
      </c>
      <c r="F109" s="2111">
        <v>418749.91243000003</v>
      </c>
      <c r="G109" s="2111">
        <v>426965.81679999997</v>
      </c>
      <c r="H109" s="2111">
        <v>430528.78613999998</v>
      </c>
      <c r="I109" s="2111">
        <v>396132.43342999998</v>
      </c>
      <c r="J109" s="2111">
        <v>407503.47246999998</v>
      </c>
      <c r="K109" s="2111">
        <v>420694.32010999997</v>
      </c>
      <c r="L109" s="2111">
        <v>460405.85678999999</v>
      </c>
      <c r="M109" s="2111">
        <v>514111.90247999999</v>
      </c>
      <c r="N109" s="2112">
        <v>494493.47288000002</v>
      </c>
      <c r="O109" s="2113">
        <v>485476.47889000003</v>
      </c>
      <c r="P109" s="2113">
        <v>520452.40651</v>
      </c>
      <c r="Q109" s="2113">
        <v>485927.92468</v>
      </c>
      <c r="R109" s="2113">
        <v>527271.07345000003</v>
      </c>
      <c r="S109" s="2113">
        <v>560602.93078000005</v>
      </c>
      <c r="T109" s="2113">
        <v>617194.14731000003</v>
      </c>
      <c r="U109" s="2113">
        <v>682901.57103999995</v>
      </c>
      <c r="V109" s="2113">
        <v>774605.85438000003</v>
      </c>
      <c r="W109" s="2113">
        <v>851133.81290000002</v>
      </c>
      <c r="X109" s="2113">
        <v>711455.93489999999</v>
      </c>
      <c r="Y109" s="2112">
        <v>590078.78981999995</v>
      </c>
      <c r="Z109" s="2112">
        <v>677888.37682999996</v>
      </c>
      <c r="AA109" s="2112">
        <v>652884.86575999996</v>
      </c>
      <c r="AB109" s="2114">
        <v>639399.81096999999</v>
      </c>
      <c r="AC109" s="2114">
        <v>708564.64251000003</v>
      </c>
      <c r="AD109" s="2115">
        <v>746670.47829999996</v>
      </c>
      <c r="AE109" s="1349">
        <v>741151.32259999996</v>
      </c>
      <c r="AF109" s="1349">
        <v>715222.48</v>
      </c>
      <c r="AG109" s="1349">
        <v>792212.49</v>
      </c>
      <c r="AH109" s="1349">
        <v>807098.87</v>
      </c>
      <c r="AI109" s="1349">
        <v>758787.92</v>
      </c>
      <c r="AJ109" s="1362">
        <v>694854.14</v>
      </c>
      <c r="AK109" s="1875">
        <v>858736.95</v>
      </c>
      <c r="AL109" s="1875">
        <v>992261.91</v>
      </c>
      <c r="AM109" s="1875">
        <v>1090453.82</v>
      </c>
      <c r="AN109" s="2243">
        <v>1141562.83</v>
      </c>
      <c r="AO109" s="1939" t="s">
        <v>1070</v>
      </c>
      <c r="AQ109" s="1625" t="s">
        <v>1405</v>
      </c>
      <c r="AR109" s="1625" t="s">
        <v>271</v>
      </c>
    </row>
    <row r="110" spans="2:57" ht="12">
      <c r="B110" s="2860"/>
      <c r="C110" s="2009"/>
      <c r="D110" s="1964" t="s">
        <v>577</v>
      </c>
      <c r="E110" s="2100" t="s">
        <v>579</v>
      </c>
      <c r="F110" s="1938">
        <f t="shared" ref="F110:AN110" si="66">ROUND((F109-E109)/E109*100,1)</f>
        <v>7.7</v>
      </c>
      <c r="G110" s="1938">
        <f t="shared" si="66"/>
        <v>2</v>
      </c>
      <c r="H110" s="1938">
        <f t="shared" si="66"/>
        <v>0.8</v>
      </c>
      <c r="I110" s="1938">
        <f t="shared" si="66"/>
        <v>-8</v>
      </c>
      <c r="J110" s="1938">
        <f t="shared" si="66"/>
        <v>2.9</v>
      </c>
      <c r="K110" s="1938">
        <f t="shared" si="66"/>
        <v>3.2</v>
      </c>
      <c r="L110" s="1938">
        <f t="shared" si="66"/>
        <v>9.4</v>
      </c>
      <c r="M110" s="1938">
        <f t="shared" si="66"/>
        <v>11.7</v>
      </c>
      <c r="N110" s="1938">
        <f t="shared" si="66"/>
        <v>-3.8</v>
      </c>
      <c r="O110" s="1938">
        <f t="shared" si="66"/>
        <v>-1.8</v>
      </c>
      <c r="P110" s="1938">
        <f t="shared" si="66"/>
        <v>7.2</v>
      </c>
      <c r="Q110" s="1938">
        <f t="shared" si="66"/>
        <v>-6.6</v>
      </c>
      <c r="R110" s="1938">
        <f t="shared" si="66"/>
        <v>8.5</v>
      </c>
      <c r="S110" s="1938">
        <f t="shared" si="66"/>
        <v>6.3</v>
      </c>
      <c r="T110" s="1938">
        <f t="shared" si="66"/>
        <v>10.1</v>
      </c>
      <c r="U110" s="1938">
        <f t="shared" si="66"/>
        <v>10.6</v>
      </c>
      <c r="V110" s="1938">
        <f t="shared" si="66"/>
        <v>13.4</v>
      </c>
      <c r="W110" s="1938">
        <f t="shared" si="66"/>
        <v>9.9</v>
      </c>
      <c r="X110" s="1938">
        <f t="shared" si="66"/>
        <v>-16.399999999999999</v>
      </c>
      <c r="Y110" s="1938">
        <f t="shared" si="66"/>
        <v>-17.100000000000001</v>
      </c>
      <c r="Z110" s="1938">
        <f t="shared" si="66"/>
        <v>14.9</v>
      </c>
      <c r="AA110" s="1938">
        <f t="shared" si="66"/>
        <v>-3.7</v>
      </c>
      <c r="AB110" s="1938">
        <f t="shared" si="66"/>
        <v>-2.1</v>
      </c>
      <c r="AC110" s="1938">
        <f t="shared" si="66"/>
        <v>10.8</v>
      </c>
      <c r="AD110" s="1938">
        <f t="shared" si="66"/>
        <v>5.4</v>
      </c>
      <c r="AE110" s="1938">
        <f t="shared" si="66"/>
        <v>-0.7</v>
      </c>
      <c r="AF110" s="1938">
        <f t="shared" si="66"/>
        <v>-3.5</v>
      </c>
      <c r="AG110" s="1938">
        <f t="shared" si="66"/>
        <v>10.8</v>
      </c>
      <c r="AH110" s="1938">
        <f t="shared" si="66"/>
        <v>1.9</v>
      </c>
      <c r="AI110" s="1938">
        <f t="shared" si="66"/>
        <v>-6</v>
      </c>
      <c r="AJ110" s="1938">
        <f t="shared" si="66"/>
        <v>-8.4</v>
      </c>
      <c r="AK110" s="1226">
        <f t="shared" si="66"/>
        <v>23.6</v>
      </c>
      <c r="AL110" s="1226">
        <f t="shared" si="66"/>
        <v>15.5</v>
      </c>
      <c r="AM110" s="1226">
        <f t="shared" si="66"/>
        <v>9.9</v>
      </c>
      <c r="AN110" s="1226">
        <f t="shared" si="66"/>
        <v>4.7</v>
      </c>
      <c r="AO110" s="1973" t="s">
        <v>97</v>
      </c>
    </row>
    <row r="111" spans="2:57" ht="12">
      <c r="B111" s="2860"/>
      <c r="C111" s="2009" t="s">
        <v>1385</v>
      </c>
      <c r="D111" s="1977" t="s">
        <v>567</v>
      </c>
      <c r="E111" s="2116">
        <v>304041.71468999999</v>
      </c>
      <c r="F111" s="2111">
        <v>341711.37098000001</v>
      </c>
      <c r="G111" s="2111">
        <v>309704.19633000001</v>
      </c>
      <c r="H111" s="2111">
        <v>292250.46503999998</v>
      </c>
      <c r="I111" s="2111">
        <v>264499.17444999999</v>
      </c>
      <c r="J111" s="2111">
        <v>289888.14347000001</v>
      </c>
      <c r="K111" s="2111">
        <v>329529.56131999998</v>
      </c>
      <c r="L111" s="2117">
        <v>396716.61069</v>
      </c>
      <c r="M111" s="2111">
        <v>399614.67070999998</v>
      </c>
      <c r="N111" s="2112">
        <v>353937.50968999998</v>
      </c>
      <c r="O111" s="2113">
        <v>364516.15688999998</v>
      </c>
      <c r="P111" s="2112">
        <v>424493.70013999997</v>
      </c>
      <c r="Q111" s="2112">
        <v>415090.70870000002</v>
      </c>
      <c r="R111" s="2112">
        <v>430671.01678000001</v>
      </c>
      <c r="S111" s="2112">
        <v>448551.80763</v>
      </c>
      <c r="T111" s="2112">
        <v>503857.81365000003</v>
      </c>
      <c r="U111" s="2112">
        <v>605112.91697999998</v>
      </c>
      <c r="V111" s="2118">
        <v>684473.46</v>
      </c>
      <c r="W111" s="2118">
        <v>749580.73</v>
      </c>
      <c r="X111" s="2118">
        <v>719104.42</v>
      </c>
      <c r="Y111" s="2118">
        <v>538208.52</v>
      </c>
      <c r="Z111" s="2118">
        <v>624130.55000000005</v>
      </c>
      <c r="AA111" s="2118">
        <v>697105.74401999998</v>
      </c>
      <c r="AB111" s="2119">
        <v>720977.64942000003</v>
      </c>
      <c r="AC111" s="2119">
        <v>846128.56114000001</v>
      </c>
      <c r="AD111" s="2119">
        <v>837947.84328999999</v>
      </c>
      <c r="AE111" s="1874">
        <v>752203.67984999996</v>
      </c>
      <c r="AF111" s="1874">
        <v>675488.04</v>
      </c>
      <c r="AG111" s="1874">
        <v>768104.76</v>
      </c>
      <c r="AH111" s="1874">
        <v>823189.69</v>
      </c>
      <c r="AI111" s="1874">
        <v>771724.27</v>
      </c>
      <c r="AJ111" s="1875">
        <v>684868.46</v>
      </c>
      <c r="AK111" s="1875">
        <v>914603.41</v>
      </c>
      <c r="AL111" s="1875">
        <v>1209808.1100000001</v>
      </c>
      <c r="AM111" s="1875">
        <v>1029023.99</v>
      </c>
      <c r="AN111" s="1875">
        <v>1089345.98</v>
      </c>
      <c r="AO111" s="1939" t="s">
        <v>97</v>
      </c>
    </row>
    <row r="112" spans="2:57" ht="12.5" thickBot="1">
      <c r="B112" s="2863"/>
      <c r="C112" s="2010"/>
      <c r="D112" s="2011" t="s">
        <v>577</v>
      </c>
      <c r="E112" s="2120" t="s">
        <v>579</v>
      </c>
      <c r="F112" s="2012">
        <f t="shared" ref="F112:AN112" si="67">ROUND((F111-E111)/E111*100,1)</f>
        <v>12.4</v>
      </c>
      <c r="G112" s="2012">
        <f t="shared" si="67"/>
        <v>-9.4</v>
      </c>
      <c r="H112" s="2012">
        <f t="shared" si="67"/>
        <v>-5.6</v>
      </c>
      <c r="I112" s="2012">
        <f t="shared" si="67"/>
        <v>-9.5</v>
      </c>
      <c r="J112" s="2012">
        <f t="shared" si="67"/>
        <v>9.6</v>
      </c>
      <c r="K112" s="2012">
        <f t="shared" si="67"/>
        <v>13.7</v>
      </c>
      <c r="L112" s="2012">
        <f t="shared" si="67"/>
        <v>20.399999999999999</v>
      </c>
      <c r="M112" s="2012">
        <f t="shared" si="67"/>
        <v>0.7</v>
      </c>
      <c r="N112" s="2012">
        <f t="shared" si="67"/>
        <v>-11.4</v>
      </c>
      <c r="O112" s="2012">
        <f t="shared" si="67"/>
        <v>3</v>
      </c>
      <c r="P112" s="2012">
        <f t="shared" si="67"/>
        <v>16.5</v>
      </c>
      <c r="Q112" s="2012">
        <f t="shared" si="67"/>
        <v>-2.2000000000000002</v>
      </c>
      <c r="R112" s="2012">
        <f t="shared" si="67"/>
        <v>3.8</v>
      </c>
      <c r="S112" s="2012">
        <f t="shared" si="67"/>
        <v>4.2</v>
      </c>
      <c r="T112" s="2012">
        <f t="shared" si="67"/>
        <v>12.3</v>
      </c>
      <c r="U112" s="2012">
        <f t="shared" si="67"/>
        <v>20.100000000000001</v>
      </c>
      <c r="V112" s="2012">
        <f t="shared" si="67"/>
        <v>13.1</v>
      </c>
      <c r="W112" s="2012">
        <f t="shared" si="67"/>
        <v>9.5</v>
      </c>
      <c r="X112" s="2012">
        <f t="shared" si="67"/>
        <v>-4.0999999999999996</v>
      </c>
      <c r="Y112" s="2012">
        <f t="shared" si="67"/>
        <v>-25.2</v>
      </c>
      <c r="Z112" s="2012">
        <f t="shared" si="67"/>
        <v>16</v>
      </c>
      <c r="AA112" s="2012">
        <f t="shared" si="67"/>
        <v>11.7</v>
      </c>
      <c r="AB112" s="2012">
        <f t="shared" si="67"/>
        <v>3.4</v>
      </c>
      <c r="AC112" s="2012">
        <f t="shared" si="67"/>
        <v>17.399999999999999</v>
      </c>
      <c r="AD112" s="2012">
        <f t="shared" si="67"/>
        <v>-1</v>
      </c>
      <c r="AE112" s="2012">
        <f t="shared" si="67"/>
        <v>-10.199999999999999</v>
      </c>
      <c r="AF112" s="2012">
        <f t="shared" si="67"/>
        <v>-10.199999999999999</v>
      </c>
      <c r="AG112" s="2121">
        <f t="shared" si="67"/>
        <v>13.7</v>
      </c>
      <c r="AH112" s="2121">
        <f t="shared" si="67"/>
        <v>7.2</v>
      </c>
      <c r="AI112" s="2122">
        <f t="shared" si="67"/>
        <v>-6.3</v>
      </c>
      <c r="AJ112" s="2122">
        <f t="shared" si="67"/>
        <v>-11.3</v>
      </c>
      <c r="AK112" s="2123">
        <f t="shared" si="67"/>
        <v>33.5</v>
      </c>
      <c r="AL112" s="2123">
        <f t="shared" si="67"/>
        <v>32.299999999999997</v>
      </c>
      <c r="AM112" s="2123">
        <f t="shared" si="67"/>
        <v>-14.9</v>
      </c>
      <c r="AN112" s="2123">
        <f t="shared" si="67"/>
        <v>5.9</v>
      </c>
      <c r="AO112" s="2013" t="s">
        <v>97</v>
      </c>
    </row>
    <row r="113" spans="2:43" ht="12.5">
      <c r="B113" s="1347"/>
      <c r="E113" s="2125"/>
      <c r="F113" s="2125"/>
      <c r="G113" s="2125"/>
      <c r="H113" s="2125"/>
      <c r="I113" s="2125"/>
      <c r="J113" s="2125"/>
      <c r="K113" s="2125"/>
      <c r="L113" s="2125"/>
      <c r="M113" s="2125"/>
      <c r="N113" s="2125"/>
      <c r="O113" s="2125"/>
      <c r="P113" s="2125"/>
      <c r="Q113" s="2125"/>
      <c r="R113" s="2125"/>
      <c r="S113" s="2125"/>
      <c r="T113" s="2125"/>
      <c r="U113" s="2125"/>
      <c r="V113" s="2125"/>
      <c r="W113" s="2125"/>
      <c r="X113" s="2125"/>
      <c r="Y113" s="2125"/>
      <c r="Z113" s="2125"/>
      <c r="AA113" s="2125"/>
      <c r="AB113" s="2125"/>
      <c r="AC113" s="2125"/>
      <c r="AD113" s="2125"/>
      <c r="AE113" s="2125"/>
      <c r="AF113" s="2125"/>
      <c r="AG113" s="2125"/>
      <c r="AH113" s="2125"/>
      <c r="AI113" s="2125"/>
      <c r="AJ113" s="2125"/>
      <c r="AK113" s="2125"/>
      <c r="AL113" s="2125"/>
      <c r="AM113" s="2125"/>
      <c r="AN113" s="2125"/>
    </row>
    <row r="114" spans="2:43">
      <c r="D114" s="2126"/>
      <c r="E114" s="1625"/>
      <c r="AE114" s="1625"/>
      <c r="AF114" s="1625"/>
      <c r="AG114" s="1625"/>
      <c r="AH114" s="1625"/>
      <c r="AO114" s="1625" t="s">
        <v>271</v>
      </c>
    </row>
    <row r="115" spans="2:43">
      <c r="AH115" s="1349"/>
      <c r="AI115" s="2127"/>
      <c r="AJ115" s="2127"/>
      <c r="AK115" s="2127"/>
      <c r="AL115" s="2127"/>
      <c r="AM115" s="2127"/>
      <c r="AN115" s="2717"/>
    </row>
    <row r="116" spans="2:43">
      <c r="B116" s="327" t="s">
        <v>1406</v>
      </c>
      <c r="C116" s="327"/>
      <c r="D116" s="1363" t="s">
        <v>581</v>
      </c>
      <c r="E116" s="2128">
        <v>18145119</v>
      </c>
      <c r="F116" s="2128">
        <v>19588676</v>
      </c>
      <c r="G116" s="2128">
        <v>20694461</v>
      </c>
      <c r="H116" s="2128">
        <v>21037720</v>
      </c>
      <c r="I116" s="2128">
        <v>21577040</v>
      </c>
      <c r="J116" s="2128">
        <v>21157180</v>
      </c>
      <c r="K116" s="2128">
        <v>22368221</v>
      </c>
      <c r="L116" s="2128">
        <v>21890586</v>
      </c>
      <c r="M116" s="2128">
        <v>21613981</v>
      </c>
      <c r="N116" s="2128">
        <v>21051526</v>
      </c>
      <c r="O116" s="2128">
        <v>20508313</v>
      </c>
      <c r="P116" s="2128">
        <v>20699876</v>
      </c>
      <c r="Q116" s="2128">
        <v>20263967</v>
      </c>
      <c r="R116" s="2128">
        <v>19975743</v>
      </c>
      <c r="S116" s="2128">
        <v>19793032.999999996</v>
      </c>
      <c r="T116" s="2128">
        <v>20010093</v>
      </c>
      <c r="U116" s="2128">
        <v>20020257</v>
      </c>
      <c r="V116" s="2128">
        <v>20684631</v>
      </c>
      <c r="W116" s="2128">
        <v>20640541</v>
      </c>
      <c r="X116" s="2128">
        <v>20204930</v>
      </c>
      <c r="Y116" s="2128">
        <v>18779914</v>
      </c>
      <c r="Z116" s="2128">
        <v>19645069</v>
      </c>
      <c r="AA116" s="2128">
        <v>19413328</v>
      </c>
      <c r="AB116" s="2128">
        <v>19566104</v>
      </c>
      <c r="AC116" s="2128">
        <v>19829286</v>
      </c>
      <c r="AD116" s="2128">
        <v>20308832</v>
      </c>
      <c r="AE116" s="2128">
        <v>20844444</v>
      </c>
      <c r="AF116" s="2128">
        <v>20892593</v>
      </c>
      <c r="AG116" s="2128">
        <v>21268038</v>
      </c>
      <c r="AH116" s="2128">
        <v>21177777</v>
      </c>
      <c r="AI116" s="2129">
        <v>21153253</v>
      </c>
      <c r="AJ116" s="2129">
        <v>20710230</v>
      </c>
      <c r="AK116" s="2129"/>
      <c r="AL116" s="2129"/>
      <c r="AM116" s="2129"/>
      <c r="AN116" s="2137"/>
      <c r="AO116" s="327" t="s">
        <v>1134</v>
      </c>
    </row>
    <row r="117" spans="2:43">
      <c r="B117" s="327"/>
      <c r="C117" s="327"/>
      <c r="D117" s="2130" t="s">
        <v>1153</v>
      </c>
      <c r="E117" s="2131"/>
      <c r="F117" s="2131"/>
      <c r="G117" s="2131"/>
      <c r="H117" s="2131"/>
      <c r="I117" s="2131"/>
      <c r="J117" s="2131"/>
      <c r="K117" s="2131"/>
      <c r="L117" s="2131"/>
      <c r="M117" s="2131"/>
      <c r="N117" s="2131"/>
      <c r="O117" s="2131"/>
      <c r="P117" s="2131"/>
      <c r="Q117" s="2131"/>
      <c r="R117" s="2131"/>
      <c r="S117" s="2131"/>
      <c r="T117" s="2131"/>
      <c r="U117" s="2131"/>
      <c r="V117" s="2132">
        <v>20759498</v>
      </c>
      <c r="W117" s="2132">
        <v>21335063</v>
      </c>
      <c r="X117" s="2132">
        <v>20974175</v>
      </c>
      <c r="Y117" s="2132">
        <v>19501270</v>
      </c>
      <c r="Z117" s="2132">
        <v>20556384</v>
      </c>
      <c r="AA117" s="2133">
        <v>20028021</v>
      </c>
      <c r="AB117" s="2133">
        <v>19918740</v>
      </c>
      <c r="AC117" s="2133">
        <v>20575401</v>
      </c>
      <c r="AD117" s="2133">
        <v>20739112</v>
      </c>
      <c r="AE117" s="2133">
        <v>21731105</v>
      </c>
      <c r="AF117" s="2133">
        <v>21926254</v>
      </c>
      <c r="AG117" s="2133">
        <v>22228604</v>
      </c>
      <c r="AH117" s="2133">
        <v>22209424</v>
      </c>
      <c r="AI117" s="2133">
        <v>22420143</v>
      </c>
      <c r="AJ117" s="2133">
        <v>21940129</v>
      </c>
      <c r="AK117" s="2133">
        <v>22632376</v>
      </c>
      <c r="AL117" s="2538">
        <v>23462648</v>
      </c>
      <c r="AM117" s="2538">
        <v>24315203</v>
      </c>
      <c r="AN117" s="2718">
        <v>25113442</v>
      </c>
      <c r="AO117" s="327" t="s">
        <v>271</v>
      </c>
      <c r="AQ117" s="1823" t="s">
        <v>1474</v>
      </c>
    </row>
    <row r="118" spans="2:43">
      <c r="B118" s="327"/>
      <c r="C118" s="327"/>
      <c r="D118" s="1363" t="s">
        <v>1407</v>
      </c>
      <c r="E118" s="2128">
        <v>17572636</v>
      </c>
      <c r="F118" s="2128">
        <v>17946261</v>
      </c>
      <c r="G118" s="2128">
        <v>17835226</v>
      </c>
      <c r="H118" s="2128">
        <v>17478229</v>
      </c>
      <c r="I118" s="2128">
        <v>17724674</v>
      </c>
      <c r="J118" s="2128">
        <v>17393384</v>
      </c>
      <c r="K118" s="2128">
        <v>18628680</v>
      </c>
      <c r="L118" s="2128">
        <v>19171661</v>
      </c>
      <c r="M118" s="2128">
        <v>18544523</v>
      </c>
      <c r="N118" s="2128">
        <v>17895900</v>
      </c>
      <c r="O118" s="2128">
        <v>17804753</v>
      </c>
      <c r="P118" s="2128">
        <v>18313434</v>
      </c>
      <c r="Q118" s="2128">
        <v>18576082.000000004</v>
      </c>
      <c r="R118" s="2128">
        <v>18606033</v>
      </c>
      <c r="S118" s="2128">
        <v>18549049.000000004</v>
      </c>
      <c r="T118" s="2128">
        <v>19012293</v>
      </c>
      <c r="U118" s="2128">
        <v>19187464</v>
      </c>
      <c r="V118" s="2128">
        <v>19794394</v>
      </c>
      <c r="W118" s="2128">
        <v>19894538</v>
      </c>
      <c r="X118" s="2128">
        <v>19545878</v>
      </c>
      <c r="Y118" s="2128">
        <v>18199428</v>
      </c>
      <c r="Z118" s="2128">
        <v>19374567</v>
      </c>
      <c r="AA118" s="2128">
        <v>19401843</v>
      </c>
      <c r="AB118" s="2128">
        <v>19586790</v>
      </c>
      <c r="AC118" s="2128">
        <v>19884305</v>
      </c>
      <c r="AD118" s="2128">
        <v>19957783</v>
      </c>
      <c r="AE118" s="2128">
        <v>20187128</v>
      </c>
      <c r="AF118" s="2128">
        <v>20264865</v>
      </c>
      <c r="AG118" s="2128">
        <v>20710708</v>
      </c>
      <c r="AH118" s="2128">
        <v>20620092</v>
      </c>
      <c r="AI118" s="2129">
        <v>20493016</v>
      </c>
      <c r="AJ118" s="2129">
        <v>19958837</v>
      </c>
      <c r="AK118" s="2134"/>
      <c r="AL118" s="2134"/>
      <c r="AM118" s="2134"/>
      <c r="AN118" s="2134"/>
      <c r="AO118" s="327"/>
    </row>
    <row r="119" spans="2:43">
      <c r="B119" s="327"/>
      <c r="C119" s="327"/>
      <c r="D119" s="1585" t="s">
        <v>1153</v>
      </c>
      <c r="E119" s="2135"/>
      <c r="F119" s="2135"/>
      <c r="G119" s="2135"/>
      <c r="H119" s="2135"/>
      <c r="I119" s="2135"/>
      <c r="J119" s="2135"/>
      <c r="K119" s="2135"/>
      <c r="L119" s="2135"/>
      <c r="M119" s="2135"/>
      <c r="N119" s="2135"/>
      <c r="O119" s="2135"/>
      <c r="P119" s="2135"/>
      <c r="Q119" s="2135"/>
      <c r="R119" s="2135"/>
      <c r="S119" s="2135"/>
      <c r="T119" s="2135"/>
      <c r="U119" s="2135"/>
      <c r="V119" s="2136">
        <v>20511586</v>
      </c>
      <c r="W119" s="2136">
        <v>21202941</v>
      </c>
      <c r="X119" s="2136">
        <v>20880876</v>
      </c>
      <c r="Y119" s="2136">
        <v>19521749</v>
      </c>
      <c r="Z119" s="2136">
        <v>20933634</v>
      </c>
      <c r="AA119" s="2137">
        <v>20672740</v>
      </c>
      <c r="AB119" s="2137">
        <v>20631376</v>
      </c>
      <c r="AC119" s="2137">
        <v>21342022</v>
      </c>
      <c r="AD119" s="2137">
        <v>21089067</v>
      </c>
      <c r="AE119" s="2137">
        <v>21748084</v>
      </c>
      <c r="AF119" s="2137">
        <v>21895795</v>
      </c>
      <c r="AG119" s="2137">
        <v>22228525</v>
      </c>
      <c r="AH119" s="2137">
        <v>22207831</v>
      </c>
      <c r="AI119" s="2137">
        <v>22317043</v>
      </c>
      <c r="AJ119" s="2137">
        <v>21610179</v>
      </c>
      <c r="AK119" s="2134">
        <v>22368624</v>
      </c>
      <c r="AL119" s="2539">
        <v>23058823</v>
      </c>
      <c r="AM119" s="2539">
        <v>23125310</v>
      </c>
      <c r="AN119" s="2539">
        <v>23117450</v>
      </c>
      <c r="AO119" s="327" t="s">
        <v>1134</v>
      </c>
      <c r="AQ119" s="1823" t="str">
        <f>AQ117</f>
        <v>2025_4-6</v>
      </c>
    </row>
    <row r="120" spans="2:43">
      <c r="B120" s="327"/>
      <c r="D120" s="1344" t="s">
        <v>1408</v>
      </c>
      <c r="E120" s="2135">
        <f>E121*F120/F121</f>
        <v>17162178.462303054</v>
      </c>
      <c r="F120" s="2135">
        <v>18807682</v>
      </c>
      <c r="G120" s="2135">
        <v>19208538</v>
      </c>
      <c r="H120" s="2135">
        <v>19086226</v>
      </c>
      <c r="I120" s="2135">
        <v>19461692</v>
      </c>
      <c r="J120" s="2135">
        <v>19097936</v>
      </c>
      <c r="K120" s="2135">
        <v>20323890</v>
      </c>
      <c r="L120" s="2135">
        <v>20839596</v>
      </c>
      <c r="M120" s="2135">
        <v>20306253</v>
      </c>
      <c r="N120" s="2135">
        <v>19488635</v>
      </c>
      <c r="O120" s="2135">
        <v>19122305</v>
      </c>
      <c r="P120" s="2135">
        <v>19430553</v>
      </c>
      <c r="Q120" s="2135">
        <v>18954158</v>
      </c>
      <c r="R120" s="2135">
        <v>19034447</v>
      </c>
      <c r="S120" s="2135">
        <v>19005872</v>
      </c>
      <c r="T120" s="2135">
        <v>19445562</v>
      </c>
      <c r="U120" s="2135">
        <v>19689827</v>
      </c>
      <c r="V120" s="2135">
        <v>20453160.000000004</v>
      </c>
      <c r="W120" s="2135">
        <v>20261692.000000004</v>
      </c>
      <c r="X120" s="2135">
        <v>19633096</v>
      </c>
      <c r="Y120" s="2135">
        <v>19141743</v>
      </c>
      <c r="Z120" s="2135">
        <v>20707566</v>
      </c>
      <c r="AA120" s="2135">
        <v>20695150</v>
      </c>
      <c r="AB120" s="2135">
        <v>20520582</v>
      </c>
      <c r="AC120" s="2135">
        <v>21257039</v>
      </c>
      <c r="AD120" s="2135">
        <v>21629544.000000004</v>
      </c>
      <c r="AE120" s="2135"/>
      <c r="AF120" s="2135"/>
      <c r="AG120" s="1364"/>
      <c r="AH120" s="1625"/>
    </row>
    <row r="121" spans="2:43">
      <c r="B121" s="327"/>
      <c r="C121" s="327"/>
      <c r="D121" s="1618" t="s">
        <v>1409</v>
      </c>
      <c r="E121" s="2131">
        <v>17917839</v>
      </c>
      <c r="F121" s="2131">
        <v>19635795</v>
      </c>
      <c r="G121" s="1618"/>
      <c r="H121" s="1618"/>
      <c r="I121" s="1618"/>
      <c r="J121" s="2139"/>
      <c r="K121" s="1618"/>
      <c r="L121" s="1618"/>
      <c r="M121" s="1618"/>
      <c r="N121" s="1618"/>
      <c r="O121" s="1618"/>
      <c r="P121" s="1618"/>
      <c r="Q121" s="2140"/>
      <c r="R121" s="2140"/>
      <c r="S121" s="2140"/>
      <c r="T121" s="2140"/>
      <c r="U121" s="2140"/>
      <c r="V121" s="2140"/>
      <c r="W121" s="2141"/>
      <c r="X121" s="2141"/>
      <c r="Y121" s="2141"/>
      <c r="Z121" s="2141"/>
      <c r="AA121" s="2141"/>
      <c r="AB121" s="2141"/>
      <c r="AC121" s="2141"/>
      <c r="AD121" s="2141"/>
      <c r="AE121" s="2141"/>
      <c r="AF121" s="2141"/>
      <c r="AG121" s="2142"/>
      <c r="AH121" s="2143"/>
      <c r="AI121" s="2144"/>
      <c r="AJ121" s="2144"/>
      <c r="AK121" s="2124"/>
      <c r="AL121" s="2124"/>
      <c r="AM121" s="2124"/>
      <c r="AN121" s="2124"/>
    </row>
    <row r="122" spans="2:43">
      <c r="B122" s="327"/>
      <c r="C122" s="327"/>
      <c r="D122" s="1349"/>
      <c r="E122" s="1349"/>
      <c r="F122" s="2041"/>
      <c r="J122" s="2145"/>
      <c r="K122" s="2145"/>
      <c r="L122" s="2145"/>
      <c r="M122" s="2145"/>
      <c r="N122" s="2145"/>
      <c r="O122" s="2145"/>
      <c r="P122" s="2145"/>
      <c r="Q122" s="2146"/>
      <c r="R122" s="2146"/>
      <c r="S122" s="2146"/>
      <c r="T122" s="2146"/>
      <c r="U122" s="2146"/>
      <c r="V122" s="2146"/>
      <c r="W122" s="2146"/>
      <c r="X122" s="2146"/>
      <c r="Y122" s="2146"/>
      <c r="Z122" s="2146"/>
      <c r="AA122" s="2146"/>
      <c r="AB122" s="2146"/>
      <c r="AC122" s="2146"/>
      <c r="AD122" s="2146"/>
      <c r="AE122" s="2146"/>
      <c r="AF122" s="2146"/>
      <c r="AG122" s="2146"/>
      <c r="AH122" s="2147"/>
      <c r="AI122" s="2124"/>
      <c r="AJ122" s="2124"/>
      <c r="AK122" s="2148"/>
      <c r="AL122" s="2148"/>
      <c r="AM122" s="2262"/>
      <c r="AN122" s="2124"/>
    </row>
    <row r="123" spans="2:43" ht="12">
      <c r="B123" s="1613" t="s">
        <v>1410</v>
      </c>
      <c r="C123" s="1613"/>
      <c r="D123" s="1607" t="s">
        <v>1438</v>
      </c>
      <c r="E123" s="2244">
        <v>105.7</v>
      </c>
      <c r="F123" s="2245">
        <v>108.8</v>
      </c>
      <c r="G123" s="2245">
        <v>106</v>
      </c>
      <c r="H123" s="2245">
        <v>98.1</v>
      </c>
      <c r="I123" s="2245">
        <v>94.6</v>
      </c>
      <c r="J123" s="2245">
        <v>93.2</v>
      </c>
      <c r="K123" s="2245">
        <v>95.4</v>
      </c>
      <c r="L123" s="2245">
        <v>100.9</v>
      </c>
      <c r="M123" s="2245">
        <v>106.6</v>
      </c>
      <c r="N123" s="2245">
        <v>99.5</v>
      </c>
      <c r="O123" s="2245">
        <v>99.7</v>
      </c>
      <c r="P123" s="2245">
        <v>101.1</v>
      </c>
      <c r="Q123" s="2245">
        <v>91.7</v>
      </c>
      <c r="R123" s="2245">
        <v>97.6</v>
      </c>
      <c r="S123" s="2245">
        <v>107.1</v>
      </c>
      <c r="T123" s="2245">
        <v>113.9</v>
      </c>
      <c r="U123" s="2245">
        <v>122</v>
      </c>
      <c r="V123" s="2245">
        <v>133.69999999999999</v>
      </c>
      <c r="W123" s="2245">
        <v>132.9</v>
      </c>
      <c r="X123" s="2245">
        <v>119.1</v>
      </c>
      <c r="Y123" s="2245">
        <v>105.4</v>
      </c>
      <c r="Z123" s="2245">
        <v>118.2</v>
      </c>
      <c r="AA123" s="2245">
        <v>121.4</v>
      </c>
      <c r="AB123" s="2245">
        <v>113.1</v>
      </c>
      <c r="AC123" s="2245">
        <v>113.6</v>
      </c>
      <c r="AD123" s="2245">
        <v>112.7</v>
      </c>
      <c r="AE123" s="2245">
        <v>110.7</v>
      </c>
      <c r="AF123" s="2245">
        <v>110.8</v>
      </c>
      <c r="AG123" s="2245">
        <v>114.9</v>
      </c>
      <c r="AH123" s="1609">
        <v>115.8</v>
      </c>
      <c r="AI123" s="1608">
        <v>109.8</v>
      </c>
      <c r="AJ123" s="1608">
        <v>98.7</v>
      </c>
      <c r="AK123" s="1608">
        <v>101.4</v>
      </c>
      <c r="AL123" s="1608">
        <v>101.8</v>
      </c>
      <c r="AM123" s="1610"/>
      <c r="AN123" s="1610"/>
    </row>
    <row r="124" spans="2:43" ht="12">
      <c r="C124" s="1625" t="s">
        <v>1412</v>
      </c>
      <c r="D124" s="1589" t="s">
        <v>1411</v>
      </c>
      <c r="E124" s="2154">
        <f>ROUND(ROUND(ROUND(E127*0.946375,1)*1.10231,1)*1.018809,1)</f>
        <v>110</v>
      </c>
      <c r="F124" s="2154">
        <f t="shared" ref="F124:R124" si="68">ROUND(ROUND(ROUND(F127*0.946375,1)*1.10231,1)*1.018809,1)</f>
        <v>113.3</v>
      </c>
      <c r="G124" s="2154">
        <f t="shared" si="68"/>
        <v>110.4</v>
      </c>
      <c r="H124" s="2154">
        <f t="shared" si="68"/>
        <v>102.2</v>
      </c>
      <c r="I124" s="2154">
        <f t="shared" si="68"/>
        <v>98.6</v>
      </c>
      <c r="J124" s="2154">
        <f t="shared" si="68"/>
        <v>97.1</v>
      </c>
      <c r="K124" s="2154">
        <f t="shared" si="68"/>
        <v>99.5</v>
      </c>
      <c r="L124" s="2154">
        <f t="shared" si="68"/>
        <v>105.2</v>
      </c>
      <c r="M124" s="2154">
        <f t="shared" si="68"/>
        <v>111.2</v>
      </c>
      <c r="N124" s="2154">
        <f t="shared" si="68"/>
        <v>103.8</v>
      </c>
      <c r="O124" s="2154">
        <f t="shared" si="68"/>
        <v>104</v>
      </c>
      <c r="P124" s="2154">
        <f t="shared" si="68"/>
        <v>105.3</v>
      </c>
      <c r="Q124" s="2154">
        <f t="shared" si="68"/>
        <v>95.7</v>
      </c>
      <c r="R124" s="2154">
        <f t="shared" si="68"/>
        <v>101.9</v>
      </c>
      <c r="S124" s="2154">
        <f>ROUND(ROUND(S126*1.10231,1)*1.018809,1)</f>
        <v>107.4</v>
      </c>
      <c r="T124" s="2154">
        <f t="shared" ref="T124:W124" si="69">ROUND(ROUND(T126*1.10231,1)*1.018809,1)</f>
        <v>110.2</v>
      </c>
      <c r="U124" s="2154">
        <f t="shared" si="69"/>
        <v>114.3</v>
      </c>
      <c r="V124" s="2154">
        <f t="shared" si="69"/>
        <v>124</v>
      </c>
      <c r="W124" s="2154">
        <f t="shared" si="69"/>
        <v>120.3</v>
      </c>
      <c r="X124" s="2154">
        <f>ROUND(X125*1.018809,1)</f>
        <v>105.1</v>
      </c>
      <c r="Y124" s="2154">
        <f>ROUND(Y125*1.018809,1)</f>
        <v>93</v>
      </c>
      <c r="Z124" s="2154">
        <f t="shared" ref="Z124:AB124" si="70">ROUND(Z125*1.018809,1)</f>
        <v>104.3</v>
      </c>
      <c r="AA124" s="2154">
        <f t="shared" si="70"/>
        <v>107.2</v>
      </c>
      <c r="AB124" s="2154">
        <f t="shared" si="70"/>
        <v>99.8</v>
      </c>
      <c r="AC124" s="2246">
        <v>102</v>
      </c>
      <c r="AD124" s="2246">
        <v>101.2</v>
      </c>
      <c r="AE124" s="2247">
        <v>99.4</v>
      </c>
      <c r="AF124" s="2247">
        <v>99.5</v>
      </c>
      <c r="AG124" s="2247">
        <v>103.2</v>
      </c>
      <c r="AH124" s="2247">
        <v>104</v>
      </c>
      <c r="AI124" s="2246">
        <v>103.6</v>
      </c>
      <c r="AJ124" s="2246">
        <v>93.1</v>
      </c>
      <c r="AK124" s="2246">
        <v>93.7</v>
      </c>
      <c r="AL124" s="2246">
        <v>96.1</v>
      </c>
      <c r="AM124" s="2246"/>
      <c r="AN124" s="2246"/>
    </row>
    <row r="125" spans="2:43">
      <c r="D125" s="1589" t="s">
        <v>1413</v>
      </c>
      <c r="E125" s="2065"/>
      <c r="F125" s="2248"/>
      <c r="G125" s="2248"/>
      <c r="H125" s="2248"/>
      <c r="I125" s="2248"/>
      <c r="J125" s="2248"/>
      <c r="K125" s="2248"/>
      <c r="L125" s="2248"/>
      <c r="M125" s="2248"/>
      <c r="N125" s="2248"/>
      <c r="O125" s="2248"/>
      <c r="P125" s="2248"/>
      <c r="Q125" s="2248"/>
      <c r="R125" s="2248"/>
      <c r="S125" s="2248"/>
      <c r="T125" s="2248"/>
      <c r="U125" s="2248"/>
      <c r="V125" s="2248"/>
      <c r="W125" s="2248"/>
      <c r="X125" s="2065">
        <v>103.2</v>
      </c>
      <c r="Y125" s="2065">
        <v>91.3</v>
      </c>
      <c r="Z125" s="2065">
        <v>102.4</v>
      </c>
      <c r="AA125" s="2065">
        <v>105.2</v>
      </c>
      <c r="AB125" s="2065">
        <v>98</v>
      </c>
      <c r="AC125" s="2065">
        <v>98.4</v>
      </c>
    </row>
    <row r="126" spans="2:43">
      <c r="D126" s="1589" t="s">
        <v>1414</v>
      </c>
      <c r="E126" s="2065"/>
      <c r="F126" s="2065"/>
      <c r="G126" s="2065"/>
      <c r="H126" s="2065"/>
      <c r="I126" s="2065"/>
      <c r="J126" s="2065"/>
      <c r="K126" s="2065"/>
      <c r="L126" s="2065"/>
      <c r="M126" s="2065"/>
      <c r="N126" s="2065"/>
      <c r="O126" s="2065"/>
      <c r="P126" s="2065"/>
      <c r="Q126" s="2065"/>
      <c r="R126" s="2065"/>
      <c r="S126" s="2065">
        <v>95.6</v>
      </c>
      <c r="T126" s="2065">
        <v>98.2</v>
      </c>
      <c r="U126" s="2065">
        <v>101.8</v>
      </c>
      <c r="V126" s="2065">
        <v>110.4</v>
      </c>
      <c r="W126" s="2065">
        <v>107.1</v>
      </c>
      <c r="X126" s="2065">
        <v>96.8</v>
      </c>
      <c r="Y126" s="2065"/>
      <c r="Z126" s="2065"/>
      <c r="AA126" s="2065"/>
      <c r="AB126" s="2065"/>
      <c r="AC126" s="2065"/>
      <c r="AG126" s="327" t="s">
        <v>271</v>
      </c>
    </row>
    <row r="127" spans="2:43">
      <c r="B127" s="1618"/>
      <c r="C127" s="1618"/>
      <c r="D127" s="1611" t="s">
        <v>1415</v>
      </c>
      <c r="E127" s="2249">
        <v>103.6</v>
      </c>
      <c r="F127" s="2249">
        <v>106.6</v>
      </c>
      <c r="G127" s="2249">
        <v>103.9</v>
      </c>
      <c r="H127" s="2249">
        <v>96.2</v>
      </c>
      <c r="I127" s="2249">
        <v>92.8</v>
      </c>
      <c r="J127" s="2249">
        <v>91.4</v>
      </c>
      <c r="K127" s="2249">
        <v>93.6</v>
      </c>
      <c r="L127" s="2249">
        <v>99</v>
      </c>
      <c r="M127" s="2249">
        <v>104.6</v>
      </c>
      <c r="N127" s="2249">
        <v>97.616666666666674</v>
      </c>
      <c r="O127" s="2249">
        <v>97.8</v>
      </c>
      <c r="P127" s="2249">
        <v>99.149999999999991</v>
      </c>
      <c r="Q127" s="2249">
        <v>89.99166666666666</v>
      </c>
      <c r="R127" s="2249">
        <v>95.8</v>
      </c>
      <c r="S127" s="2249">
        <v>105.1</v>
      </c>
      <c r="T127" s="2249"/>
      <c r="U127" s="2249"/>
      <c r="V127" s="2249"/>
      <c r="W127" s="2249"/>
      <c r="X127" s="2249"/>
      <c r="Y127" s="2249"/>
      <c r="Z127" s="1618"/>
      <c r="AA127" s="882"/>
      <c r="AB127" s="882"/>
      <c r="AC127" s="882"/>
      <c r="AD127" s="882"/>
      <c r="AE127" s="1618"/>
      <c r="AF127" s="1618"/>
      <c r="AG127" s="1618"/>
      <c r="AH127" s="1618"/>
      <c r="AI127" s="1618"/>
      <c r="AJ127" s="1618"/>
      <c r="AK127" s="1618"/>
      <c r="AL127" s="1618"/>
    </row>
    <row r="128" spans="2:43" ht="12">
      <c r="B128" s="1613" t="s">
        <v>1416</v>
      </c>
      <c r="C128" s="1613"/>
      <c r="D128" s="1607" t="s">
        <v>1438</v>
      </c>
      <c r="E128" s="2250">
        <v>88.3</v>
      </c>
      <c r="F128" s="2250">
        <v>88.2</v>
      </c>
      <c r="G128" s="2250">
        <v>98.1</v>
      </c>
      <c r="H128" s="2250">
        <v>97.4</v>
      </c>
      <c r="I128" s="2250">
        <v>94.4</v>
      </c>
      <c r="J128" s="2250">
        <v>89.7</v>
      </c>
      <c r="K128" s="2250">
        <v>86.2</v>
      </c>
      <c r="L128" s="2250">
        <v>83.3</v>
      </c>
      <c r="M128" s="2250">
        <v>89.1</v>
      </c>
      <c r="N128" s="2250">
        <v>88.7</v>
      </c>
      <c r="O128" s="2250">
        <v>83.6</v>
      </c>
      <c r="P128" s="2250">
        <v>82.7</v>
      </c>
      <c r="Q128" s="2250">
        <v>84.3</v>
      </c>
      <c r="R128" s="2250">
        <v>77.400000000000006</v>
      </c>
      <c r="S128" s="2250">
        <v>80.400000000000006</v>
      </c>
      <c r="T128" s="2250">
        <v>83.6</v>
      </c>
      <c r="U128" s="2250">
        <v>89.8</v>
      </c>
      <c r="V128" s="2250">
        <v>92.9</v>
      </c>
      <c r="W128" s="2250">
        <v>90.1</v>
      </c>
      <c r="X128" s="2250">
        <v>90.3</v>
      </c>
      <c r="Y128" s="2250">
        <v>80.3</v>
      </c>
      <c r="Z128" s="2251">
        <v>79.5</v>
      </c>
      <c r="AA128" s="2047">
        <v>90.3</v>
      </c>
      <c r="AB128" s="2047">
        <v>92.9</v>
      </c>
      <c r="AC128" s="2047">
        <v>89.2</v>
      </c>
      <c r="AD128" s="2047">
        <v>92</v>
      </c>
      <c r="AE128" s="2251">
        <v>92.8</v>
      </c>
      <c r="AF128" s="2251">
        <v>96.3</v>
      </c>
      <c r="AG128" s="2251">
        <v>97.8</v>
      </c>
      <c r="AH128" s="2252">
        <v>100.1</v>
      </c>
      <c r="AI128" s="2252">
        <v>102.3</v>
      </c>
      <c r="AJ128" s="2252">
        <v>98.6</v>
      </c>
      <c r="AK128" s="2252">
        <v>97.9</v>
      </c>
      <c r="AL128" s="2252">
        <v>98.7</v>
      </c>
      <c r="AM128" s="2252"/>
      <c r="AN128" s="2719"/>
    </row>
    <row r="129" spans="3:41" ht="12">
      <c r="D129" s="1589" t="s">
        <v>1411</v>
      </c>
      <c r="E129" s="2065">
        <f t="shared" ref="E129:R129" si="71">ROUND(ROUND(ROUND(E132*1.043933,1)*1.0772,1)*0.811594,1)</f>
        <v>98</v>
      </c>
      <c r="F129" s="2065">
        <f t="shared" si="71"/>
        <v>97.9</v>
      </c>
      <c r="G129" s="2065">
        <f t="shared" si="71"/>
        <v>108.8</v>
      </c>
      <c r="H129" s="2065">
        <f t="shared" si="71"/>
        <v>108</v>
      </c>
      <c r="I129" s="2065">
        <f t="shared" si="71"/>
        <v>104.7</v>
      </c>
      <c r="J129" s="2065">
        <f t="shared" si="71"/>
        <v>99.6</v>
      </c>
      <c r="K129" s="2065">
        <f t="shared" si="71"/>
        <v>95.8</v>
      </c>
      <c r="L129" s="2065">
        <f t="shared" si="71"/>
        <v>92.6</v>
      </c>
      <c r="M129" s="2065">
        <f t="shared" si="71"/>
        <v>99</v>
      </c>
      <c r="N129" s="2065">
        <f t="shared" si="71"/>
        <v>98.5</v>
      </c>
      <c r="O129" s="2065">
        <f t="shared" si="71"/>
        <v>92.9</v>
      </c>
      <c r="P129" s="2065">
        <f t="shared" si="71"/>
        <v>91.9</v>
      </c>
      <c r="Q129" s="2065">
        <f t="shared" si="71"/>
        <v>93.7</v>
      </c>
      <c r="R129" s="2065">
        <f t="shared" si="71"/>
        <v>85.9</v>
      </c>
      <c r="S129" s="2065">
        <f>ROUND(ROUND(S131*1.0772,1)*0.811594,1)</f>
        <v>84.8</v>
      </c>
      <c r="T129" s="2065">
        <f>ROUND(ROUND(T131*1.0772,1)*0.811594,1)</f>
        <v>83.8</v>
      </c>
      <c r="U129" s="2065">
        <f>ROUND(ROUND(U131*1.0772,1)*0.811594,1)</f>
        <v>87.7</v>
      </c>
      <c r="V129" s="2065">
        <f>ROUND(ROUND(V131*1.0772,1)*0.811594,1)</f>
        <v>89.7</v>
      </c>
      <c r="W129" s="2065">
        <f>ROUND(ROUND(W131*1.0772,1)*0.811594,1)</f>
        <v>92.4</v>
      </c>
      <c r="X129" s="2065">
        <f>ROUND(X130*0.811594,1)</f>
        <v>92.7</v>
      </c>
      <c r="Y129" s="2065">
        <f>ROUND(Y130*0.811594,1)</f>
        <v>82.4</v>
      </c>
      <c r="Z129" s="2065">
        <f>ROUND(Z130*0.811594,1)</f>
        <v>81.599999999999994</v>
      </c>
      <c r="AA129" s="2065">
        <f>ROUND(AA130*0.811594,1)</f>
        <v>92.6</v>
      </c>
      <c r="AB129" s="2065">
        <f>ROUND(AB130*0.811594,1)</f>
        <v>95.3</v>
      </c>
      <c r="AC129" s="2253">
        <v>96.7</v>
      </c>
      <c r="AD129" s="1589">
        <v>99.7</v>
      </c>
      <c r="AE129" s="1519">
        <v>100.6</v>
      </c>
      <c r="AF129" s="1519">
        <v>104.4</v>
      </c>
      <c r="AG129" s="1519">
        <v>106</v>
      </c>
      <c r="AH129" s="1519">
        <v>108.5</v>
      </c>
      <c r="AI129" s="1589">
        <v>112.1</v>
      </c>
      <c r="AJ129" s="1589">
        <v>107.6</v>
      </c>
      <c r="AK129" s="1589">
        <v>107.5</v>
      </c>
      <c r="AL129" s="1589">
        <v>107.7</v>
      </c>
      <c r="AM129" s="1589"/>
      <c r="AN129" s="1589"/>
    </row>
    <row r="130" spans="3:41" ht="12">
      <c r="C130" s="1625" t="s">
        <v>1417</v>
      </c>
      <c r="D130" s="1589" t="s">
        <v>1413</v>
      </c>
      <c r="E130" s="2065"/>
      <c r="F130" s="2065"/>
      <c r="G130" s="2065"/>
      <c r="H130" s="2065"/>
      <c r="I130" s="2065"/>
      <c r="J130" s="2065"/>
      <c r="K130" s="2065"/>
      <c r="L130" s="2065"/>
      <c r="M130" s="2065"/>
      <c r="N130" s="2065"/>
      <c r="O130" s="2065"/>
      <c r="P130" s="2065"/>
      <c r="Q130" s="2065"/>
      <c r="R130" s="2065"/>
      <c r="S130" s="2065"/>
      <c r="T130" s="2065"/>
      <c r="U130" s="2065"/>
      <c r="V130" s="2065"/>
      <c r="W130" s="2065"/>
      <c r="X130" s="2065">
        <v>114.2</v>
      </c>
      <c r="Y130" s="2065">
        <v>101.5</v>
      </c>
      <c r="Z130" s="2065">
        <v>100.5</v>
      </c>
      <c r="AA130" s="2065">
        <v>114.1</v>
      </c>
      <c r="AB130" s="2065">
        <v>117.4</v>
      </c>
      <c r="AC130" s="2065">
        <v>116.8</v>
      </c>
      <c r="AD130" s="1589"/>
      <c r="AE130" s="1519"/>
      <c r="AF130" s="1519"/>
      <c r="AG130" s="1519"/>
      <c r="AH130" s="1519"/>
      <c r="AI130" s="1589"/>
      <c r="AJ130" s="1589"/>
      <c r="AK130" s="1589"/>
      <c r="AL130" s="1589"/>
      <c r="AM130" s="1589"/>
      <c r="AN130" s="1589"/>
    </row>
    <row r="131" spans="3:41" ht="12">
      <c r="D131" s="1589" t="s">
        <v>1414</v>
      </c>
      <c r="E131" s="2065"/>
      <c r="F131" s="2065"/>
      <c r="G131" s="2065"/>
      <c r="H131" s="2065"/>
      <c r="I131" s="2065"/>
      <c r="J131" s="2065"/>
      <c r="K131" s="2065"/>
      <c r="L131" s="2065"/>
      <c r="M131" s="2065"/>
      <c r="N131" s="2065"/>
      <c r="O131" s="2065"/>
      <c r="P131" s="2065"/>
      <c r="Q131" s="2065"/>
      <c r="R131" s="2065"/>
      <c r="S131" s="2065">
        <v>97</v>
      </c>
      <c r="T131" s="2065">
        <v>95.8</v>
      </c>
      <c r="U131" s="2065">
        <v>100.3</v>
      </c>
      <c r="V131" s="2065">
        <v>102.6</v>
      </c>
      <c r="W131" s="2065">
        <v>105.7</v>
      </c>
      <c r="X131" s="2065">
        <v>107.6</v>
      </c>
      <c r="Y131" s="2065">
        <v>101.2</v>
      </c>
      <c r="Z131" s="2065">
        <v>105.6</v>
      </c>
      <c r="AA131" s="2065">
        <v>122.5</v>
      </c>
      <c r="AB131" s="2065">
        <v>130</v>
      </c>
      <c r="AC131" s="2065"/>
      <c r="AD131" s="1589"/>
      <c r="AE131" s="1519"/>
      <c r="AF131" s="1519"/>
      <c r="AG131" s="1519"/>
      <c r="AH131" s="1519"/>
      <c r="AI131" s="1589"/>
      <c r="AJ131" s="1589"/>
      <c r="AK131" s="1589"/>
      <c r="AL131" s="1589"/>
      <c r="AM131" s="1589"/>
      <c r="AN131" s="1589"/>
    </row>
    <row r="132" spans="3:41" ht="12">
      <c r="D132" s="1589" t="s">
        <v>1415</v>
      </c>
      <c r="E132" s="2065">
        <v>107.4</v>
      </c>
      <c r="F132" s="2065">
        <v>107.3</v>
      </c>
      <c r="G132" s="2065">
        <v>119.3</v>
      </c>
      <c r="H132" s="2065">
        <v>118.4</v>
      </c>
      <c r="I132" s="2065">
        <v>114.8</v>
      </c>
      <c r="J132" s="2065">
        <v>109.1</v>
      </c>
      <c r="K132" s="2065">
        <v>104.9</v>
      </c>
      <c r="L132" s="2065">
        <v>101.4</v>
      </c>
      <c r="M132" s="2065">
        <v>108.5</v>
      </c>
      <c r="N132" s="2065">
        <v>108</v>
      </c>
      <c r="O132" s="2065">
        <v>101.8</v>
      </c>
      <c r="P132" s="2065">
        <v>100.7</v>
      </c>
      <c r="Q132" s="2065">
        <v>102.6</v>
      </c>
      <c r="R132" s="2065">
        <v>94.2</v>
      </c>
      <c r="S132" s="2065">
        <v>97.8</v>
      </c>
      <c r="T132" s="2065">
        <v>101.7</v>
      </c>
      <c r="U132" s="2065">
        <v>109.2</v>
      </c>
      <c r="V132" s="2065">
        <v>107</v>
      </c>
      <c r="W132" s="2065"/>
      <c r="X132" s="2065"/>
      <c r="Y132" s="2065"/>
      <c r="Z132" s="2065"/>
      <c r="AA132" s="2065"/>
      <c r="AB132" s="2065"/>
      <c r="AC132" s="2065"/>
      <c r="AD132" s="1589"/>
      <c r="AE132" s="1519" t="s">
        <v>271</v>
      </c>
      <c r="AF132" s="1519"/>
      <c r="AG132" s="1519"/>
      <c r="AH132" s="1519"/>
      <c r="AI132" s="1589"/>
      <c r="AJ132" s="1589"/>
      <c r="AK132" s="1589"/>
      <c r="AL132" s="1589"/>
      <c r="AM132" s="1589"/>
      <c r="AN132" s="1589"/>
    </row>
    <row r="133" spans="3:41" ht="12">
      <c r="D133" s="1589"/>
      <c r="E133" s="1625"/>
      <c r="AC133" s="2065"/>
      <c r="AD133" s="1589"/>
      <c r="AE133" s="1519"/>
      <c r="AF133" s="1519"/>
      <c r="AG133" s="1519"/>
      <c r="AH133" s="1519"/>
      <c r="AI133" s="1589"/>
      <c r="AJ133" s="1589"/>
      <c r="AK133" s="1589"/>
      <c r="AL133" s="1589"/>
      <c r="AM133" s="1589"/>
      <c r="AN133" s="1589"/>
    </row>
    <row r="134" spans="3:41" ht="12">
      <c r="C134" s="1611"/>
      <c r="D134" s="1611"/>
      <c r="E134" s="1611"/>
      <c r="F134" s="1611"/>
      <c r="G134" s="1611"/>
      <c r="H134" s="1611"/>
      <c r="I134" s="1611"/>
      <c r="J134" s="1611"/>
      <c r="K134" s="1611"/>
      <c r="L134" s="1611"/>
      <c r="M134" s="1611"/>
      <c r="N134" s="1611"/>
      <c r="O134" s="1611"/>
      <c r="P134" s="1611"/>
      <c r="Q134" s="1611"/>
      <c r="R134" s="1611"/>
      <c r="S134" s="1611"/>
      <c r="T134" s="1611"/>
      <c r="U134" s="1611"/>
      <c r="V134" s="1611"/>
      <c r="W134" s="1611"/>
      <c r="X134" s="1611"/>
      <c r="Y134" s="1611"/>
      <c r="Z134" s="1611"/>
      <c r="AA134" s="1611"/>
      <c r="AB134" s="1611"/>
      <c r="AC134" s="2249"/>
      <c r="AD134" s="1611"/>
      <c r="AE134" s="1246"/>
      <c r="AF134" s="1246"/>
      <c r="AG134" s="1246"/>
      <c r="AH134" s="1246"/>
      <c r="AI134" s="1611"/>
      <c r="AJ134" s="1611"/>
      <c r="AK134" s="1611"/>
      <c r="AL134" s="1611"/>
      <c r="AM134" s="1611"/>
      <c r="AN134" s="1589"/>
    </row>
    <row r="135" spans="3:41" ht="12">
      <c r="C135" s="2254" t="s">
        <v>1340</v>
      </c>
      <c r="D135" s="1589" t="s">
        <v>1199</v>
      </c>
      <c r="E135" s="2164">
        <f t="shared" ref="E135:AH135" si="72">E137*$AJ$135/$AJ$137</f>
        <v>97.19978915935495</v>
      </c>
      <c r="F135" s="2164">
        <f t="shared" si="72"/>
        <v>100.87400799355736</v>
      </c>
      <c r="G135" s="2164">
        <f t="shared" si="72"/>
        <v>105.88430640383342</v>
      </c>
      <c r="H135" s="2164">
        <f t="shared" si="72"/>
        <v>107.33172594457983</v>
      </c>
      <c r="I135" s="2164">
        <f t="shared" si="72"/>
        <v>105.32760658046939</v>
      </c>
      <c r="J135" s="2164">
        <f t="shared" si="72"/>
        <v>107.77708580327099</v>
      </c>
      <c r="K135" s="2164">
        <f t="shared" si="72"/>
        <v>111.33996467280065</v>
      </c>
      <c r="L135" s="2164">
        <f t="shared" si="72"/>
        <v>113.56676396625667</v>
      </c>
      <c r="M135" s="2164">
        <f t="shared" si="72"/>
        <v>116.0162431890583</v>
      </c>
      <c r="N135" s="2164">
        <f t="shared" si="72"/>
        <v>113.01006414289267</v>
      </c>
      <c r="O135" s="2164">
        <f t="shared" si="72"/>
        <v>109.22450534401743</v>
      </c>
      <c r="P135" s="2164">
        <f t="shared" si="72"/>
        <v>102.64246462255042</v>
      </c>
      <c r="Q135" s="2164">
        <f t="shared" si="72"/>
        <v>100.48775639574116</v>
      </c>
      <c r="R135" s="2164">
        <f t="shared" si="72"/>
        <v>96.570105074269762</v>
      </c>
      <c r="S135" s="2164">
        <f t="shared" si="72"/>
        <v>95.982457376049069</v>
      </c>
      <c r="T135" s="2164">
        <f t="shared" si="72"/>
        <v>96.96187020641689</v>
      </c>
      <c r="U135" s="2164">
        <f t="shared" si="72"/>
        <v>98.430989451968685</v>
      </c>
      <c r="V135" s="2164">
        <f t="shared" si="72"/>
        <v>99.606284848410098</v>
      </c>
      <c r="W135" s="2164">
        <f t="shared" si="72"/>
        <v>101.76099307521936</v>
      </c>
      <c r="X135" s="2164">
        <f t="shared" si="72"/>
        <v>99.018637150189377</v>
      </c>
      <c r="Y135" s="2164">
        <f t="shared" si="72"/>
        <v>98.235106885895092</v>
      </c>
      <c r="Z135" s="2164">
        <f t="shared" si="72"/>
        <v>97.549517904637625</v>
      </c>
      <c r="AA135" s="2164">
        <f t="shared" si="72"/>
        <v>98.626872018042249</v>
      </c>
      <c r="AB135" s="2164">
        <f t="shared" si="72"/>
        <v>99.116578433226181</v>
      </c>
      <c r="AC135" s="2164">
        <f t="shared" si="72"/>
        <v>98.435030251465292</v>
      </c>
      <c r="AD135" s="2164">
        <f t="shared" si="72"/>
        <v>98.337666225499447</v>
      </c>
      <c r="AE135" s="2164">
        <f t="shared" si="72"/>
        <v>97.364025965841037</v>
      </c>
      <c r="AF135" s="2164">
        <f t="shared" si="72"/>
        <v>98.629758303396969</v>
      </c>
      <c r="AG135" s="2164">
        <f t="shared" si="72"/>
        <v>100.90158557593325</v>
      </c>
      <c r="AH135" s="2164">
        <f t="shared" si="72"/>
        <v>105.01521567299002</v>
      </c>
      <c r="AI135" s="2164">
        <f>AI137*$AJ$135/$AJ$137</f>
        <v>104.96653366000713</v>
      </c>
      <c r="AJ135" s="2255">
        <f>AK135*AJ136/AK136</f>
        <v>100.47967479674796</v>
      </c>
      <c r="AK135" s="2154">
        <v>102.99166666666666</v>
      </c>
      <c r="AL135" s="2154">
        <v>101.9</v>
      </c>
      <c r="AM135" s="2154">
        <v>103.5</v>
      </c>
      <c r="AN135" s="2154">
        <v>103.2</v>
      </c>
    </row>
    <row r="136" spans="3:41" ht="12">
      <c r="C136" s="2153" t="s">
        <v>97</v>
      </c>
      <c r="D136" s="1589" t="s">
        <v>581</v>
      </c>
      <c r="E136" s="2154">
        <v>99.24291998793673</v>
      </c>
      <c r="F136" s="2154">
        <v>102.99437057167317</v>
      </c>
      <c r="G136" s="2154">
        <v>108.10998500404106</v>
      </c>
      <c r="H136" s="2154">
        <v>109.58782917339178</v>
      </c>
      <c r="I136" s="2154">
        <v>107.54158340044462</v>
      </c>
      <c r="J136" s="2154">
        <v>110.04255045626891</v>
      </c>
      <c r="K136" s="2154">
        <v>113.68032071928607</v>
      </c>
      <c r="L136" s="2154">
        <v>115.95392713367181</v>
      </c>
      <c r="M136" s="2154">
        <v>118.45489418949612</v>
      </c>
      <c r="N136" s="2154">
        <v>115.38552553007537</v>
      </c>
      <c r="O136" s="2154">
        <v>111.52039462561963</v>
      </c>
      <c r="P136" s="2154">
        <v>104.8</v>
      </c>
      <c r="Q136" s="2154">
        <v>102.6</v>
      </c>
      <c r="R136" s="2154">
        <v>98.6</v>
      </c>
      <c r="S136" s="2154">
        <v>98</v>
      </c>
      <c r="T136" s="2154">
        <v>99</v>
      </c>
      <c r="U136" s="2154">
        <v>100.5</v>
      </c>
      <c r="V136" s="2154">
        <v>101.7</v>
      </c>
      <c r="W136" s="2154">
        <v>103.9</v>
      </c>
      <c r="X136" s="2154">
        <v>101.1</v>
      </c>
      <c r="Y136" s="2154">
        <v>100.3</v>
      </c>
      <c r="Z136" s="2154">
        <v>99.6</v>
      </c>
      <c r="AA136" s="2154">
        <v>100.7</v>
      </c>
      <c r="AB136" s="2154">
        <v>101.2</v>
      </c>
      <c r="AC136" s="2154"/>
      <c r="AD136" s="2154"/>
      <c r="AE136" s="2155"/>
      <c r="AF136" s="2155"/>
      <c r="AG136" s="2155"/>
      <c r="AH136" s="2154"/>
      <c r="AI136" s="2154"/>
      <c r="AJ136" s="2156">
        <v>100</v>
      </c>
      <c r="AK136" s="2156">
        <v>102.5</v>
      </c>
      <c r="AL136" s="2156">
        <v>102.1</v>
      </c>
      <c r="AM136" s="2156"/>
      <c r="AN136" s="2156"/>
      <c r="AO136" s="2157" t="s">
        <v>1441</v>
      </c>
    </row>
    <row r="137" spans="3:41" ht="12">
      <c r="C137" s="2158"/>
      <c r="D137" s="1589" t="s">
        <v>1418</v>
      </c>
      <c r="E137" s="2154">
        <v>99.831316746758489</v>
      </c>
      <c r="F137" s="2154">
        <v>103.60500913237478</v>
      </c>
      <c r="G137" s="2154">
        <v>108.75095329457885</v>
      </c>
      <c r="H137" s="2154">
        <v>110.23755938588225</v>
      </c>
      <c r="I137" s="2154">
        <v>108.1791817210006</v>
      </c>
      <c r="J137" s="2154">
        <v>110.6949766447448</v>
      </c>
      <c r="K137" s="2154">
        <v>114.35431471564547</v>
      </c>
      <c r="L137" s="2154">
        <v>116.6414010099584</v>
      </c>
      <c r="M137" s="2154">
        <v>119.15719593370261</v>
      </c>
      <c r="N137" s="2154">
        <v>116.06962943638017</v>
      </c>
      <c r="O137" s="2154">
        <v>112.1815827360482</v>
      </c>
      <c r="P137" s="2154">
        <v>105.42134387351778</v>
      </c>
      <c r="Q137" s="2154">
        <v>103.2083003952569</v>
      </c>
      <c r="R137" s="2154">
        <v>99.184584980237148</v>
      </c>
      <c r="S137" s="2154">
        <v>98.581027667984188</v>
      </c>
      <c r="T137" s="2154">
        <v>99.586956521739111</v>
      </c>
      <c r="U137" s="2154">
        <v>101.09584980237153</v>
      </c>
      <c r="V137" s="2154">
        <v>102.30296442687747</v>
      </c>
      <c r="W137" s="2154">
        <v>104.51600790513834</v>
      </c>
      <c r="X137" s="2154">
        <v>101.69940711462449</v>
      </c>
      <c r="Y137" s="2154">
        <v>100.89466403162054</v>
      </c>
      <c r="Z137" s="2154">
        <v>100.19051383399209</v>
      </c>
      <c r="AA137" s="2154">
        <v>101.29703557312253</v>
      </c>
      <c r="AB137" s="2154">
        <v>101.8</v>
      </c>
      <c r="AC137" s="2154">
        <v>101.1</v>
      </c>
      <c r="AD137" s="2154">
        <v>101</v>
      </c>
      <c r="AE137" s="2155">
        <v>100</v>
      </c>
      <c r="AF137" s="2155">
        <v>101.3</v>
      </c>
      <c r="AG137" s="2155">
        <v>103.63333333333333</v>
      </c>
      <c r="AH137" s="2154">
        <v>107.85833333333331</v>
      </c>
      <c r="AI137" s="2154">
        <v>107.80833333333334</v>
      </c>
      <c r="AJ137" s="2154">
        <v>103.2</v>
      </c>
      <c r="AK137" s="2154"/>
      <c r="AL137" s="2154"/>
      <c r="AM137" s="2154"/>
      <c r="AN137" s="2154"/>
    </row>
    <row r="138" spans="3:41" ht="12">
      <c r="C138" s="2150" t="s">
        <v>1340</v>
      </c>
      <c r="D138" s="1607" t="s">
        <v>1199</v>
      </c>
      <c r="E138" s="2151">
        <f t="shared" ref="E138:AH138" si="73">E140*$AJ$138/$AJ$140</f>
        <v>105.3973797396439</v>
      </c>
      <c r="F138" s="2151">
        <f t="shared" si="73"/>
        <v>109.01567295329725</v>
      </c>
      <c r="G138" s="2151">
        <f t="shared" si="73"/>
        <v>112.51724703102629</v>
      </c>
      <c r="H138" s="2151">
        <f t="shared" si="73"/>
        <v>114.5014723417394</v>
      </c>
      <c r="I138" s="2151">
        <f t="shared" si="73"/>
        <v>116.01882110875533</v>
      </c>
      <c r="J138" s="2151">
        <f t="shared" si="73"/>
        <v>116.95257419614971</v>
      </c>
      <c r="K138" s="2151">
        <f t="shared" si="73"/>
        <v>116.71913592430111</v>
      </c>
      <c r="L138" s="2151">
        <f t="shared" si="73"/>
        <v>117.06929333207398</v>
      </c>
      <c r="M138" s="2151">
        <f t="shared" si="73"/>
        <v>117.30273160392264</v>
      </c>
      <c r="N138" s="2151">
        <f t="shared" si="73"/>
        <v>113.21756184657211</v>
      </c>
      <c r="O138" s="2151">
        <f t="shared" si="73"/>
        <v>110.29958344846459</v>
      </c>
      <c r="P138" s="2151">
        <f t="shared" si="73"/>
        <v>113.47693770418165</v>
      </c>
      <c r="Q138" s="2151">
        <f t="shared" si="73"/>
        <v>114.11067881488172</v>
      </c>
      <c r="R138" s="2151">
        <f t="shared" si="73"/>
        <v>109.34830076241485</v>
      </c>
      <c r="S138" s="2151">
        <f t="shared" si="73"/>
        <v>108.91027381825452</v>
      </c>
      <c r="T138" s="2151">
        <f t="shared" si="73"/>
        <v>109.81428687322374</v>
      </c>
      <c r="U138" s="2151">
        <f t="shared" si="73"/>
        <v>103.59216514327588</v>
      </c>
      <c r="V138" s="2151">
        <f t="shared" si="73"/>
        <v>104.29076355946367</v>
      </c>
      <c r="W138" s="2151">
        <f t="shared" si="73"/>
        <v>105.9873597130626</v>
      </c>
      <c r="X138" s="2151">
        <f t="shared" si="73"/>
        <v>102.49436763212363</v>
      </c>
      <c r="Y138" s="2151">
        <f t="shared" si="73"/>
        <v>99.400574646149096</v>
      </c>
      <c r="Z138" s="2151">
        <f t="shared" si="73"/>
        <v>99.999373288595777</v>
      </c>
      <c r="AA138" s="2151">
        <f t="shared" si="73"/>
        <v>100.59817193104246</v>
      </c>
      <c r="AB138" s="2151">
        <f t="shared" si="73"/>
        <v>106.0871594868037</v>
      </c>
      <c r="AC138" s="2151">
        <f t="shared" si="73"/>
        <v>105.08916174939257</v>
      </c>
      <c r="AD138" s="2151">
        <f t="shared" si="73"/>
        <v>101.89556898967693</v>
      </c>
      <c r="AE138" s="2151">
        <f t="shared" si="73"/>
        <v>99.799773741113555</v>
      </c>
      <c r="AF138" s="2151">
        <f t="shared" si="73"/>
        <v>100.79777147852469</v>
      </c>
      <c r="AG138" s="2151">
        <f t="shared" si="73"/>
        <v>102.44446774525305</v>
      </c>
      <c r="AH138" s="2151">
        <f t="shared" si="73"/>
        <v>106.12042607805076</v>
      </c>
      <c r="AI138" s="2151">
        <f>AI140*$AJ$138/$AJ$140</f>
        <v>105.039261862522</v>
      </c>
      <c r="AJ138" s="1877">
        <f>AK138*AJ139/AK139</f>
        <v>100.29877260981912</v>
      </c>
      <c r="AK138" s="2152">
        <v>103.50833333333334</v>
      </c>
      <c r="AL138" s="2152">
        <v>99.2</v>
      </c>
      <c r="AM138" s="2152">
        <v>97.1</v>
      </c>
      <c r="AN138" s="2154">
        <v>93.4</v>
      </c>
      <c r="AO138" s="2030"/>
    </row>
    <row r="139" spans="3:41" ht="12">
      <c r="C139" s="1589"/>
      <c r="D139" s="1589" t="s">
        <v>1138</v>
      </c>
      <c r="E139" s="2154">
        <v>105.60883636174452</v>
      </c>
      <c r="F139" s="2154">
        <v>109.23438888357632</v>
      </c>
      <c r="G139" s="2154">
        <v>112.7429880982522</v>
      </c>
      <c r="H139" s="2154">
        <v>114.73119431990187</v>
      </c>
      <c r="I139" s="2154">
        <v>116.25158731292811</v>
      </c>
      <c r="J139" s="2154">
        <v>117.18721377017499</v>
      </c>
      <c r="K139" s="2154">
        <v>116.95330715586327</v>
      </c>
      <c r="L139" s="2154">
        <v>117.30416707733085</v>
      </c>
      <c r="M139" s="2154">
        <v>117.53807369164259</v>
      </c>
      <c r="N139" s="2154">
        <v>113.44470794118739</v>
      </c>
      <c r="O139" s="2154">
        <v>110.5208752622908</v>
      </c>
      <c r="P139" s="2154">
        <v>113.70460417931152</v>
      </c>
      <c r="Q139" s="2154">
        <v>114.33961675192921</v>
      </c>
      <c r="R139" s="2154">
        <v>109.56768403711087</v>
      </c>
      <c r="S139" s="2154">
        <v>109.12877828838984</v>
      </c>
      <c r="T139" s="2154">
        <v>110.03460504638861</v>
      </c>
      <c r="U139" s="2154">
        <v>103.8</v>
      </c>
      <c r="V139" s="2154">
        <v>104.5</v>
      </c>
      <c r="W139" s="2154">
        <v>106.2</v>
      </c>
      <c r="X139" s="2154">
        <v>102.7</v>
      </c>
      <c r="Y139" s="2154">
        <v>99.6</v>
      </c>
      <c r="Z139" s="2154">
        <v>100.2</v>
      </c>
      <c r="AA139" s="2154">
        <v>100.8</v>
      </c>
      <c r="AB139" s="2154">
        <v>106.3</v>
      </c>
      <c r="AC139" s="2154"/>
      <c r="AD139" s="2154"/>
      <c r="AE139" s="2155"/>
      <c r="AF139" s="2155"/>
      <c r="AG139" s="2155"/>
      <c r="AH139" s="2154"/>
      <c r="AI139" s="2154"/>
      <c r="AJ139" s="2156">
        <v>100</v>
      </c>
      <c r="AK139" s="2156">
        <v>103.2</v>
      </c>
      <c r="AL139" s="2156">
        <v>100.4</v>
      </c>
      <c r="AM139" s="2156"/>
      <c r="AN139" s="2156"/>
      <c r="AO139" s="2157" t="s">
        <v>1441</v>
      </c>
    </row>
    <row r="140" spans="3:41" ht="12">
      <c r="C140" s="2159" t="s">
        <v>97</v>
      </c>
      <c r="D140" s="1611" t="s">
        <v>1418</v>
      </c>
      <c r="E140" s="2160">
        <v>105.60883636174452</v>
      </c>
      <c r="F140" s="2160">
        <v>109.23438888357632</v>
      </c>
      <c r="G140" s="2160">
        <v>112.7429880982522</v>
      </c>
      <c r="H140" s="2160">
        <v>114.73119431990187</v>
      </c>
      <c r="I140" s="2160">
        <v>116.25158731292811</v>
      </c>
      <c r="J140" s="2160">
        <v>117.18721377017499</v>
      </c>
      <c r="K140" s="2160">
        <v>116.95330715586327</v>
      </c>
      <c r="L140" s="2160">
        <v>117.30416707733083</v>
      </c>
      <c r="M140" s="2160">
        <v>117.53807369164261</v>
      </c>
      <c r="N140" s="2160">
        <v>113.4447079411874</v>
      </c>
      <c r="O140" s="2160">
        <v>110.52087526229082</v>
      </c>
      <c r="P140" s="2160">
        <v>113.70460417931153</v>
      </c>
      <c r="Q140" s="2160">
        <v>114.33961675192921</v>
      </c>
      <c r="R140" s="2160">
        <v>109.56768403711087</v>
      </c>
      <c r="S140" s="2160">
        <v>109.12877828838984</v>
      </c>
      <c r="T140" s="2160">
        <v>110.03460504638859</v>
      </c>
      <c r="U140" s="2160">
        <v>103.8</v>
      </c>
      <c r="V140" s="2160">
        <v>104.5</v>
      </c>
      <c r="W140" s="2160">
        <v>106.2</v>
      </c>
      <c r="X140" s="2160">
        <v>102.7</v>
      </c>
      <c r="Y140" s="2160">
        <v>99.6</v>
      </c>
      <c r="Z140" s="2160">
        <v>100.2</v>
      </c>
      <c r="AA140" s="2160">
        <v>100.8</v>
      </c>
      <c r="AB140" s="2160">
        <v>106.3</v>
      </c>
      <c r="AC140" s="2160">
        <v>105.3</v>
      </c>
      <c r="AD140" s="2160">
        <v>102.1</v>
      </c>
      <c r="AE140" s="2161">
        <v>100</v>
      </c>
      <c r="AF140" s="2161">
        <v>101</v>
      </c>
      <c r="AG140" s="2161">
        <v>102.64999999999999</v>
      </c>
      <c r="AH140" s="2160">
        <v>106.33333333333333</v>
      </c>
      <c r="AI140" s="2160">
        <v>105.24999999999999</v>
      </c>
      <c r="AJ140" s="2160">
        <v>100.5</v>
      </c>
      <c r="AK140" s="2160"/>
      <c r="AL140" s="2160"/>
      <c r="AM140" s="2160"/>
      <c r="AN140" s="2154"/>
    </row>
    <row r="141" spans="3:41" ht="12">
      <c r="C141" s="2162" t="s">
        <v>1419</v>
      </c>
      <c r="D141" s="1607" t="s">
        <v>1199</v>
      </c>
      <c r="E141" s="2151">
        <f t="shared" ref="E141:AH141" si="74">E143*$AJ$141/$AJ$143</f>
        <v>198.47354429294231</v>
      </c>
      <c r="F141" s="2151">
        <f t="shared" si="74"/>
        <v>186.25689620672898</v>
      </c>
      <c r="G141" s="2151">
        <f t="shared" si="74"/>
        <v>172.59931014111615</v>
      </c>
      <c r="H141" s="2151">
        <f t="shared" si="74"/>
        <v>148.88648295838931</v>
      </c>
      <c r="I141" s="2151">
        <f t="shared" si="74"/>
        <v>126.82342534627929</v>
      </c>
      <c r="J141" s="2151">
        <f t="shared" si="74"/>
        <v>124.75599259322782</v>
      </c>
      <c r="K141" s="2151">
        <f t="shared" si="74"/>
        <v>129.85148341893046</v>
      </c>
      <c r="L141" s="2151">
        <f t="shared" si="74"/>
        <v>139.52038609229245</v>
      </c>
      <c r="M141" s="2151">
        <f t="shared" si="74"/>
        <v>140.50189457101382</v>
      </c>
      <c r="N141" s="2151">
        <f t="shared" si="74"/>
        <v>122.87650827227195</v>
      </c>
      <c r="O141" s="2151">
        <f t="shared" si="74"/>
        <v>122.55281930588508</v>
      </c>
      <c r="P141" s="2151">
        <f t="shared" si="74"/>
        <v>124.82908365015388</v>
      </c>
      <c r="Q141" s="2151">
        <f t="shared" si="74"/>
        <v>117.81234218525188</v>
      </c>
      <c r="R141" s="2151">
        <f t="shared" si="74"/>
        <v>109.81409224162846</v>
      </c>
      <c r="S141" s="2151">
        <f t="shared" si="74"/>
        <v>114.19955565719224</v>
      </c>
      <c r="T141" s="2151">
        <f t="shared" si="74"/>
        <v>122.58414404456768</v>
      </c>
      <c r="U141" s="2151">
        <f t="shared" si="74"/>
        <v>127.77360908631815</v>
      </c>
      <c r="V141" s="2151">
        <f t="shared" si="74"/>
        <v>135.09315635848523</v>
      </c>
      <c r="W141" s="2151">
        <f t="shared" si="74"/>
        <v>137.32765438451057</v>
      </c>
      <c r="X141" s="2151">
        <f t="shared" si="74"/>
        <v>130.62416030643456</v>
      </c>
      <c r="Y141" s="2151">
        <f t="shared" si="74"/>
        <v>118.26133010636913</v>
      </c>
      <c r="Z141" s="2151">
        <f t="shared" si="74"/>
        <v>124.49495310420617</v>
      </c>
      <c r="AA141" s="2151">
        <f t="shared" si="74"/>
        <v>121.80102557750273</v>
      </c>
      <c r="AB141" s="2151">
        <f t="shared" si="74"/>
        <v>117.11275635467389</v>
      </c>
      <c r="AC141" s="2151">
        <f t="shared" si="74"/>
        <v>123.84757517143251</v>
      </c>
      <c r="AD141" s="2151">
        <f t="shared" si="74"/>
        <v>127.75272592719639</v>
      </c>
      <c r="AE141" s="2151">
        <f t="shared" si="74"/>
        <v>123.68050989845861</v>
      </c>
      <c r="AF141" s="2151">
        <f t="shared" si="74"/>
        <v>120.11993126820329</v>
      </c>
      <c r="AG141" s="2151">
        <f t="shared" si="74"/>
        <v>120.6733349849292</v>
      </c>
      <c r="AH141" s="2151">
        <f t="shared" si="74"/>
        <v>130.44665345389984</v>
      </c>
      <c r="AI141" s="2151">
        <f>AI143*$AJ$141/$AJ$143</f>
        <v>121.96809085047659</v>
      </c>
      <c r="AJ141" s="1877">
        <f>AK141*AJ142/AK142</f>
        <v>103.74753451676528</v>
      </c>
      <c r="AK141" s="2152">
        <v>105.2</v>
      </c>
      <c r="AL141" s="2154">
        <v>104.5</v>
      </c>
      <c r="AM141" s="2154">
        <v>100.9</v>
      </c>
      <c r="AN141" s="2154">
        <v>100.2</v>
      </c>
      <c r="AO141" s="1625" t="s">
        <v>271</v>
      </c>
    </row>
    <row r="142" spans="3:41" ht="12">
      <c r="C142" s="2163"/>
      <c r="D142" s="1589"/>
      <c r="E142" s="2164"/>
      <c r="F142" s="2164"/>
      <c r="G142" s="2164"/>
      <c r="H142" s="2164"/>
      <c r="I142" s="2164"/>
      <c r="J142" s="2164"/>
      <c r="K142" s="2164"/>
      <c r="L142" s="2164"/>
      <c r="M142" s="2164"/>
      <c r="N142" s="2164"/>
      <c r="O142" s="2164"/>
      <c r="P142" s="2164"/>
      <c r="Q142" s="2164"/>
      <c r="R142" s="2164"/>
      <c r="S142" s="2164"/>
      <c r="T142" s="2164"/>
      <c r="U142" s="2164"/>
      <c r="V142" s="2164"/>
      <c r="W142" s="2164"/>
      <c r="X142" s="2164"/>
      <c r="Y142" s="2164"/>
      <c r="Z142" s="2164"/>
      <c r="AA142" s="2164"/>
      <c r="AB142" s="2164"/>
      <c r="AC142" s="2164"/>
      <c r="AD142" s="2164"/>
      <c r="AE142" s="2165"/>
      <c r="AF142" s="2165"/>
      <c r="AG142" s="2165"/>
      <c r="AH142" s="2164"/>
      <c r="AI142" s="2164"/>
      <c r="AJ142" s="2156">
        <v>100</v>
      </c>
      <c r="AK142" s="2156">
        <v>101.4</v>
      </c>
      <c r="AL142" s="2156">
        <v>105.3</v>
      </c>
      <c r="AM142" s="2156"/>
      <c r="AN142" s="2156"/>
      <c r="AO142" s="2157" t="s">
        <v>1441</v>
      </c>
    </row>
    <row r="143" spans="3:41" ht="12">
      <c r="C143" s="2159" t="s">
        <v>570</v>
      </c>
      <c r="D143" s="1611" t="s">
        <v>1418</v>
      </c>
      <c r="E143" s="2160">
        <v>158.4</v>
      </c>
      <c r="F143" s="2160">
        <v>148.65</v>
      </c>
      <c r="G143" s="2160">
        <v>137.74999999999997</v>
      </c>
      <c r="H143" s="2160">
        <v>118.825</v>
      </c>
      <c r="I143" s="2160">
        <v>101.21666666666665</v>
      </c>
      <c r="J143" s="2160">
        <v>99.566666666666663</v>
      </c>
      <c r="K143" s="2160">
        <v>103.63333333333333</v>
      </c>
      <c r="L143" s="2160">
        <v>111.35000000000001</v>
      </c>
      <c r="M143" s="2160">
        <v>112.13333333333331</v>
      </c>
      <c r="N143" s="2160">
        <v>98.066666666666677</v>
      </c>
      <c r="O143" s="2160">
        <v>97.808333333333323</v>
      </c>
      <c r="P143" s="2160">
        <v>99.624999999999986</v>
      </c>
      <c r="Q143" s="2160">
        <v>94.024999999999991</v>
      </c>
      <c r="R143" s="2160">
        <v>87.641666666666652</v>
      </c>
      <c r="S143" s="2160">
        <v>91.141666666666666</v>
      </c>
      <c r="T143" s="2160">
        <v>97.833333333333329</v>
      </c>
      <c r="U143" s="2160">
        <v>101.97500000000001</v>
      </c>
      <c r="V143" s="2160">
        <v>107.81666666666666</v>
      </c>
      <c r="W143" s="2160">
        <v>109.60000000000001</v>
      </c>
      <c r="X143" s="2160">
        <v>104.25</v>
      </c>
      <c r="Y143" s="2160">
        <v>94.38333333333334</v>
      </c>
      <c r="Z143" s="2160">
        <v>99.358333333333334</v>
      </c>
      <c r="AA143" s="2160">
        <v>97.208333333333329</v>
      </c>
      <c r="AB143" s="2160">
        <v>93.466666666666683</v>
      </c>
      <c r="AC143" s="2160">
        <v>98.841666666666683</v>
      </c>
      <c r="AD143" s="2160">
        <v>101.95833333333333</v>
      </c>
      <c r="AE143" s="2161">
        <v>98.708333333333329</v>
      </c>
      <c r="AF143" s="2161">
        <v>95.86666666666666</v>
      </c>
      <c r="AG143" s="2161">
        <v>96.308333333333337</v>
      </c>
      <c r="AH143" s="2160">
        <v>104.10833333333333</v>
      </c>
      <c r="AI143" s="2160">
        <v>97.341666666666654</v>
      </c>
      <c r="AJ143" s="2160">
        <v>82.8</v>
      </c>
      <c r="AK143" s="2160"/>
      <c r="AL143" s="2154"/>
      <c r="AM143" s="2154"/>
      <c r="AN143" s="2154"/>
      <c r="AO143" s="1625" t="s">
        <v>271</v>
      </c>
    </row>
    <row r="144" spans="3:41" ht="12">
      <c r="C144" s="2163" t="s">
        <v>571</v>
      </c>
      <c r="D144" s="1607" t="s">
        <v>1199</v>
      </c>
      <c r="E144" s="2164">
        <f t="shared" ref="E144:AH144" si="75">E146*$AJ$144/$AJ$146</f>
        <v>101.92203524483604</v>
      </c>
      <c r="F144" s="2164">
        <f t="shared" si="75"/>
        <v>102.96054215417209</v>
      </c>
      <c r="G144" s="2164">
        <f t="shared" si="75"/>
        <v>106.051336527196</v>
      </c>
      <c r="H144" s="2164">
        <f t="shared" si="75"/>
        <v>107.22171732978104</v>
      </c>
      <c r="I144" s="2164">
        <f t="shared" si="75"/>
        <v>105.91122051561888</v>
      </c>
      <c r="J144" s="2164">
        <f t="shared" si="75"/>
        <v>103.29022688729464</v>
      </c>
      <c r="K144" s="2164">
        <f t="shared" si="75"/>
        <v>100.43845394578459</v>
      </c>
      <c r="L144" s="2164">
        <f t="shared" si="75"/>
        <v>98.501556138689594</v>
      </c>
      <c r="M144" s="2164">
        <f t="shared" si="75"/>
        <v>98.188355642223186</v>
      </c>
      <c r="N144" s="2164">
        <f t="shared" si="75"/>
        <v>97.191059324527458</v>
      </c>
      <c r="O144" s="2164">
        <f t="shared" si="75"/>
        <v>97.479533466009713</v>
      </c>
      <c r="P144" s="2164">
        <f t="shared" si="75"/>
        <v>94.883266192669609</v>
      </c>
      <c r="Q144" s="2164">
        <f t="shared" si="75"/>
        <v>92.526020350843424</v>
      </c>
      <c r="R144" s="2164">
        <f t="shared" si="75"/>
        <v>91.405092258226745</v>
      </c>
      <c r="S144" s="2164">
        <f t="shared" si="75"/>
        <v>89.056088534728588</v>
      </c>
      <c r="T144" s="2164">
        <f t="shared" si="75"/>
        <v>89.031362179744391</v>
      </c>
      <c r="U144" s="2164">
        <f t="shared" si="75"/>
        <v>89.558857752740479</v>
      </c>
      <c r="V144" s="2164">
        <f t="shared" si="75"/>
        <v>89.872058249206901</v>
      </c>
      <c r="W144" s="2164">
        <f t="shared" si="75"/>
        <v>93.15242134377624</v>
      </c>
      <c r="X144" s="2164">
        <f t="shared" si="75"/>
        <v>96.177278770175647</v>
      </c>
      <c r="Y144" s="2164">
        <f t="shared" si="75"/>
        <v>97.421838637713265</v>
      </c>
      <c r="Z144" s="2164">
        <f t="shared" si="75"/>
        <v>97.627891595914875</v>
      </c>
      <c r="AA144" s="2164">
        <f t="shared" si="75"/>
        <v>98.46858766537737</v>
      </c>
      <c r="AB144" s="2164">
        <f t="shared" si="75"/>
        <v>97.850428790772568</v>
      </c>
      <c r="AC144" s="2164">
        <f t="shared" si="75"/>
        <v>98.27077682550383</v>
      </c>
      <c r="AD144" s="2164">
        <f t="shared" si="75"/>
        <v>98.402650718752852</v>
      </c>
      <c r="AE144" s="2164">
        <f t="shared" si="75"/>
        <v>99.136199249950522</v>
      </c>
      <c r="AF144" s="2164">
        <f t="shared" si="75"/>
        <v>99.284557379855656</v>
      </c>
      <c r="AG144" s="2164">
        <f t="shared" si="75"/>
        <v>98.971356883389234</v>
      </c>
      <c r="AH144" s="2164">
        <f t="shared" si="75"/>
        <v>98.790030280171834</v>
      </c>
      <c r="AI144" s="2164">
        <f>AI146*$AJ$144/$AJ$146</f>
        <v>99.515336693041462</v>
      </c>
      <c r="AJ144" s="1877">
        <f>AK144*AJ145/AK145</f>
        <v>99.696663296258848</v>
      </c>
      <c r="AK144" s="2154">
        <v>98.6</v>
      </c>
      <c r="AL144" s="2152">
        <v>98.4</v>
      </c>
      <c r="AM144" s="2152">
        <v>103.4</v>
      </c>
      <c r="AN144" s="2154">
        <v>98.7</v>
      </c>
    </row>
    <row r="145" spans="2:43" ht="12">
      <c r="C145" s="2163"/>
      <c r="D145" s="1589"/>
      <c r="E145" s="2164"/>
      <c r="F145" s="2164"/>
      <c r="G145" s="2164"/>
      <c r="H145" s="2164"/>
      <c r="I145" s="2164"/>
      <c r="J145" s="2164"/>
      <c r="K145" s="2164"/>
      <c r="L145" s="2164"/>
      <c r="M145" s="2164"/>
      <c r="N145" s="2164"/>
      <c r="O145" s="2164"/>
      <c r="P145" s="2164"/>
      <c r="Q145" s="2164"/>
      <c r="R145" s="2164"/>
      <c r="S145" s="2164"/>
      <c r="T145" s="2164"/>
      <c r="U145" s="2164"/>
      <c r="V145" s="2164"/>
      <c r="W145" s="2164"/>
      <c r="X145" s="2164"/>
      <c r="Y145" s="2164"/>
      <c r="Z145" s="2164"/>
      <c r="AA145" s="2164"/>
      <c r="AB145" s="2164"/>
      <c r="AC145" s="2164"/>
      <c r="AD145" s="2164"/>
      <c r="AE145" s="2165"/>
      <c r="AF145" s="2165"/>
      <c r="AG145" s="2165"/>
      <c r="AH145" s="2164"/>
      <c r="AI145" s="2164"/>
      <c r="AJ145" s="2156">
        <v>100</v>
      </c>
      <c r="AK145" s="2156">
        <v>98.9</v>
      </c>
      <c r="AL145" s="2156">
        <v>98.5</v>
      </c>
      <c r="AM145" s="2156"/>
      <c r="AN145" s="2156"/>
      <c r="AO145" s="2157" t="s">
        <v>1441</v>
      </c>
    </row>
    <row r="146" spans="2:43" ht="12">
      <c r="C146" s="2159"/>
      <c r="D146" s="1611" t="s">
        <v>1418</v>
      </c>
      <c r="E146" s="2160">
        <v>103.05</v>
      </c>
      <c r="F146" s="2160">
        <v>104.10000000000001</v>
      </c>
      <c r="G146" s="2160">
        <v>107.22500000000001</v>
      </c>
      <c r="H146" s="2160">
        <v>108.40833333333335</v>
      </c>
      <c r="I146" s="2160">
        <v>107.08333333333331</v>
      </c>
      <c r="J146" s="2160">
        <v>104.43333333333334</v>
      </c>
      <c r="K146" s="2160">
        <v>101.55000000000001</v>
      </c>
      <c r="L146" s="2160">
        <v>99.591666666666654</v>
      </c>
      <c r="M146" s="2160">
        <v>99.274999999999991</v>
      </c>
      <c r="N146" s="2160">
        <v>98.266666666666652</v>
      </c>
      <c r="O146" s="2160">
        <v>98.558333333333337</v>
      </c>
      <c r="P146" s="2160">
        <v>95.933333333333323</v>
      </c>
      <c r="Q146" s="2160">
        <v>93.550000000000011</v>
      </c>
      <c r="R146" s="2160">
        <v>92.416666666666671</v>
      </c>
      <c r="S146" s="2160">
        <v>90.041666666666671</v>
      </c>
      <c r="T146" s="2160">
        <v>90.016666666666666</v>
      </c>
      <c r="U146" s="2160">
        <v>90.550000000000011</v>
      </c>
      <c r="V146" s="2160">
        <v>90.866666666666674</v>
      </c>
      <c r="W146" s="2160">
        <v>94.183333333333323</v>
      </c>
      <c r="X146" s="2160">
        <v>97.241666666666674</v>
      </c>
      <c r="Y146" s="2160">
        <v>98.5</v>
      </c>
      <c r="Z146" s="2160">
        <v>98.708333333333357</v>
      </c>
      <c r="AA146" s="2160">
        <v>99.558333333333337</v>
      </c>
      <c r="AB146" s="2160">
        <v>98.933333333333337</v>
      </c>
      <c r="AC146" s="2160">
        <v>99.358333333333334</v>
      </c>
      <c r="AD146" s="2160">
        <v>99.491666666666674</v>
      </c>
      <c r="AE146" s="2161">
        <v>100.23333333333335</v>
      </c>
      <c r="AF146" s="2161">
        <v>100.38333333333333</v>
      </c>
      <c r="AG146" s="2161">
        <v>100.06666666666666</v>
      </c>
      <c r="AH146" s="2160">
        <v>99.883333333333326</v>
      </c>
      <c r="AI146" s="2160">
        <v>100.61666666666667</v>
      </c>
      <c r="AJ146" s="2160">
        <v>100.8</v>
      </c>
      <c r="AK146" s="2160"/>
      <c r="AL146" s="2160"/>
      <c r="AM146" s="2160"/>
      <c r="AN146" s="2154"/>
    </row>
    <row r="147" spans="2:43" ht="12">
      <c r="D147" s="1589"/>
      <c r="E147" s="1625"/>
      <c r="AC147" s="2149"/>
      <c r="AD147" s="1589"/>
      <c r="AE147" s="1519"/>
      <c r="AF147" s="1519"/>
      <c r="AG147" s="1519"/>
      <c r="AH147" s="1519"/>
      <c r="AI147" s="1589"/>
      <c r="AJ147" s="1589"/>
      <c r="AK147" s="1589"/>
      <c r="AL147" s="1589"/>
      <c r="AM147" s="1589"/>
      <c r="AN147" s="1589"/>
    </row>
    <row r="148" spans="2:43">
      <c r="B148" s="327" t="s">
        <v>1420</v>
      </c>
      <c r="C148" s="327"/>
      <c r="D148" s="916" t="s">
        <v>581</v>
      </c>
      <c r="E148" s="2166">
        <v>434826.4</v>
      </c>
      <c r="F148" s="2166">
        <v>470873.7</v>
      </c>
      <c r="G148" s="2166">
        <v>496058.5</v>
      </c>
      <c r="H148" s="2166">
        <v>505820.5</v>
      </c>
      <c r="I148" s="2166">
        <v>504509.6</v>
      </c>
      <c r="J148" s="2129">
        <v>511958.8</v>
      </c>
      <c r="K148" s="2129">
        <v>525299.5</v>
      </c>
      <c r="L148" s="2129">
        <v>538659.6</v>
      </c>
      <c r="M148" s="2129">
        <v>542508</v>
      </c>
      <c r="N148" s="2129">
        <v>534564.1</v>
      </c>
      <c r="O148" s="2129">
        <v>530298.6</v>
      </c>
      <c r="P148" s="2129">
        <v>537614.19999999995</v>
      </c>
      <c r="Q148" s="2129">
        <v>527410.5</v>
      </c>
      <c r="R148" s="2129">
        <v>523465.9</v>
      </c>
      <c r="S148" s="2129">
        <v>526219.9</v>
      </c>
      <c r="T148" s="2129">
        <v>529637.9</v>
      </c>
      <c r="U148" s="2129">
        <v>534106.19999999995</v>
      </c>
      <c r="V148" s="2129">
        <v>537257.9</v>
      </c>
      <c r="W148" s="2129">
        <v>538485.5</v>
      </c>
      <c r="X148" s="2129">
        <v>516174.9</v>
      </c>
      <c r="Y148" s="2129">
        <v>497364.2</v>
      </c>
      <c r="Z148" s="2129">
        <v>504873.7</v>
      </c>
      <c r="AA148" s="2129">
        <v>500046.2</v>
      </c>
      <c r="AB148" s="2129">
        <v>499420.6</v>
      </c>
      <c r="AC148" s="2129">
        <v>512677.5</v>
      </c>
      <c r="AD148" s="2129">
        <v>523422.8</v>
      </c>
      <c r="AE148" s="2129">
        <v>540740.80000000005</v>
      </c>
      <c r="AF148" s="2129">
        <v>544829.9</v>
      </c>
      <c r="AG148" s="2167">
        <v>555712.5</v>
      </c>
      <c r="AH148" s="2129">
        <v>556570.5</v>
      </c>
      <c r="AI148" s="2129">
        <v>556800.69999999995</v>
      </c>
      <c r="AJ148" s="2129">
        <v>538787.80000000005</v>
      </c>
      <c r="AK148" s="2129">
        <v>554572</v>
      </c>
      <c r="AL148" s="2129">
        <v>567130.80000000005</v>
      </c>
      <c r="AM148" s="2129">
        <v>594708.4</v>
      </c>
      <c r="AN148" s="2137">
        <v>617009.9</v>
      </c>
      <c r="AQ148" s="1625" t="s">
        <v>1472</v>
      </c>
    </row>
    <row r="149" spans="2:43">
      <c r="B149" s="327"/>
      <c r="C149" s="1353"/>
      <c r="D149" s="882"/>
      <c r="E149" s="2168">
        <v>427271.5</v>
      </c>
      <c r="F149" s="2131">
        <v>462963.8</v>
      </c>
      <c r="G149" s="2131">
        <v>487342.8</v>
      </c>
      <c r="H149" s="2131">
        <v>496681.7</v>
      </c>
      <c r="I149" s="2131">
        <v>494916.1</v>
      </c>
      <c r="J149" s="2131">
        <v>502636.2</v>
      </c>
      <c r="K149" s="2131"/>
      <c r="L149" s="2131"/>
      <c r="M149" s="2131"/>
      <c r="N149" s="2131" t="s">
        <v>271</v>
      </c>
      <c r="O149" s="2131"/>
      <c r="P149" s="2131"/>
      <c r="Q149" s="2131"/>
      <c r="R149" s="2131"/>
      <c r="S149" s="2131"/>
      <c r="T149" s="2131"/>
      <c r="U149" s="2131"/>
      <c r="V149" s="2131"/>
      <c r="W149" s="2131"/>
      <c r="X149" s="2131"/>
      <c r="Y149" s="2131"/>
      <c r="Z149" s="2131"/>
      <c r="AA149" s="2131"/>
      <c r="AB149" s="2131"/>
      <c r="AC149" s="2131"/>
      <c r="AD149" s="2131"/>
      <c r="AE149" s="2131"/>
      <c r="AF149" s="2131"/>
      <c r="AG149" s="2168"/>
      <c r="AH149" s="2131"/>
      <c r="AI149" s="2131"/>
      <c r="AJ149" s="2131"/>
      <c r="AK149" s="2131"/>
      <c r="AL149" s="2135"/>
      <c r="AM149" s="2131"/>
      <c r="AN149" s="2135"/>
      <c r="AQ149" s="1625" t="s">
        <v>1473</v>
      </c>
    </row>
    <row r="150" spans="2:43">
      <c r="B150" s="327"/>
      <c r="C150" s="1353"/>
      <c r="D150" s="327" t="s">
        <v>1407</v>
      </c>
      <c r="E150" s="2138">
        <v>407922.9</v>
      </c>
      <c r="F150" s="2138">
        <v>430861.9</v>
      </c>
      <c r="G150" s="2138">
        <v>441677.9</v>
      </c>
      <c r="H150" s="2138">
        <v>444297.2</v>
      </c>
      <c r="I150" s="2138">
        <v>440841.6</v>
      </c>
      <c r="J150" s="2134">
        <v>447936.9</v>
      </c>
      <c r="K150" s="2134">
        <v>462177.3</v>
      </c>
      <c r="L150" s="2134">
        <v>475806.1</v>
      </c>
      <c r="M150" s="2134">
        <v>475217.3</v>
      </c>
      <c r="N150" s="2134">
        <v>470507.4</v>
      </c>
      <c r="O150" s="2134">
        <v>473320.1</v>
      </c>
      <c r="P150" s="2134">
        <v>485623</v>
      </c>
      <c r="Q150" s="2134">
        <v>482113.5</v>
      </c>
      <c r="R150" s="2134">
        <v>486545.5</v>
      </c>
      <c r="S150" s="2134">
        <v>495922.8</v>
      </c>
      <c r="T150" s="2134">
        <v>504269.4</v>
      </c>
      <c r="U150" s="2134">
        <v>515134.1</v>
      </c>
      <c r="V150" s="2134">
        <v>521784.6</v>
      </c>
      <c r="W150" s="2134">
        <v>527271.6</v>
      </c>
      <c r="X150" s="2134">
        <v>508262</v>
      </c>
      <c r="Y150" s="2134">
        <v>495875.6</v>
      </c>
      <c r="Z150" s="2134">
        <v>512064.7</v>
      </c>
      <c r="AA150" s="2134">
        <v>514686.7</v>
      </c>
      <c r="AB150" s="2134">
        <v>517919.3</v>
      </c>
      <c r="AC150" s="2134">
        <v>532072.30000000005</v>
      </c>
      <c r="AD150" s="2134">
        <v>530195.30000000005</v>
      </c>
      <c r="AE150" s="2134">
        <v>539413.5</v>
      </c>
      <c r="AF150" s="2134">
        <v>543479.1</v>
      </c>
      <c r="AG150" s="1351">
        <v>553173.5</v>
      </c>
      <c r="AH150" s="2134">
        <v>554532</v>
      </c>
      <c r="AI150" s="2137">
        <v>550117.19999999995</v>
      </c>
      <c r="AJ150" s="2137">
        <v>528629.5</v>
      </c>
      <c r="AK150" s="2137">
        <v>544718</v>
      </c>
      <c r="AL150" s="2129">
        <v>551982.9</v>
      </c>
      <c r="AM150" s="2137">
        <v>555439.9</v>
      </c>
      <c r="AN150" s="2137">
        <v>559870.30000000005</v>
      </c>
    </row>
    <row r="151" spans="2:43">
      <c r="B151" s="327"/>
      <c r="C151" s="1353"/>
      <c r="D151" s="327"/>
      <c r="E151" s="1349">
        <v>389690.1</v>
      </c>
      <c r="F151" s="2041">
        <v>411707</v>
      </c>
      <c r="G151" s="2041">
        <v>421620.6</v>
      </c>
      <c r="H151" s="2041">
        <v>423870.1</v>
      </c>
      <c r="I151" s="2041">
        <v>420074.5</v>
      </c>
      <c r="J151" s="2041">
        <v>426791.7</v>
      </c>
      <c r="K151" s="2041"/>
      <c r="L151" s="2041"/>
      <c r="M151" s="2041"/>
      <c r="N151" s="2041"/>
      <c r="O151" s="2041"/>
      <c r="P151" s="2041"/>
      <c r="Q151" s="2041"/>
      <c r="R151" s="2041"/>
      <c r="S151" s="2041"/>
      <c r="T151" s="2041"/>
      <c r="U151" s="2041"/>
      <c r="V151" s="2041"/>
      <c r="W151" s="2041"/>
      <c r="X151" s="2041"/>
      <c r="Y151" s="2041"/>
      <c r="Z151" s="2041"/>
      <c r="AA151" s="2041"/>
      <c r="AB151" s="2041"/>
      <c r="AC151" s="2041"/>
      <c r="AD151" s="2041"/>
      <c r="AE151" s="2041"/>
      <c r="AF151" s="2041"/>
      <c r="AG151" s="1349"/>
      <c r="AH151" s="2041"/>
    </row>
    <row r="152" spans="2:43">
      <c r="C152" s="2145"/>
      <c r="D152" s="916" t="s">
        <v>1408</v>
      </c>
      <c r="E152" s="2128">
        <f>E153*$J$152/$J$153</f>
        <v>419292.44014362461</v>
      </c>
      <c r="F152" s="2128">
        <f>F153*$J$152/$J$153</f>
        <v>443879.32392560632</v>
      </c>
      <c r="G152" s="2128">
        <f>G153*$J$152/$J$153</f>
        <v>451344.93115950539</v>
      </c>
      <c r="H152" s="2128">
        <f>H153*$J$152/$J$153</f>
        <v>454848.39862881886</v>
      </c>
      <c r="I152" s="2128">
        <f>I153*$J$152/$J$153</f>
        <v>452009.05341212539</v>
      </c>
      <c r="J152" s="2128">
        <v>457895.3</v>
      </c>
      <c r="K152" s="2128">
        <v>466526.2</v>
      </c>
      <c r="L152" s="2128">
        <v>477404.4</v>
      </c>
      <c r="M152" s="2128">
        <v>477448.6</v>
      </c>
      <c r="N152" s="2128">
        <v>470333.8</v>
      </c>
      <c r="O152" s="2128">
        <v>471108.8</v>
      </c>
      <c r="P152" s="2128">
        <v>479716.9</v>
      </c>
      <c r="Q152" s="2128">
        <v>478473.2</v>
      </c>
      <c r="R152" s="2128">
        <v>482031.7</v>
      </c>
      <c r="S152" s="2128">
        <v>491445.5</v>
      </c>
      <c r="T152" s="2128">
        <v>497508.5</v>
      </c>
      <c r="U152" s="2128">
        <v>507230.9</v>
      </c>
      <c r="V152" s="2128">
        <v>516069</v>
      </c>
      <c r="W152" s="2128">
        <v>526352.9</v>
      </c>
      <c r="X152" s="2128">
        <v>507025.2</v>
      </c>
      <c r="Y152" s="2128">
        <v>500404.9</v>
      </c>
      <c r="Z152" s="2128">
        <v>527759.6</v>
      </c>
      <c r="AA152" s="2128">
        <v>530480</v>
      </c>
      <c r="AB152" s="2128">
        <v>527913</v>
      </c>
      <c r="AC152" s="2128">
        <v>541802.9</v>
      </c>
      <c r="AD152" s="2128">
        <v>534559.1</v>
      </c>
      <c r="AE152" s="1947" t="s">
        <v>785</v>
      </c>
      <c r="AF152" s="1947" t="s">
        <v>785</v>
      </c>
      <c r="AG152" s="1947" t="s">
        <v>785</v>
      </c>
      <c r="AH152" s="1947" t="s">
        <v>785</v>
      </c>
      <c r="AI152" s="1947" t="s">
        <v>785</v>
      </c>
      <c r="AJ152" s="1947" t="s">
        <v>785</v>
      </c>
      <c r="AK152" s="1947" t="s">
        <v>785</v>
      </c>
      <c r="AL152" s="1947"/>
      <c r="AM152" s="1947"/>
      <c r="AN152" s="1948"/>
    </row>
    <row r="153" spans="2:43">
      <c r="C153" s="2145"/>
      <c r="D153" s="2169" t="s">
        <v>1421</v>
      </c>
      <c r="E153" s="2131">
        <v>437966.3</v>
      </c>
      <c r="F153" s="2131">
        <v>463648.2</v>
      </c>
      <c r="G153" s="2131">
        <v>471446.3</v>
      </c>
      <c r="H153" s="2131">
        <v>475105.8</v>
      </c>
      <c r="I153" s="2131">
        <v>472140</v>
      </c>
      <c r="J153" s="2131">
        <v>478288.4</v>
      </c>
      <c r="K153" s="2131"/>
      <c r="L153" s="2131"/>
      <c r="M153" s="2131"/>
      <c r="N153" s="2131"/>
      <c r="O153" s="2131"/>
      <c r="P153" s="2131"/>
      <c r="Q153" s="2131"/>
      <c r="R153" s="2131"/>
      <c r="S153" s="2131"/>
      <c r="T153" s="2131"/>
      <c r="U153" s="2131"/>
      <c r="V153" s="2131"/>
      <c r="W153" s="2131"/>
      <c r="X153" s="2131"/>
      <c r="Y153" s="2131"/>
      <c r="Z153" s="1618"/>
      <c r="AA153" s="1618"/>
      <c r="AB153" s="1618"/>
      <c r="AC153" s="1618"/>
      <c r="AD153" s="1618"/>
      <c r="AE153" s="882"/>
      <c r="AF153" s="882"/>
      <c r="AG153" s="882"/>
      <c r="AH153" s="1618"/>
      <c r="AI153" s="1618"/>
      <c r="AJ153" s="1618"/>
      <c r="AK153" s="1618"/>
      <c r="AL153" s="1618"/>
      <c r="AM153" s="1618"/>
    </row>
    <row r="154" spans="2:43">
      <c r="C154" s="2145"/>
      <c r="D154" s="2170"/>
      <c r="E154" s="2041"/>
      <c r="F154" s="2041"/>
      <c r="G154" s="2041"/>
      <c r="H154" s="2041"/>
      <c r="I154" s="2041"/>
      <c r="J154" s="2041"/>
      <c r="K154" s="2041"/>
      <c r="L154" s="2041"/>
      <c r="M154" s="2041"/>
      <c r="N154" s="2041"/>
      <c r="O154" s="2041"/>
      <c r="P154" s="2041"/>
      <c r="Q154" s="2041"/>
      <c r="R154" s="2041"/>
      <c r="S154" s="2041"/>
      <c r="T154" s="2041"/>
      <c r="U154" s="2041"/>
      <c r="V154" s="2041"/>
      <c r="W154" s="2041"/>
      <c r="X154" s="2041"/>
      <c r="Y154" s="2041"/>
      <c r="AH154" s="1625"/>
    </row>
    <row r="155" spans="2:43">
      <c r="C155" s="826" t="s">
        <v>1200</v>
      </c>
      <c r="D155" s="1589"/>
      <c r="E155" s="1625"/>
      <c r="AC155" s="2149"/>
      <c r="AD155" s="1589"/>
      <c r="AE155" s="1519"/>
      <c r="AF155" s="1519"/>
      <c r="AG155" s="1519"/>
      <c r="AH155" s="1519"/>
      <c r="AI155" s="1589"/>
      <c r="AJ155" s="1589"/>
      <c r="AK155" s="1589"/>
      <c r="AL155" s="1589"/>
      <c r="AM155" s="1589"/>
      <c r="AN155" s="1589"/>
    </row>
    <row r="156" spans="2:43" ht="12">
      <c r="B156" s="2171"/>
      <c r="C156" s="2172" t="s">
        <v>1140</v>
      </c>
      <c r="D156" s="1607" t="s">
        <v>1199</v>
      </c>
      <c r="E156" s="1608">
        <v>92.9</v>
      </c>
      <c r="F156" s="1608">
        <v>97.1</v>
      </c>
      <c r="G156" s="1608">
        <v>100.3</v>
      </c>
      <c r="H156" s="1608">
        <v>101.7</v>
      </c>
      <c r="I156" s="1608">
        <v>102.6</v>
      </c>
      <c r="J156" s="1608">
        <v>104.5</v>
      </c>
      <c r="K156" s="1608">
        <v>106.1</v>
      </c>
      <c r="L156" s="1608">
        <v>108.5</v>
      </c>
      <c r="M156" s="1608">
        <v>109.6</v>
      </c>
      <c r="N156" s="1608">
        <v>107.9</v>
      </c>
      <c r="O156" s="1608">
        <v>106.7</v>
      </c>
      <c r="P156" s="1608">
        <v>106.5</v>
      </c>
      <c r="Q156" s="1608">
        <v>104.9</v>
      </c>
      <c r="R156" s="1608">
        <v>102.2</v>
      </c>
      <c r="S156" s="1608">
        <v>102</v>
      </c>
      <c r="T156" s="1608">
        <v>101.9</v>
      </c>
      <c r="U156" s="1608">
        <v>103.1</v>
      </c>
      <c r="V156" s="1608">
        <v>103.8</v>
      </c>
      <c r="W156" s="1608">
        <v>103.2</v>
      </c>
      <c r="X156" s="1608">
        <v>101.7</v>
      </c>
      <c r="Y156" s="1608">
        <v>97.6</v>
      </c>
      <c r="Z156" s="1608">
        <v>98.8</v>
      </c>
      <c r="AA156" s="1608">
        <v>98.9</v>
      </c>
      <c r="AB156" s="1608">
        <v>97.7</v>
      </c>
      <c r="AC156" s="1608">
        <v>97.9</v>
      </c>
      <c r="AD156" s="1608">
        <v>99</v>
      </c>
      <c r="AE156" s="1609">
        <v>99.3</v>
      </c>
      <c r="AF156" s="1609">
        <v>100.2</v>
      </c>
      <c r="AG156" s="1609">
        <v>100.8</v>
      </c>
      <c r="AH156" s="1609">
        <v>101.8</v>
      </c>
      <c r="AI156" s="1608">
        <v>101.7</v>
      </c>
      <c r="AJ156" s="1608">
        <v>100</v>
      </c>
      <c r="AK156" s="1608">
        <v>101.5</v>
      </c>
      <c r="AL156" s="1608">
        <v>104.3</v>
      </c>
      <c r="AM156" s="1608">
        <v>106.2</v>
      </c>
      <c r="AN156" s="1610">
        <v>109.4</v>
      </c>
    </row>
    <row r="157" spans="2:43" s="327" customFormat="1">
      <c r="B157" s="1454"/>
      <c r="C157" s="2173"/>
      <c r="D157" s="1589" t="s">
        <v>1141</v>
      </c>
      <c r="E157" s="1531">
        <v>87.8</v>
      </c>
      <c r="F157" s="1531">
        <v>92.4</v>
      </c>
      <c r="G157" s="1531">
        <v>100</v>
      </c>
      <c r="H157" s="1531">
        <v>101</v>
      </c>
      <c r="I157" s="1531">
        <v>101.7</v>
      </c>
      <c r="J157" s="1531">
        <v>105.2</v>
      </c>
      <c r="K157" s="1531">
        <v>107.3</v>
      </c>
      <c r="L157" s="1531">
        <v>110.9</v>
      </c>
      <c r="M157" s="1531">
        <v>110.2</v>
      </c>
      <c r="N157" s="1531">
        <v>110.4</v>
      </c>
      <c r="O157" s="1531">
        <v>108.8</v>
      </c>
      <c r="P157" s="1531">
        <v>111.9</v>
      </c>
      <c r="Q157" s="1531">
        <v>111.7</v>
      </c>
      <c r="R157" s="1531">
        <v>105.6</v>
      </c>
      <c r="S157" s="1531">
        <v>107.8</v>
      </c>
      <c r="T157" s="1531">
        <v>112.1</v>
      </c>
      <c r="U157" s="1531">
        <v>115.2</v>
      </c>
      <c r="V157" s="1531">
        <v>117.3</v>
      </c>
      <c r="W157" s="1531">
        <v>117.8</v>
      </c>
      <c r="X157" s="1531">
        <v>119.1</v>
      </c>
      <c r="Y157" s="1531">
        <v>114.3</v>
      </c>
      <c r="Z157" s="1531">
        <v>118.4</v>
      </c>
      <c r="AA157" s="1531">
        <v>118.9</v>
      </c>
      <c r="AB157" s="1531">
        <v>117.4</v>
      </c>
      <c r="AC157" s="1531">
        <v>109.2</v>
      </c>
      <c r="AD157" s="1531">
        <v>105.6</v>
      </c>
      <c r="AE157" s="1531">
        <v>100.2</v>
      </c>
      <c r="AF157" s="1531">
        <v>101.7</v>
      </c>
      <c r="AG157" s="1531">
        <v>105.7</v>
      </c>
      <c r="AH157" s="1531">
        <v>120.7</v>
      </c>
      <c r="AI157" s="1531">
        <v>123</v>
      </c>
      <c r="AJ157" s="1531">
        <v>120.9</v>
      </c>
      <c r="AK157" s="1531"/>
      <c r="AL157" s="1531"/>
      <c r="AM157" s="1531"/>
      <c r="AN157" s="1531"/>
      <c r="AO157" s="1358" t="s">
        <v>1149</v>
      </c>
    </row>
    <row r="158" spans="2:43" s="327" customFormat="1">
      <c r="B158" s="1454"/>
      <c r="C158" s="2173"/>
      <c r="D158" s="1589" t="s">
        <v>1150</v>
      </c>
      <c r="E158" s="1531">
        <v>94.8</v>
      </c>
      <c r="F158" s="1531">
        <v>99.1</v>
      </c>
      <c r="G158" s="1531">
        <v>102.4</v>
      </c>
      <c r="H158" s="1531">
        <v>103.8</v>
      </c>
      <c r="I158" s="1531">
        <v>104.8</v>
      </c>
      <c r="J158" s="1531">
        <v>106.7</v>
      </c>
      <c r="K158" s="1531">
        <v>108.3</v>
      </c>
      <c r="L158" s="1531">
        <v>110.7</v>
      </c>
      <c r="M158" s="1531">
        <v>111.9</v>
      </c>
      <c r="N158" s="1531">
        <v>110.1</v>
      </c>
      <c r="O158" s="1531">
        <v>109</v>
      </c>
      <c r="P158" s="1531">
        <v>108.7</v>
      </c>
      <c r="Q158" s="1531">
        <v>107.1</v>
      </c>
      <c r="R158" s="1531">
        <v>104.3</v>
      </c>
      <c r="S158" s="1531">
        <v>104</v>
      </c>
      <c r="T158" s="1531">
        <v>103.6</v>
      </c>
      <c r="U158" s="1531">
        <v>104.9</v>
      </c>
      <c r="V158" s="1531">
        <v>105.7</v>
      </c>
      <c r="W158" s="1531">
        <v>104.9</v>
      </c>
      <c r="X158" s="1531">
        <v>103.3</v>
      </c>
      <c r="Y158" s="1531">
        <v>99.1</v>
      </c>
      <c r="Z158" s="1531">
        <v>100.1</v>
      </c>
      <c r="AA158" s="1531">
        <v>100.2</v>
      </c>
      <c r="AB158" s="1531">
        <v>99.1</v>
      </c>
      <c r="AC158" s="1531">
        <v>99</v>
      </c>
      <c r="AD158" s="1531">
        <v>100</v>
      </c>
      <c r="AE158" s="1531"/>
      <c r="AF158" s="1531"/>
      <c r="AG158" s="1531"/>
      <c r="AH158" s="1531"/>
      <c r="AI158" s="1531"/>
      <c r="AJ158" s="1531"/>
      <c r="AK158" s="1531"/>
      <c r="AL158" s="1531"/>
      <c r="AM158" s="1531"/>
      <c r="AN158" s="1531"/>
    </row>
    <row r="159" spans="2:43" s="327" customFormat="1">
      <c r="B159" s="1454"/>
      <c r="C159" s="2173"/>
      <c r="D159" s="1589" t="s">
        <v>1142</v>
      </c>
      <c r="E159" s="1531">
        <v>90.6</v>
      </c>
      <c r="F159" s="1531">
        <v>94.7</v>
      </c>
      <c r="G159" s="1531">
        <v>97.9</v>
      </c>
      <c r="H159" s="1531">
        <v>99.2</v>
      </c>
      <c r="I159" s="1531">
        <v>100.1</v>
      </c>
      <c r="J159" s="1531">
        <v>101.9</v>
      </c>
      <c r="K159" s="1531">
        <v>103.5</v>
      </c>
      <c r="L159" s="1531">
        <v>105.8</v>
      </c>
      <c r="M159" s="1531">
        <v>107</v>
      </c>
      <c r="N159" s="1531">
        <v>105.3</v>
      </c>
      <c r="O159" s="1531">
        <v>104.2</v>
      </c>
      <c r="P159" s="1531">
        <v>103.9</v>
      </c>
      <c r="Q159" s="1531">
        <v>102.3</v>
      </c>
      <c r="R159" s="1531">
        <v>99.7</v>
      </c>
      <c r="S159" s="1531">
        <v>99.4</v>
      </c>
      <c r="T159" s="1531">
        <v>99</v>
      </c>
      <c r="U159" s="1531">
        <v>100.2</v>
      </c>
      <c r="V159" s="1531">
        <v>101</v>
      </c>
      <c r="W159" s="1531">
        <v>100.3</v>
      </c>
      <c r="X159" s="1531">
        <v>98.7</v>
      </c>
      <c r="Y159" s="1531"/>
      <c r="Z159" s="1531"/>
      <c r="AA159" s="1531"/>
      <c r="AB159" s="1531"/>
      <c r="AC159" s="1531"/>
      <c r="AD159" s="1531"/>
      <c r="AE159" s="1531"/>
      <c r="AF159" s="1531"/>
      <c r="AG159" s="1531"/>
      <c r="AH159" s="1531"/>
      <c r="AI159" s="1531"/>
      <c r="AJ159" s="1531"/>
      <c r="AK159" s="1531"/>
      <c r="AL159" s="1532"/>
      <c r="AM159" s="1532"/>
      <c r="AN159" s="1531"/>
      <c r="AO159" s="327" t="s">
        <v>64</v>
      </c>
    </row>
    <row r="160" spans="2:43" s="327" customFormat="1">
      <c r="B160" s="1454"/>
      <c r="C160" s="2172" t="s">
        <v>1144</v>
      </c>
      <c r="D160" s="1607" t="s">
        <v>1199</v>
      </c>
      <c r="E160" s="1609">
        <v>105.8</v>
      </c>
      <c r="F160" s="1609">
        <v>107.2</v>
      </c>
      <c r="G160" s="1609">
        <v>107.7</v>
      </c>
      <c r="H160" s="1609">
        <v>107.7</v>
      </c>
      <c r="I160" s="1609">
        <v>107.4</v>
      </c>
      <c r="J160" s="1609">
        <v>109.2</v>
      </c>
      <c r="K160" s="1609">
        <v>111.3</v>
      </c>
      <c r="L160" s="1609">
        <v>113.6</v>
      </c>
      <c r="M160" s="1609">
        <v>112.4</v>
      </c>
      <c r="N160" s="1609">
        <v>110.6</v>
      </c>
      <c r="O160" s="1609">
        <v>109.9</v>
      </c>
      <c r="P160" s="1609">
        <v>110.6</v>
      </c>
      <c r="Q160" s="1609">
        <v>110.3</v>
      </c>
      <c r="R160" s="1609">
        <v>108.3</v>
      </c>
      <c r="S160" s="1609">
        <v>108.3</v>
      </c>
      <c r="T160" s="1609">
        <v>108.2</v>
      </c>
      <c r="U160" s="1609">
        <v>109.9</v>
      </c>
      <c r="V160" s="1609">
        <v>110.3</v>
      </c>
      <c r="W160" s="1609">
        <v>109.3</v>
      </c>
      <c r="X160" s="1609">
        <v>106.3</v>
      </c>
      <c r="Y160" s="1609">
        <v>103.8</v>
      </c>
      <c r="Z160" s="1609">
        <v>105.8</v>
      </c>
      <c r="AA160" s="1609">
        <v>105.9</v>
      </c>
      <c r="AB160" s="1609">
        <v>104.9</v>
      </c>
      <c r="AC160" s="1609">
        <v>103.9</v>
      </c>
      <c r="AD160" s="1609">
        <v>101.5</v>
      </c>
      <c r="AE160" s="1609">
        <v>101.5</v>
      </c>
      <c r="AF160" s="1609">
        <v>102.5</v>
      </c>
      <c r="AG160" s="1609">
        <v>102.1</v>
      </c>
      <c r="AH160" s="1609">
        <v>102.2</v>
      </c>
      <c r="AI160" s="1609">
        <v>101.5</v>
      </c>
      <c r="AJ160" s="1609">
        <v>100.2</v>
      </c>
      <c r="AK160" s="1609">
        <v>101.5</v>
      </c>
      <c r="AL160" s="1531">
        <v>100.6</v>
      </c>
      <c r="AM160" s="1531">
        <v>98.9</v>
      </c>
      <c r="AN160" s="1531">
        <v>98.4</v>
      </c>
    </row>
    <row r="161" spans="2:41" s="327" customFormat="1">
      <c r="B161" s="1454"/>
      <c r="C161" s="2173"/>
      <c r="D161" s="1589" t="s">
        <v>1141</v>
      </c>
      <c r="E161" s="1531">
        <v>104.6</v>
      </c>
      <c r="F161" s="1531">
        <v>105.8</v>
      </c>
      <c r="G161" s="1531">
        <v>106.5</v>
      </c>
      <c r="H161" s="1531">
        <v>106.4</v>
      </c>
      <c r="I161" s="1531">
        <v>106.1</v>
      </c>
      <c r="J161" s="1531">
        <v>107.8</v>
      </c>
      <c r="K161" s="1531">
        <v>109.9</v>
      </c>
      <c r="L161" s="1531">
        <v>112.3</v>
      </c>
      <c r="M161" s="1531">
        <v>110.9</v>
      </c>
      <c r="N161" s="1531">
        <v>109.2</v>
      </c>
      <c r="O161" s="1531">
        <v>108.6</v>
      </c>
      <c r="P161" s="1531">
        <v>109.2</v>
      </c>
      <c r="Q161" s="1531">
        <v>109.1</v>
      </c>
      <c r="R161" s="1531">
        <v>106.9</v>
      </c>
      <c r="S161" s="1531">
        <v>107</v>
      </c>
      <c r="T161" s="1531">
        <v>106.9</v>
      </c>
      <c r="U161" s="1531">
        <v>108.6</v>
      </c>
      <c r="V161" s="1531">
        <v>109</v>
      </c>
      <c r="W161" s="1531">
        <v>108</v>
      </c>
      <c r="X161" s="1531">
        <v>105.1</v>
      </c>
      <c r="Y161" s="1531">
        <v>102.5</v>
      </c>
      <c r="Z161" s="1531">
        <v>104.5</v>
      </c>
      <c r="AA161" s="1531">
        <v>104.6</v>
      </c>
      <c r="AB161" s="1610">
        <v>103.7</v>
      </c>
      <c r="AC161" s="1610">
        <v>102.7</v>
      </c>
      <c r="AD161" s="1610">
        <v>100.3</v>
      </c>
      <c r="AE161" s="1610">
        <v>100.3</v>
      </c>
      <c r="AF161" s="1610">
        <v>101.3</v>
      </c>
      <c r="AG161" s="1610">
        <v>101</v>
      </c>
      <c r="AH161" s="1610">
        <v>101</v>
      </c>
      <c r="AI161" s="1610">
        <v>100.4</v>
      </c>
      <c r="AJ161" s="1610">
        <v>98.9</v>
      </c>
      <c r="AK161" s="1610"/>
      <c r="AL161" s="1610"/>
      <c r="AM161" s="1610"/>
      <c r="AN161" s="1610"/>
      <c r="AO161" s="1358" t="s">
        <v>1149</v>
      </c>
    </row>
    <row r="162" spans="2:41" s="327" customFormat="1">
      <c r="B162" s="1454"/>
      <c r="C162" s="2173"/>
      <c r="D162" s="1589" t="s">
        <v>1150</v>
      </c>
      <c r="E162" s="1610">
        <v>101</v>
      </c>
      <c r="F162" s="1610">
        <v>102.4</v>
      </c>
      <c r="G162" s="1610">
        <v>102.9</v>
      </c>
      <c r="H162" s="1610">
        <v>102.8</v>
      </c>
      <c r="I162" s="1610">
        <v>102.6</v>
      </c>
      <c r="J162" s="1610">
        <v>104.2</v>
      </c>
      <c r="K162" s="1610">
        <v>106.2</v>
      </c>
      <c r="L162" s="1610">
        <v>108.4</v>
      </c>
      <c r="M162" s="1610">
        <v>107.3</v>
      </c>
      <c r="N162" s="1610">
        <v>105.5</v>
      </c>
      <c r="O162" s="1610">
        <v>105</v>
      </c>
      <c r="P162" s="1610">
        <v>105.5</v>
      </c>
      <c r="Q162" s="1610">
        <v>105.3</v>
      </c>
      <c r="R162" s="1610">
        <v>103.4</v>
      </c>
      <c r="S162" s="1610">
        <v>103.3</v>
      </c>
      <c r="T162" s="1610">
        <v>102.9</v>
      </c>
      <c r="U162" s="1610">
        <v>104.6</v>
      </c>
      <c r="V162" s="1610">
        <v>105.1</v>
      </c>
      <c r="W162" s="1610">
        <v>103.9</v>
      </c>
      <c r="X162" s="1610">
        <v>101</v>
      </c>
      <c r="Y162" s="1610">
        <v>98.6</v>
      </c>
      <c r="Z162" s="1610">
        <v>100.2</v>
      </c>
      <c r="AA162" s="1610">
        <v>100.4</v>
      </c>
      <c r="AB162" s="1610">
        <v>99.5</v>
      </c>
      <c r="AC162" s="1610">
        <v>98.3</v>
      </c>
      <c r="AD162" s="1610">
        <v>95.9</v>
      </c>
      <c r="AE162" s="1610"/>
      <c r="AF162" s="1610"/>
      <c r="AG162" s="1610"/>
      <c r="AH162" s="1610"/>
      <c r="AI162" s="1610"/>
      <c r="AJ162" s="1610"/>
      <c r="AK162" s="1610"/>
      <c r="AL162" s="1610"/>
      <c r="AM162" s="1610"/>
      <c r="AN162" s="1610"/>
    </row>
    <row r="163" spans="2:41" s="327" customFormat="1">
      <c r="B163" s="1455" t="s">
        <v>1151</v>
      </c>
      <c r="C163" s="2174"/>
      <c r="D163" s="1611" t="s">
        <v>1142</v>
      </c>
      <c r="E163" s="1612">
        <v>96.8</v>
      </c>
      <c r="F163" s="1612">
        <v>98.1</v>
      </c>
      <c r="G163" s="1612">
        <v>98.7</v>
      </c>
      <c r="H163" s="1612">
        <v>98.5</v>
      </c>
      <c r="I163" s="1612">
        <v>98.3</v>
      </c>
      <c r="J163" s="1612">
        <v>99.9</v>
      </c>
      <c r="K163" s="1612">
        <v>101.8</v>
      </c>
      <c r="L163" s="1612">
        <v>103.9</v>
      </c>
      <c r="M163" s="1612">
        <v>102.9</v>
      </c>
      <c r="N163" s="1612">
        <v>101.2</v>
      </c>
      <c r="O163" s="1612">
        <v>100.7</v>
      </c>
      <c r="P163" s="1612">
        <v>101.2</v>
      </c>
      <c r="Q163" s="1612">
        <v>100.9</v>
      </c>
      <c r="R163" s="1612">
        <v>99.1</v>
      </c>
      <c r="S163" s="1612">
        <v>99</v>
      </c>
      <c r="T163" s="1612">
        <v>98.6</v>
      </c>
      <c r="U163" s="1612">
        <v>100.2</v>
      </c>
      <c r="V163" s="1612">
        <v>100.7</v>
      </c>
      <c r="W163" s="1612">
        <v>99.6</v>
      </c>
      <c r="X163" s="1612">
        <v>96.8</v>
      </c>
      <c r="Y163" s="1612"/>
      <c r="Z163" s="1612"/>
      <c r="AA163" s="1612"/>
      <c r="AB163" s="1532"/>
      <c r="AC163" s="1532"/>
      <c r="AD163" s="1532"/>
      <c r="AE163" s="1532"/>
      <c r="AF163" s="1532"/>
      <c r="AG163" s="1532"/>
      <c r="AH163" s="1532"/>
      <c r="AI163" s="1532"/>
      <c r="AJ163" s="1532"/>
      <c r="AK163" s="1532"/>
      <c r="AL163" s="1531"/>
      <c r="AM163" s="1531"/>
      <c r="AN163" s="1531"/>
    </row>
    <row r="164" spans="2:41" s="327" customFormat="1">
      <c r="B164" s="1455"/>
      <c r="C164" s="2175" t="s">
        <v>1145</v>
      </c>
      <c r="D164" s="1589" t="s">
        <v>1199</v>
      </c>
      <c r="E164" s="1610">
        <v>147.6</v>
      </c>
      <c r="F164" s="1610">
        <v>146.19999999999999</v>
      </c>
      <c r="G164" s="1610">
        <v>133.6</v>
      </c>
      <c r="H164" s="1610">
        <v>113.8</v>
      </c>
      <c r="I164" s="1610">
        <v>102.4</v>
      </c>
      <c r="J164" s="1610">
        <v>103.9</v>
      </c>
      <c r="K164" s="1610">
        <v>107.5</v>
      </c>
      <c r="L164" s="1610">
        <v>115.2</v>
      </c>
      <c r="M164" s="1610">
        <v>115.6</v>
      </c>
      <c r="N164" s="1610">
        <v>105.3</v>
      </c>
      <c r="O164" s="1610">
        <v>106.6</v>
      </c>
      <c r="P164" s="1610">
        <v>112.2</v>
      </c>
      <c r="Q164" s="1610">
        <v>105.4</v>
      </c>
      <c r="R164" s="1610">
        <v>110.2</v>
      </c>
      <c r="S164" s="1610">
        <v>115.9</v>
      </c>
      <c r="T164" s="1610">
        <v>118.5</v>
      </c>
      <c r="U164" s="1610">
        <v>119.9</v>
      </c>
      <c r="V164" s="1610">
        <v>123.5</v>
      </c>
      <c r="W164" s="1610">
        <v>125.3</v>
      </c>
      <c r="X164" s="1610">
        <v>113.9</v>
      </c>
      <c r="Y164" s="1610">
        <v>104.9</v>
      </c>
      <c r="Z164" s="1610">
        <v>113.1</v>
      </c>
      <c r="AA164" s="1610">
        <v>113</v>
      </c>
      <c r="AB164" s="1531">
        <v>113.1</v>
      </c>
      <c r="AC164" s="1531">
        <v>118.9</v>
      </c>
      <c r="AD164" s="1531">
        <v>121</v>
      </c>
      <c r="AE164" s="1531">
        <v>119.4</v>
      </c>
      <c r="AF164" s="1531">
        <v>118</v>
      </c>
      <c r="AG164" s="1531">
        <v>116.9</v>
      </c>
      <c r="AH164" s="1531">
        <v>116.3</v>
      </c>
      <c r="AI164" s="1531">
        <v>113.9</v>
      </c>
      <c r="AJ164" s="1531">
        <v>98.7</v>
      </c>
      <c r="AK164" s="1531">
        <v>109</v>
      </c>
      <c r="AL164" s="1609">
        <v>113</v>
      </c>
      <c r="AM164" s="1609">
        <v>110.6</v>
      </c>
      <c r="AN164" s="1531">
        <v>107.8</v>
      </c>
    </row>
    <row r="165" spans="2:41" s="327" customFormat="1">
      <c r="B165" s="1454"/>
      <c r="C165" s="2176"/>
      <c r="D165" s="1589" t="s">
        <v>1141</v>
      </c>
      <c r="E165" s="1531">
        <v>123.6</v>
      </c>
      <c r="F165" s="1531">
        <v>122.4</v>
      </c>
      <c r="G165" s="1531">
        <v>111.9</v>
      </c>
      <c r="H165" s="1531">
        <v>95.2</v>
      </c>
      <c r="I165" s="1531">
        <v>85.7</v>
      </c>
      <c r="J165" s="1531">
        <v>87</v>
      </c>
      <c r="K165" s="1531">
        <v>90</v>
      </c>
      <c r="L165" s="1531">
        <v>96.5</v>
      </c>
      <c r="M165" s="1531">
        <v>96.7</v>
      </c>
      <c r="N165" s="1531">
        <v>88.2</v>
      </c>
      <c r="O165" s="1531">
        <v>89.2</v>
      </c>
      <c r="P165" s="1531">
        <v>93.9</v>
      </c>
      <c r="Q165" s="1531">
        <v>88.2</v>
      </c>
      <c r="R165" s="1531">
        <v>92.3</v>
      </c>
      <c r="S165" s="1531">
        <v>97</v>
      </c>
      <c r="T165" s="1531">
        <v>99.2</v>
      </c>
      <c r="U165" s="1531">
        <v>100.4</v>
      </c>
      <c r="V165" s="1531">
        <v>103.4</v>
      </c>
      <c r="W165" s="1531">
        <v>104.9</v>
      </c>
      <c r="X165" s="1531">
        <v>95.3</v>
      </c>
      <c r="Y165" s="1531">
        <v>87.6</v>
      </c>
      <c r="Z165" s="1531">
        <v>94.5</v>
      </c>
      <c r="AA165" s="1531">
        <v>94.3</v>
      </c>
      <c r="AB165" s="1531">
        <v>94.3</v>
      </c>
      <c r="AC165" s="1531">
        <v>99.1</v>
      </c>
      <c r="AD165" s="1531">
        <v>100.8</v>
      </c>
      <c r="AE165" s="1531">
        <v>99.5</v>
      </c>
      <c r="AF165" s="1531">
        <v>98.4</v>
      </c>
      <c r="AG165" s="1531">
        <v>97.7</v>
      </c>
      <c r="AH165" s="1531">
        <v>97.2</v>
      </c>
      <c r="AI165" s="1531">
        <v>95.1</v>
      </c>
      <c r="AJ165" s="1531">
        <v>82.4</v>
      </c>
      <c r="AK165" s="1531"/>
      <c r="AL165" s="1531"/>
      <c r="AM165" s="1531"/>
      <c r="AN165" s="1531"/>
      <c r="AO165" s="1358" t="s">
        <v>1149</v>
      </c>
    </row>
    <row r="166" spans="2:41" s="327" customFormat="1">
      <c r="B166" s="1454"/>
      <c r="C166" s="2176"/>
      <c r="D166" s="1589" t="s">
        <v>1150</v>
      </c>
      <c r="E166" s="1567">
        <v>130.6</v>
      </c>
      <c r="F166" s="1531">
        <v>129.30000000000001</v>
      </c>
      <c r="G166" s="1531">
        <v>118.2</v>
      </c>
      <c r="H166" s="1531">
        <v>100.6</v>
      </c>
      <c r="I166" s="1531">
        <v>90.5</v>
      </c>
      <c r="J166" s="1531">
        <v>91.9</v>
      </c>
      <c r="K166" s="1531">
        <v>95.1</v>
      </c>
      <c r="L166" s="1531">
        <v>101.9</v>
      </c>
      <c r="M166" s="1531">
        <v>102.2</v>
      </c>
      <c r="N166" s="1531">
        <v>93.2</v>
      </c>
      <c r="O166" s="1531">
        <v>94.3</v>
      </c>
      <c r="P166" s="1531">
        <v>99.2</v>
      </c>
      <c r="Q166" s="1531">
        <v>93.2</v>
      </c>
      <c r="R166" s="1531">
        <v>97.5</v>
      </c>
      <c r="S166" s="1531">
        <v>102.4</v>
      </c>
      <c r="T166" s="1531">
        <v>104.2</v>
      </c>
      <c r="U166" s="1531">
        <v>105.6</v>
      </c>
      <c r="V166" s="1531">
        <v>108.8</v>
      </c>
      <c r="W166" s="1531">
        <v>111.2</v>
      </c>
      <c r="X166" s="1531">
        <v>101.2</v>
      </c>
      <c r="Y166" s="1531">
        <v>93</v>
      </c>
      <c r="Z166" s="1531">
        <v>100.3</v>
      </c>
      <c r="AA166" s="1531">
        <v>100.2</v>
      </c>
      <c r="AB166" s="1531">
        <v>100.4</v>
      </c>
      <c r="AC166" s="1531">
        <v>105.1</v>
      </c>
      <c r="AD166" s="1531">
        <v>106.7</v>
      </c>
      <c r="AE166" s="1531"/>
      <c r="AF166" s="1531"/>
      <c r="AG166" s="1531"/>
      <c r="AH166" s="1531"/>
      <c r="AI166" s="1531"/>
      <c r="AJ166" s="1531"/>
      <c r="AK166" s="1531"/>
      <c r="AL166" s="1531"/>
      <c r="AM166" s="1531"/>
      <c r="AN166" s="1531"/>
    </row>
    <row r="167" spans="2:41" s="327" customFormat="1">
      <c r="B167" s="1454"/>
      <c r="C167" s="2176"/>
      <c r="D167" s="1589" t="s">
        <v>1142</v>
      </c>
      <c r="E167" s="1567">
        <v>124.7</v>
      </c>
      <c r="F167" s="1531">
        <v>123.4</v>
      </c>
      <c r="G167" s="1531">
        <v>112.8</v>
      </c>
      <c r="H167" s="1531">
        <v>96.1</v>
      </c>
      <c r="I167" s="1531">
        <v>86.4</v>
      </c>
      <c r="J167" s="1531">
        <v>87.7</v>
      </c>
      <c r="K167" s="1531">
        <v>90.8</v>
      </c>
      <c r="L167" s="1531">
        <v>97.3</v>
      </c>
      <c r="M167" s="1531">
        <v>97.6</v>
      </c>
      <c r="N167" s="1531">
        <v>89</v>
      </c>
      <c r="O167" s="1531">
        <v>90</v>
      </c>
      <c r="P167" s="1531">
        <v>94.7</v>
      </c>
      <c r="Q167" s="1531">
        <v>89</v>
      </c>
      <c r="R167" s="1531">
        <v>93.1</v>
      </c>
      <c r="S167" s="1531">
        <v>97.8</v>
      </c>
      <c r="T167" s="1531">
        <v>99.5</v>
      </c>
      <c r="U167" s="1531">
        <v>100.8</v>
      </c>
      <c r="V167" s="1531">
        <v>103.9</v>
      </c>
      <c r="W167" s="1531">
        <v>106.2</v>
      </c>
      <c r="X167" s="1531">
        <v>96.6</v>
      </c>
      <c r="Y167" s="1531"/>
      <c r="Z167" s="1531"/>
      <c r="AA167" s="1531"/>
      <c r="AB167" s="1531"/>
      <c r="AC167" s="1531"/>
      <c r="AD167" s="1531"/>
      <c r="AE167" s="1531"/>
      <c r="AF167" s="1531"/>
      <c r="AG167" s="1531"/>
      <c r="AH167" s="1531"/>
      <c r="AI167" s="1531"/>
      <c r="AJ167" s="1531"/>
      <c r="AK167" s="1531"/>
      <c r="AL167" s="1532"/>
      <c r="AM167" s="1532"/>
      <c r="AN167" s="1531"/>
      <c r="AO167" s="1358" t="s">
        <v>271</v>
      </c>
    </row>
    <row r="168" spans="2:41" s="327" customFormat="1">
      <c r="B168" s="1454"/>
      <c r="C168" s="2172" t="s">
        <v>1147</v>
      </c>
      <c r="D168" s="1607" t="s">
        <v>1199</v>
      </c>
      <c r="E168" s="1521">
        <v>78.2</v>
      </c>
      <c r="F168" s="1609">
        <v>80.7</v>
      </c>
      <c r="G168" s="1609">
        <v>83.2</v>
      </c>
      <c r="H168" s="1609">
        <v>84.8</v>
      </c>
      <c r="I168" s="1609">
        <v>85.6</v>
      </c>
      <c r="J168" s="1609">
        <v>85.5</v>
      </c>
      <c r="K168" s="1609">
        <v>84.9</v>
      </c>
      <c r="L168" s="1609">
        <v>84.6</v>
      </c>
      <c r="M168" s="1609">
        <v>85.4</v>
      </c>
      <c r="N168" s="1609">
        <v>85.7</v>
      </c>
      <c r="O168" s="1609">
        <v>85</v>
      </c>
      <c r="P168" s="1609">
        <v>84.3</v>
      </c>
      <c r="Q168" s="1609">
        <v>83.5</v>
      </c>
      <c r="R168" s="1609">
        <v>82.3</v>
      </c>
      <c r="S168" s="1609">
        <v>81.8</v>
      </c>
      <c r="T168" s="1609">
        <v>82.3</v>
      </c>
      <c r="U168" s="1609">
        <v>83</v>
      </c>
      <c r="V168" s="1609">
        <v>84.1</v>
      </c>
      <c r="W168" s="1609">
        <v>86.8</v>
      </c>
      <c r="X168" s="1609">
        <v>89.3</v>
      </c>
      <c r="Y168" s="1609">
        <v>89.9</v>
      </c>
      <c r="Z168" s="1609">
        <v>90.3</v>
      </c>
      <c r="AA168" s="1609">
        <v>90.7</v>
      </c>
      <c r="AB168" s="1609">
        <v>90.8</v>
      </c>
      <c r="AC168" s="1609">
        <v>91.4</v>
      </c>
      <c r="AD168" s="1609">
        <v>92.2</v>
      </c>
      <c r="AE168" s="1609">
        <v>93.2</v>
      </c>
      <c r="AF168" s="1609">
        <v>94.3</v>
      </c>
      <c r="AG168" s="1609">
        <v>96.3</v>
      </c>
      <c r="AH168" s="1609">
        <v>97.5</v>
      </c>
      <c r="AI168" s="1609">
        <v>99.4</v>
      </c>
      <c r="AJ168" s="1609">
        <v>100.1</v>
      </c>
      <c r="AK168" s="1609">
        <v>100.1</v>
      </c>
      <c r="AL168" s="1609">
        <v>99.8</v>
      </c>
      <c r="AM168" s="1609">
        <v>100.6</v>
      </c>
      <c r="AN168" s="1531">
        <v>101.8</v>
      </c>
      <c r="AO168" s="1358"/>
    </row>
    <row r="169" spans="2:41" s="327" customFormat="1">
      <c r="B169" s="1454"/>
      <c r="C169" s="1454"/>
      <c r="D169" s="1589" t="s">
        <v>1141</v>
      </c>
      <c r="E169" s="1531">
        <v>84.2</v>
      </c>
      <c r="F169" s="1531">
        <v>86.8</v>
      </c>
      <c r="G169" s="1531">
        <v>89.5</v>
      </c>
      <c r="H169" s="1531">
        <v>91.3</v>
      </c>
      <c r="I169" s="1531">
        <v>92</v>
      </c>
      <c r="J169" s="1531">
        <v>92</v>
      </c>
      <c r="K169" s="1531">
        <v>91.4</v>
      </c>
      <c r="L169" s="1531">
        <v>91.1</v>
      </c>
      <c r="M169" s="1531">
        <v>91.9</v>
      </c>
      <c r="N169" s="1531">
        <v>92.2</v>
      </c>
      <c r="O169" s="1531">
        <v>91.5</v>
      </c>
      <c r="P169" s="1531">
        <v>90.7</v>
      </c>
      <c r="Q169" s="1531">
        <v>89.8</v>
      </c>
      <c r="R169" s="1531">
        <v>88.6</v>
      </c>
      <c r="S169" s="1531">
        <v>88</v>
      </c>
      <c r="T169" s="1531">
        <v>88.6</v>
      </c>
      <c r="U169" s="1531">
        <v>89.3</v>
      </c>
      <c r="V169" s="1531">
        <v>90.5</v>
      </c>
      <c r="W169" s="1531">
        <v>93.4</v>
      </c>
      <c r="X169" s="1531">
        <v>96.1</v>
      </c>
      <c r="Y169" s="1531">
        <v>96.7</v>
      </c>
      <c r="Z169" s="1531">
        <v>97.1</v>
      </c>
      <c r="AA169" s="1531">
        <v>97.6</v>
      </c>
      <c r="AB169" s="1610">
        <v>97.7</v>
      </c>
      <c r="AC169" s="1610">
        <v>98.4</v>
      </c>
      <c r="AD169" s="1610">
        <v>99.2</v>
      </c>
      <c r="AE169" s="1610">
        <v>100.3</v>
      </c>
      <c r="AF169" s="1610">
        <v>101.2</v>
      </c>
      <c r="AG169" s="1610">
        <v>102.5</v>
      </c>
      <c r="AH169" s="1610">
        <v>103</v>
      </c>
      <c r="AI169" s="1610">
        <v>104.2</v>
      </c>
      <c r="AJ169" s="1610">
        <v>104.2</v>
      </c>
      <c r="AK169" s="1610"/>
      <c r="AL169" s="1610"/>
      <c r="AM169" s="1610"/>
      <c r="AN169" s="1610"/>
      <c r="AO169" s="1358" t="s">
        <v>1149</v>
      </c>
    </row>
    <row r="170" spans="2:41" s="327" customFormat="1">
      <c r="B170" s="1454"/>
      <c r="C170" s="1454"/>
      <c r="D170" s="1589" t="s">
        <v>1150</v>
      </c>
      <c r="E170" s="1610">
        <v>87.5</v>
      </c>
      <c r="F170" s="1610">
        <v>90.2</v>
      </c>
      <c r="G170" s="1610">
        <v>93</v>
      </c>
      <c r="H170" s="1610">
        <v>94.8</v>
      </c>
      <c r="I170" s="1610">
        <v>95.6</v>
      </c>
      <c r="J170" s="1610">
        <v>95.5</v>
      </c>
      <c r="K170" s="1610">
        <v>94.9</v>
      </c>
      <c r="L170" s="1610">
        <v>94.6</v>
      </c>
      <c r="M170" s="1610">
        <v>95.4</v>
      </c>
      <c r="N170" s="1610">
        <v>95.7</v>
      </c>
      <c r="O170" s="1610">
        <v>95</v>
      </c>
      <c r="P170" s="1610">
        <v>94.2</v>
      </c>
      <c r="Q170" s="1610">
        <v>93.3</v>
      </c>
      <c r="R170" s="1610">
        <v>92</v>
      </c>
      <c r="S170" s="1610">
        <v>91.4</v>
      </c>
      <c r="T170" s="1610">
        <v>92.1</v>
      </c>
      <c r="U170" s="1610">
        <v>92.8</v>
      </c>
      <c r="V170" s="1610">
        <v>94</v>
      </c>
      <c r="W170" s="1610">
        <v>96.9</v>
      </c>
      <c r="X170" s="1610">
        <v>99.8</v>
      </c>
      <c r="Y170" s="1610">
        <v>100.1</v>
      </c>
      <c r="Z170" s="1610">
        <v>100.1</v>
      </c>
      <c r="AA170" s="1610">
        <v>99.9</v>
      </c>
      <c r="AB170" s="1610">
        <v>99.6</v>
      </c>
      <c r="AC170" s="1610">
        <v>99.6</v>
      </c>
      <c r="AD170" s="1610">
        <v>100.1</v>
      </c>
      <c r="AE170" s="1610"/>
      <c r="AF170" s="1610"/>
      <c r="AG170" s="1610"/>
      <c r="AH170" s="1610"/>
      <c r="AI170" s="1610"/>
      <c r="AJ170" s="1610"/>
      <c r="AK170" s="1610"/>
      <c r="AL170" s="1610"/>
      <c r="AM170" s="1610"/>
      <c r="AN170" s="1610"/>
    </row>
    <row r="171" spans="2:41" s="327" customFormat="1">
      <c r="B171" s="1456"/>
      <c r="C171" s="1456"/>
      <c r="D171" s="1611" t="s">
        <v>1142</v>
      </c>
      <c r="E171" s="1612">
        <v>94.4</v>
      </c>
      <c r="F171" s="1612">
        <v>97.3</v>
      </c>
      <c r="G171" s="1612">
        <v>100.4</v>
      </c>
      <c r="H171" s="1612">
        <v>102.3</v>
      </c>
      <c r="I171" s="1612">
        <v>103.2</v>
      </c>
      <c r="J171" s="1612">
        <v>103.1</v>
      </c>
      <c r="K171" s="1612">
        <v>102.4</v>
      </c>
      <c r="L171" s="1612">
        <v>102.1</v>
      </c>
      <c r="M171" s="1612">
        <v>103</v>
      </c>
      <c r="N171" s="1612">
        <v>103.3</v>
      </c>
      <c r="O171" s="1612">
        <v>102.5</v>
      </c>
      <c r="P171" s="1612">
        <v>101.7</v>
      </c>
      <c r="Q171" s="1612">
        <v>100.7</v>
      </c>
      <c r="R171" s="1612">
        <v>99.3</v>
      </c>
      <c r="S171" s="1612">
        <v>98.7</v>
      </c>
      <c r="T171" s="1612">
        <v>99.4</v>
      </c>
      <c r="U171" s="1612">
        <v>100.1</v>
      </c>
      <c r="V171" s="1612">
        <v>101.2</v>
      </c>
      <c r="W171" s="1612">
        <v>102.9</v>
      </c>
      <c r="X171" s="1612">
        <v>104.3</v>
      </c>
      <c r="Y171" s="1612"/>
      <c r="Z171" s="1612"/>
      <c r="AA171" s="1612"/>
      <c r="AB171" s="1532"/>
      <c r="AC171" s="1532"/>
      <c r="AD171" s="1532"/>
      <c r="AE171" s="1532"/>
      <c r="AF171" s="1532"/>
      <c r="AG171" s="1532"/>
      <c r="AH171" s="1532"/>
      <c r="AI171" s="1532"/>
      <c r="AJ171" s="1532"/>
      <c r="AK171" s="1532"/>
      <c r="AL171" s="1532"/>
      <c r="AM171" s="1532"/>
      <c r="AN171" s="1531"/>
    </row>
    <row r="172" spans="2:41" s="327" customFormat="1">
      <c r="E172" s="1359"/>
      <c r="F172" s="1357"/>
      <c r="X172" s="1357"/>
      <c r="AI172" s="1344"/>
      <c r="AJ172" s="1344"/>
      <c r="AK172" s="1344"/>
      <c r="AL172" s="1344"/>
      <c r="AM172" s="1344"/>
      <c r="AN172" s="1344"/>
    </row>
    <row r="173" spans="2:41" ht="11">
      <c r="F173" s="2124"/>
      <c r="G173" s="2124"/>
      <c r="H173" s="2124"/>
      <c r="I173" s="2124"/>
      <c r="J173" s="2124"/>
      <c r="K173" s="2124"/>
      <c r="L173" s="2124"/>
      <c r="M173" s="2124"/>
      <c r="N173" s="2124"/>
      <c r="O173" s="2124"/>
      <c r="P173" s="2124"/>
      <c r="Q173" s="2124"/>
      <c r="R173" s="2124"/>
      <c r="S173" s="2124"/>
      <c r="T173" s="2124"/>
      <c r="U173" s="2124"/>
      <c r="V173" s="2124"/>
      <c r="W173" s="2124"/>
      <c r="X173" s="2124"/>
      <c r="Y173" s="2124"/>
      <c r="Z173" s="2124"/>
      <c r="AA173" s="2124"/>
      <c r="AB173" s="2124"/>
      <c r="AC173" s="2124"/>
      <c r="AD173" s="2124"/>
      <c r="AE173" s="2124"/>
      <c r="AF173" s="2124"/>
      <c r="AG173" s="2124"/>
      <c r="AH173" s="2124"/>
      <c r="AI173" s="2124"/>
      <c r="AJ173" s="2124"/>
      <c r="AK173" s="2124"/>
      <c r="AL173" s="2124"/>
      <c r="AM173" s="2124"/>
      <c r="AN173" s="2124"/>
    </row>
    <row r="174" spans="2:41" ht="11">
      <c r="E174" s="2177"/>
      <c r="F174" s="2177"/>
      <c r="G174" s="2177"/>
      <c r="H174" s="2177"/>
      <c r="I174" s="2177"/>
      <c r="J174" s="2177"/>
      <c r="K174" s="2177"/>
      <c r="L174" s="2177"/>
      <c r="M174" s="2177"/>
      <c r="N174" s="2177"/>
      <c r="O174" s="2177"/>
      <c r="P174" s="2177"/>
      <c r="Q174" s="2177"/>
      <c r="R174" s="2177"/>
      <c r="S174" s="2177"/>
      <c r="T174" s="2177"/>
      <c r="U174" s="2177"/>
      <c r="V174" s="2177"/>
      <c r="W174" s="2177"/>
      <c r="X174" s="2177"/>
      <c r="Y174" s="2177"/>
      <c r="Z174" s="2177"/>
      <c r="AA174" s="2177"/>
      <c r="AB174" s="2177"/>
      <c r="AC174" s="2177"/>
      <c r="AD174" s="2177"/>
      <c r="AE174" s="2177"/>
      <c r="AF174" s="2177"/>
      <c r="AG174" s="2177"/>
      <c r="AH174" s="2177"/>
      <c r="AI174" s="2177"/>
      <c r="AJ174" s="2177"/>
      <c r="AK174" s="2177"/>
      <c r="AL174" s="2177"/>
      <c r="AM174" s="2177"/>
      <c r="AN174" s="2177"/>
    </row>
    <row r="175" spans="2:41" ht="11">
      <c r="E175" s="2177"/>
      <c r="F175" s="2177"/>
      <c r="G175" s="2177"/>
      <c r="H175" s="2177"/>
      <c r="I175" s="2177"/>
      <c r="J175" s="2177"/>
      <c r="K175" s="2177"/>
      <c r="L175" s="2177"/>
      <c r="M175" s="2177"/>
      <c r="N175" s="2177"/>
      <c r="O175" s="2177"/>
      <c r="P175" s="2177"/>
      <c r="Q175" s="2177"/>
      <c r="R175" s="2177"/>
      <c r="S175" s="2177"/>
      <c r="T175" s="2177"/>
      <c r="U175" s="2177"/>
      <c r="V175" s="2177"/>
      <c r="W175" s="2177"/>
      <c r="X175" s="2177"/>
      <c r="Y175" s="2177"/>
      <c r="Z175" s="2177"/>
      <c r="AA175" s="2177"/>
      <c r="AB175" s="2177"/>
      <c r="AC175" s="2177"/>
      <c r="AD175" s="2177"/>
      <c r="AE175" s="2177"/>
      <c r="AF175" s="2177"/>
      <c r="AG175" s="2177"/>
      <c r="AH175" s="2177"/>
      <c r="AI175" s="2177"/>
      <c r="AJ175" s="2177"/>
      <c r="AK175" s="2177"/>
      <c r="AL175" s="2177"/>
      <c r="AM175" s="2177"/>
      <c r="AN175" s="2177"/>
    </row>
    <row r="176" spans="2:41">
      <c r="F176" s="2124"/>
      <c r="G176" s="2124"/>
      <c r="H176" s="2124"/>
      <c r="I176" s="2178"/>
      <c r="J176" s="2124"/>
      <c r="K176" s="2179"/>
      <c r="L176" s="2124"/>
      <c r="M176" s="2124"/>
      <c r="N176" s="2124"/>
      <c r="O176" s="2124"/>
      <c r="P176" s="2124"/>
      <c r="Q176" s="2124"/>
      <c r="R176" s="2124"/>
      <c r="S176" s="2124"/>
      <c r="T176" s="2124"/>
      <c r="U176" s="2180"/>
      <c r="V176" s="2124"/>
      <c r="W176" s="2124"/>
      <c r="X176" s="2124"/>
      <c r="Y176" s="2124"/>
      <c r="Z176" s="2124"/>
      <c r="AA176" s="2177"/>
      <c r="AB176" s="2177"/>
      <c r="AC176" s="2177"/>
      <c r="AD176" s="2177"/>
      <c r="AE176" s="2124"/>
      <c r="AF176" s="2124"/>
      <c r="AG176" s="2124"/>
      <c r="AH176" s="2124"/>
      <c r="AI176" s="2124"/>
      <c r="AJ176" s="2124"/>
      <c r="AK176" s="2124"/>
      <c r="AL176" s="2124"/>
      <c r="AM176" s="2124"/>
      <c r="AN176" s="2124"/>
    </row>
    <row r="177" spans="6:40">
      <c r="F177" s="2124"/>
      <c r="G177" s="2124"/>
      <c r="H177" s="2124"/>
      <c r="I177" s="2178"/>
      <c r="J177" s="2124"/>
      <c r="K177" s="2179"/>
      <c r="L177" s="2124"/>
      <c r="M177" s="2124"/>
      <c r="N177" s="2124"/>
      <c r="O177" s="2124"/>
      <c r="P177" s="2124"/>
      <c r="Q177" s="2124"/>
      <c r="R177" s="2124"/>
      <c r="S177" s="2124"/>
      <c r="T177" s="2124"/>
      <c r="U177" s="2180"/>
      <c r="V177" s="2124"/>
      <c r="W177" s="2124"/>
      <c r="X177" s="2124"/>
      <c r="Y177" s="2124"/>
      <c r="Z177" s="2124"/>
      <c r="AA177" s="2177"/>
      <c r="AB177" s="2177"/>
      <c r="AC177" s="2177"/>
      <c r="AD177" s="2177"/>
      <c r="AE177" s="2124"/>
      <c r="AF177" s="2124"/>
      <c r="AG177" s="2124"/>
      <c r="AH177" s="2124"/>
      <c r="AI177" s="2124"/>
      <c r="AJ177" s="2124"/>
      <c r="AK177" s="2124"/>
      <c r="AL177" s="2124"/>
      <c r="AM177" s="2124"/>
      <c r="AN177" s="2124"/>
    </row>
    <row r="178" spans="6:40">
      <c r="F178" s="2124"/>
      <c r="G178" s="2124"/>
      <c r="H178" s="2124"/>
      <c r="I178" s="2178"/>
      <c r="J178" s="2124"/>
      <c r="K178" s="2179"/>
      <c r="L178" s="2124"/>
      <c r="M178" s="2124"/>
      <c r="N178" s="2124"/>
      <c r="O178" s="2124"/>
      <c r="P178" s="2124"/>
      <c r="Q178" s="2124"/>
      <c r="R178" s="2124"/>
      <c r="S178" s="2124"/>
      <c r="T178" s="2124"/>
      <c r="U178" s="2180"/>
      <c r="V178" s="2124"/>
      <c r="W178" s="2124"/>
      <c r="X178" s="2124"/>
      <c r="Y178" s="2124"/>
      <c r="Z178" s="2124"/>
      <c r="AA178" s="2177"/>
      <c r="AB178" s="2177"/>
      <c r="AC178" s="2177"/>
      <c r="AD178" s="2177"/>
      <c r="AE178" s="2124"/>
      <c r="AF178" s="2124"/>
      <c r="AG178" s="2124"/>
      <c r="AH178" s="2124"/>
      <c r="AI178" s="2124"/>
      <c r="AJ178" s="2124"/>
      <c r="AK178" s="2124"/>
      <c r="AL178" s="2124"/>
      <c r="AM178" s="2124"/>
      <c r="AN178" s="2124"/>
    </row>
    <row r="179" spans="6:40">
      <c r="F179" s="2124"/>
      <c r="G179" s="2124"/>
      <c r="H179" s="2124"/>
      <c r="I179" s="2178"/>
      <c r="J179" s="2124"/>
      <c r="K179" s="2179"/>
      <c r="L179" s="2124"/>
      <c r="M179" s="2124"/>
      <c r="N179" s="2124"/>
      <c r="O179" s="2124"/>
      <c r="P179" s="2124"/>
      <c r="Q179" s="2124"/>
      <c r="R179" s="2124"/>
      <c r="S179" s="2124"/>
      <c r="T179" s="2124"/>
      <c r="U179" s="2180"/>
      <c r="V179" s="2124"/>
      <c r="W179" s="2124"/>
      <c r="X179" s="2124"/>
      <c r="Y179" s="2124"/>
      <c r="Z179" s="2124"/>
      <c r="AA179" s="2177"/>
      <c r="AB179" s="2177"/>
      <c r="AC179" s="2177"/>
      <c r="AD179" s="2177"/>
      <c r="AE179" s="2124"/>
      <c r="AF179" s="2124"/>
      <c r="AG179" s="2124"/>
      <c r="AH179" s="2124"/>
      <c r="AI179" s="2124"/>
      <c r="AJ179" s="2124"/>
      <c r="AK179" s="2124"/>
      <c r="AL179" s="2124"/>
      <c r="AM179" s="2124"/>
      <c r="AN179" s="2124"/>
    </row>
    <row r="180" spans="6:40">
      <c r="F180" s="2124"/>
      <c r="G180" s="2124"/>
      <c r="H180" s="2124"/>
      <c r="I180" s="2178"/>
      <c r="J180" s="2124"/>
      <c r="K180" s="2179"/>
      <c r="L180" s="2124"/>
      <c r="M180" s="2124"/>
      <c r="N180" s="2124"/>
      <c r="O180" s="2124"/>
      <c r="P180" s="2124"/>
      <c r="Q180" s="2124"/>
      <c r="R180" s="2124"/>
      <c r="S180" s="2124"/>
      <c r="T180" s="2124"/>
      <c r="U180" s="2180"/>
      <c r="V180" s="2124"/>
      <c r="W180" s="2124"/>
      <c r="X180" s="2124"/>
      <c r="Y180" s="2124"/>
      <c r="Z180" s="2124"/>
      <c r="AA180" s="2177"/>
      <c r="AB180" s="2177"/>
      <c r="AC180" s="2177"/>
      <c r="AD180" s="2177"/>
      <c r="AE180" s="2124"/>
      <c r="AF180" s="2124"/>
      <c r="AG180" s="2124"/>
      <c r="AH180" s="2124"/>
      <c r="AI180" s="2124"/>
      <c r="AJ180" s="2124"/>
      <c r="AK180" s="2124"/>
      <c r="AL180" s="2124"/>
      <c r="AM180" s="2124"/>
      <c r="AN180" s="2124"/>
    </row>
    <row r="181" spans="6:40">
      <c r="F181" s="2124"/>
      <c r="G181" s="2124"/>
      <c r="H181" s="2124"/>
      <c r="I181" s="2178"/>
      <c r="J181" s="2124"/>
      <c r="K181" s="2179"/>
      <c r="L181" s="2124"/>
      <c r="M181" s="2124"/>
      <c r="N181" s="2124"/>
      <c r="O181" s="2124"/>
      <c r="P181" s="2124"/>
      <c r="Q181" s="2124"/>
      <c r="R181" s="2124"/>
      <c r="S181" s="2124"/>
      <c r="T181" s="2124"/>
      <c r="U181" s="2180"/>
      <c r="V181" s="2124"/>
      <c r="W181" s="2124"/>
      <c r="X181" s="2124"/>
      <c r="Y181" s="2124"/>
      <c r="Z181" s="2124"/>
      <c r="AA181" s="2177"/>
      <c r="AB181" s="2177"/>
      <c r="AC181" s="2177"/>
      <c r="AD181" s="2177"/>
      <c r="AE181" s="2124"/>
      <c r="AF181" s="2124"/>
      <c r="AG181" s="2124"/>
      <c r="AH181" s="2124"/>
      <c r="AI181" s="2124"/>
      <c r="AJ181" s="2124"/>
      <c r="AK181" s="2124"/>
      <c r="AL181" s="2124"/>
      <c r="AM181" s="2124"/>
      <c r="AN181" s="2124"/>
    </row>
    <row r="182" spans="6:40">
      <c r="F182" s="2124"/>
      <c r="G182" s="2124"/>
      <c r="H182" s="2124"/>
      <c r="I182" s="2178"/>
      <c r="J182" s="2124"/>
      <c r="K182" s="2179"/>
      <c r="L182" s="2124"/>
      <c r="M182" s="2124"/>
      <c r="N182" s="2124"/>
      <c r="O182" s="2124"/>
      <c r="P182" s="2124"/>
      <c r="Q182" s="2124"/>
      <c r="R182" s="2124"/>
      <c r="S182" s="2124"/>
      <c r="T182" s="2124"/>
      <c r="U182" s="2180"/>
      <c r="V182" s="2124"/>
      <c r="W182" s="2124"/>
      <c r="X182" s="2124"/>
      <c r="Y182" s="2124"/>
      <c r="Z182" s="2124"/>
      <c r="AA182" s="2177"/>
      <c r="AB182" s="2177"/>
      <c r="AC182" s="2177"/>
      <c r="AD182" s="2177"/>
      <c r="AE182" s="2124"/>
      <c r="AF182" s="2124"/>
      <c r="AG182" s="2124"/>
      <c r="AH182" s="2124"/>
      <c r="AI182" s="2124"/>
      <c r="AJ182" s="2124"/>
      <c r="AK182" s="2124"/>
      <c r="AL182" s="2124"/>
      <c r="AM182" s="2124"/>
      <c r="AN182" s="2124"/>
    </row>
    <row r="183" spans="6:40">
      <c r="F183" s="2124"/>
      <c r="G183" s="2124"/>
      <c r="H183" s="2124"/>
      <c r="I183" s="2178"/>
      <c r="J183" s="2124"/>
      <c r="K183" s="2179"/>
      <c r="L183" s="2124"/>
      <c r="M183" s="2124"/>
      <c r="N183" s="2124"/>
      <c r="O183" s="2124"/>
      <c r="P183" s="2124"/>
      <c r="Q183" s="2124"/>
      <c r="R183" s="2124"/>
      <c r="S183" s="2124"/>
      <c r="T183" s="2124"/>
      <c r="U183" s="2180"/>
      <c r="V183" s="2124"/>
      <c r="W183" s="2124"/>
      <c r="X183" s="2124"/>
      <c r="Y183" s="2124"/>
      <c r="Z183" s="2124"/>
      <c r="AA183" s="2177"/>
      <c r="AB183" s="2177"/>
      <c r="AC183" s="2177"/>
      <c r="AD183" s="2177"/>
      <c r="AE183" s="2124"/>
      <c r="AF183" s="2124"/>
      <c r="AG183" s="2124"/>
      <c r="AH183" s="2124"/>
      <c r="AI183" s="2124"/>
      <c r="AJ183" s="2124"/>
      <c r="AK183" s="2124"/>
      <c r="AL183" s="2124"/>
      <c r="AM183" s="2124"/>
      <c r="AN183" s="2124"/>
    </row>
    <row r="184" spans="6:40">
      <c r="F184" s="2124"/>
      <c r="G184" s="2124"/>
      <c r="H184" s="2124"/>
      <c r="I184" s="2178"/>
      <c r="J184" s="2124"/>
      <c r="K184" s="2179"/>
      <c r="L184" s="2124"/>
      <c r="M184" s="2124"/>
      <c r="N184" s="2124"/>
      <c r="O184" s="2124"/>
      <c r="P184" s="2124"/>
      <c r="Q184" s="2124"/>
      <c r="R184" s="2124"/>
      <c r="S184" s="2124"/>
      <c r="T184" s="2124"/>
      <c r="U184" s="2180"/>
      <c r="V184" s="2124"/>
      <c r="W184" s="2124"/>
      <c r="X184" s="2124"/>
      <c r="Y184" s="2124"/>
      <c r="Z184" s="2124"/>
      <c r="AA184" s="2177"/>
      <c r="AB184" s="2177"/>
      <c r="AC184" s="2177"/>
      <c r="AD184" s="2177"/>
      <c r="AE184" s="2124"/>
      <c r="AF184" s="2124"/>
      <c r="AG184" s="2124"/>
      <c r="AH184" s="2124"/>
      <c r="AI184" s="2124"/>
      <c r="AJ184" s="2124"/>
      <c r="AK184" s="2124"/>
      <c r="AL184" s="2124"/>
      <c r="AM184" s="2124"/>
      <c r="AN184" s="2124"/>
    </row>
    <row r="185" spans="6:40">
      <c r="F185" s="2124"/>
      <c r="G185" s="2124"/>
      <c r="H185" s="2124"/>
      <c r="I185" s="2178"/>
      <c r="J185" s="2124"/>
      <c r="K185" s="2179"/>
      <c r="L185" s="2124"/>
      <c r="M185" s="2124"/>
      <c r="N185" s="2124"/>
      <c r="O185" s="2124"/>
      <c r="P185" s="2124"/>
      <c r="Q185" s="2124"/>
      <c r="R185" s="2124"/>
      <c r="S185" s="2124"/>
      <c r="T185" s="2124"/>
      <c r="U185" s="2180"/>
      <c r="V185" s="2124"/>
      <c r="W185" s="2124"/>
      <c r="X185" s="2124"/>
      <c r="Y185" s="2124"/>
      <c r="Z185" s="2124"/>
      <c r="AA185" s="2177"/>
      <c r="AB185" s="2177"/>
      <c r="AC185" s="2177"/>
      <c r="AD185" s="2177"/>
      <c r="AE185" s="2124"/>
      <c r="AF185" s="2124"/>
      <c r="AG185" s="2124"/>
      <c r="AH185" s="2124"/>
      <c r="AI185" s="2124"/>
      <c r="AJ185" s="2124"/>
      <c r="AK185" s="2124"/>
      <c r="AL185" s="2124"/>
      <c r="AM185" s="2124"/>
      <c r="AN185" s="2124"/>
    </row>
    <row r="186" spans="6:40">
      <c r="F186" s="2124"/>
      <c r="G186" s="2124"/>
      <c r="H186" s="2124"/>
      <c r="I186" s="2178"/>
      <c r="J186" s="2124"/>
      <c r="K186" s="2179"/>
      <c r="L186" s="2124"/>
      <c r="M186" s="2124"/>
      <c r="N186" s="2124"/>
      <c r="O186" s="2124"/>
      <c r="P186" s="2124"/>
      <c r="Q186" s="2124"/>
      <c r="R186" s="2124"/>
      <c r="S186" s="2124"/>
      <c r="T186" s="2124"/>
      <c r="U186" s="2180"/>
      <c r="V186" s="2124"/>
      <c r="W186" s="2124"/>
      <c r="X186" s="2124"/>
      <c r="Y186" s="2124"/>
      <c r="Z186" s="2124"/>
      <c r="AA186" s="2177"/>
      <c r="AB186" s="2177"/>
      <c r="AC186" s="2177"/>
      <c r="AD186" s="2177"/>
      <c r="AE186" s="2124"/>
      <c r="AF186" s="2124"/>
      <c r="AG186" s="2124"/>
      <c r="AH186" s="2124"/>
      <c r="AI186" s="2124"/>
      <c r="AJ186" s="2124"/>
      <c r="AK186" s="2124"/>
      <c r="AL186" s="2124"/>
      <c r="AM186" s="2124"/>
      <c r="AN186" s="2124"/>
    </row>
    <row r="187" spans="6:40">
      <c r="F187" s="2124"/>
      <c r="G187" s="2124"/>
      <c r="H187" s="2124"/>
      <c r="I187" s="2178"/>
      <c r="J187" s="2124"/>
      <c r="K187" s="2179"/>
      <c r="L187" s="2124"/>
      <c r="M187" s="2124"/>
      <c r="N187" s="2124"/>
      <c r="O187" s="2124"/>
      <c r="P187" s="2124"/>
      <c r="Q187" s="2124"/>
      <c r="R187" s="2124"/>
      <c r="S187" s="2124"/>
      <c r="T187" s="2124"/>
      <c r="U187" s="2180"/>
      <c r="V187" s="2124"/>
      <c r="W187" s="2124"/>
      <c r="X187" s="2124"/>
      <c r="Y187" s="2124"/>
      <c r="Z187" s="2124"/>
      <c r="AA187" s="2177"/>
      <c r="AB187" s="2177"/>
      <c r="AC187" s="2177"/>
      <c r="AD187" s="2177"/>
      <c r="AE187" s="2124"/>
      <c r="AF187" s="2124"/>
      <c r="AG187" s="2124"/>
      <c r="AH187" s="2124"/>
      <c r="AI187" s="2124"/>
      <c r="AJ187" s="2124"/>
      <c r="AK187" s="2124"/>
      <c r="AL187" s="2124"/>
      <c r="AM187" s="2124"/>
      <c r="AN187" s="2124"/>
    </row>
    <row r="188" spans="6:40">
      <c r="F188" s="2124"/>
      <c r="G188" s="2124"/>
      <c r="H188" s="2124"/>
      <c r="I188" s="2178"/>
      <c r="J188" s="2124"/>
      <c r="K188" s="2179"/>
      <c r="L188" s="2124"/>
      <c r="M188" s="2124"/>
      <c r="N188" s="2124"/>
      <c r="O188" s="2124"/>
      <c r="P188" s="2124"/>
      <c r="Q188" s="2124"/>
      <c r="R188" s="2124"/>
      <c r="S188" s="2124"/>
      <c r="T188" s="2124"/>
      <c r="U188" s="2180"/>
      <c r="V188" s="2124"/>
      <c r="W188" s="2124"/>
      <c r="X188" s="2124"/>
      <c r="Y188" s="2124"/>
      <c r="Z188" s="2124"/>
      <c r="AA188" s="2177"/>
      <c r="AB188" s="2177"/>
      <c r="AC188" s="2177"/>
      <c r="AD188" s="2177"/>
      <c r="AE188" s="2124"/>
      <c r="AF188" s="2124"/>
      <c r="AG188" s="2124"/>
      <c r="AH188" s="2124"/>
      <c r="AI188" s="2124"/>
      <c r="AJ188" s="2124"/>
      <c r="AK188" s="2124"/>
      <c r="AL188" s="2124"/>
      <c r="AM188" s="2124"/>
      <c r="AN188" s="2124"/>
    </row>
    <row r="189" spans="6:40">
      <c r="F189" s="2124"/>
      <c r="G189" s="2124"/>
      <c r="H189" s="2124"/>
      <c r="I189" s="2178"/>
      <c r="J189" s="2124"/>
      <c r="K189" s="2179"/>
      <c r="L189" s="2124"/>
      <c r="M189" s="2124"/>
      <c r="N189" s="2124"/>
      <c r="O189" s="2124"/>
      <c r="P189" s="2124"/>
      <c r="Q189" s="2124"/>
      <c r="R189" s="2124"/>
      <c r="S189" s="2124"/>
      <c r="T189" s="2124"/>
      <c r="U189" s="2180"/>
      <c r="V189" s="2124"/>
      <c r="W189" s="2124"/>
      <c r="X189" s="2124"/>
      <c r="Y189" s="2124"/>
      <c r="Z189" s="2124"/>
      <c r="AA189" s="2177"/>
      <c r="AB189" s="2177"/>
      <c r="AC189" s="2177"/>
      <c r="AD189" s="2177"/>
      <c r="AE189" s="2124"/>
      <c r="AF189" s="2124"/>
      <c r="AG189" s="2124"/>
      <c r="AH189" s="2124"/>
      <c r="AI189" s="2124"/>
      <c r="AJ189" s="2124"/>
      <c r="AK189" s="2124"/>
      <c r="AL189" s="2124"/>
      <c r="AM189" s="2124"/>
      <c r="AN189" s="2124"/>
    </row>
    <row r="190" spans="6:40">
      <c r="F190" s="2124"/>
      <c r="G190" s="2124"/>
      <c r="H190" s="2124"/>
      <c r="I190" s="2178"/>
      <c r="J190" s="2124"/>
      <c r="K190" s="2179"/>
      <c r="L190" s="2124"/>
      <c r="M190" s="2124"/>
      <c r="N190" s="2124"/>
      <c r="O190" s="2124"/>
      <c r="P190" s="2124"/>
      <c r="Q190" s="2124"/>
      <c r="R190" s="2124"/>
      <c r="S190" s="2124"/>
      <c r="T190" s="2124"/>
      <c r="U190" s="2180"/>
      <c r="V190" s="2124"/>
      <c r="W190" s="2124"/>
      <c r="X190" s="2124"/>
      <c r="Y190" s="2124"/>
      <c r="Z190" s="2124"/>
      <c r="AA190" s="2177"/>
      <c r="AB190" s="2177"/>
      <c r="AC190" s="2177"/>
      <c r="AD190" s="2177"/>
      <c r="AE190" s="2124"/>
      <c r="AF190" s="2124"/>
      <c r="AG190" s="2124"/>
      <c r="AH190" s="2124"/>
      <c r="AI190" s="2124"/>
      <c r="AJ190" s="2124"/>
      <c r="AK190" s="2124"/>
      <c r="AL190" s="2124"/>
      <c r="AM190" s="2124"/>
      <c r="AN190" s="2124"/>
    </row>
    <row r="191" spans="6:40">
      <c r="F191" s="2124"/>
      <c r="G191" s="2124"/>
      <c r="H191" s="2124"/>
      <c r="I191" s="2178"/>
      <c r="J191" s="2124"/>
      <c r="K191" s="2179"/>
      <c r="L191" s="2124"/>
      <c r="M191" s="2124"/>
      <c r="N191" s="2124"/>
      <c r="O191" s="2124"/>
      <c r="P191" s="2124"/>
      <c r="Q191" s="2124"/>
      <c r="R191" s="2124"/>
      <c r="S191" s="2124"/>
      <c r="T191" s="2124"/>
      <c r="U191" s="2180"/>
      <c r="V191" s="2124"/>
      <c r="W191" s="2124"/>
      <c r="X191" s="2124"/>
      <c r="Y191" s="2124"/>
      <c r="Z191" s="2124"/>
      <c r="AA191" s="2177"/>
      <c r="AB191" s="2177"/>
      <c r="AC191" s="2177"/>
      <c r="AD191" s="2177"/>
      <c r="AE191" s="2124"/>
      <c r="AF191" s="2124"/>
      <c r="AG191" s="2124"/>
      <c r="AH191" s="2124"/>
      <c r="AI191" s="2124"/>
      <c r="AJ191" s="2124"/>
      <c r="AK191" s="2124"/>
      <c r="AL191" s="2124"/>
      <c r="AM191" s="2124"/>
      <c r="AN191" s="2124"/>
    </row>
    <row r="192" spans="6:40">
      <c r="F192" s="2124"/>
      <c r="G192" s="2124"/>
      <c r="H192" s="2124"/>
      <c r="I192" s="2178"/>
      <c r="J192" s="2124"/>
      <c r="K192" s="2179"/>
      <c r="L192" s="2124"/>
      <c r="M192" s="2124"/>
      <c r="N192" s="2124"/>
      <c r="O192" s="2124"/>
      <c r="P192" s="2124"/>
      <c r="Q192" s="2124"/>
      <c r="R192" s="2124"/>
      <c r="S192" s="2124"/>
      <c r="T192" s="2124"/>
      <c r="U192" s="2180"/>
      <c r="V192" s="2124"/>
      <c r="W192" s="2124"/>
      <c r="X192" s="2124"/>
      <c r="Y192" s="2124"/>
      <c r="Z192" s="2124"/>
      <c r="AA192" s="2177"/>
      <c r="AB192" s="2177"/>
      <c r="AC192" s="2177"/>
      <c r="AD192" s="2177"/>
      <c r="AE192" s="2124"/>
      <c r="AF192" s="2124"/>
      <c r="AG192" s="2124"/>
      <c r="AH192" s="2124"/>
      <c r="AI192" s="2124"/>
      <c r="AJ192" s="2124"/>
      <c r="AK192" s="2124"/>
      <c r="AL192" s="2124"/>
      <c r="AM192" s="2124"/>
      <c r="AN192" s="2124"/>
    </row>
    <row r="193" spans="6:40">
      <c r="F193" s="2124"/>
      <c r="G193" s="2124"/>
      <c r="H193" s="2124"/>
      <c r="I193" s="2178"/>
      <c r="J193" s="2124"/>
      <c r="K193" s="2179"/>
      <c r="L193" s="2124"/>
      <c r="M193" s="2124"/>
      <c r="N193" s="2124"/>
      <c r="O193" s="2124"/>
      <c r="P193" s="2124"/>
      <c r="Q193" s="2124"/>
      <c r="R193" s="2124"/>
      <c r="S193" s="2124"/>
      <c r="T193" s="2124"/>
      <c r="U193" s="2180"/>
      <c r="V193" s="2124"/>
      <c r="W193" s="2124"/>
      <c r="X193" s="2124"/>
      <c r="Y193" s="2124"/>
      <c r="Z193" s="2124"/>
      <c r="AA193" s="2177"/>
      <c r="AB193" s="2177"/>
      <c r="AC193" s="2177"/>
      <c r="AD193" s="2177"/>
      <c r="AE193" s="2124"/>
      <c r="AF193" s="2124"/>
      <c r="AG193" s="2124"/>
      <c r="AH193" s="2124"/>
      <c r="AI193" s="2124"/>
      <c r="AJ193" s="2124"/>
      <c r="AK193" s="2124"/>
      <c r="AL193" s="2124"/>
      <c r="AM193" s="2124"/>
      <c r="AN193" s="2124"/>
    </row>
    <row r="194" spans="6:40">
      <c r="F194" s="2124"/>
      <c r="G194" s="2124"/>
      <c r="H194" s="2124"/>
      <c r="I194" s="2178"/>
      <c r="J194" s="2124"/>
      <c r="K194" s="2179"/>
      <c r="L194" s="2124"/>
      <c r="M194" s="2124"/>
      <c r="N194" s="2124"/>
      <c r="O194" s="2124"/>
      <c r="P194" s="2124"/>
      <c r="Q194" s="2124"/>
      <c r="R194" s="2124"/>
      <c r="S194" s="2124"/>
      <c r="T194" s="2124"/>
      <c r="U194" s="2180"/>
      <c r="V194" s="2124"/>
      <c r="W194" s="2124"/>
      <c r="X194" s="2124"/>
      <c r="Y194" s="2124"/>
      <c r="Z194" s="2124"/>
      <c r="AA194" s="2177"/>
      <c r="AB194" s="2177"/>
      <c r="AC194" s="2177"/>
      <c r="AD194" s="2177"/>
      <c r="AE194" s="2124"/>
      <c r="AF194" s="2124"/>
      <c r="AG194" s="2124"/>
      <c r="AH194" s="2124"/>
      <c r="AI194" s="2124"/>
      <c r="AJ194" s="2124"/>
      <c r="AK194" s="2124"/>
      <c r="AL194" s="2124"/>
      <c r="AM194" s="2124"/>
      <c r="AN194" s="2124"/>
    </row>
    <row r="195" spans="6:40">
      <c r="F195" s="2124"/>
      <c r="G195" s="2124"/>
      <c r="H195" s="2124"/>
      <c r="I195" s="2178"/>
      <c r="J195" s="2124"/>
      <c r="K195" s="2179"/>
      <c r="L195" s="2124"/>
      <c r="M195" s="2124"/>
      <c r="N195" s="2124"/>
      <c r="O195" s="2124"/>
      <c r="P195" s="2124"/>
      <c r="Q195" s="2124"/>
      <c r="R195" s="2124"/>
      <c r="S195" s="2124"/>
      <c r="T195" s="2124"/>
      <c r="U195" s="2180"/>
      <c r="V195" s="2124"/>
      <c r="W195" s="2124"/>
      <c r="X195" s="2124"/>
      <c r="Y195" s="2124"/>
      <c r="Z195" s="2124"/>
      <c r="AA195" s="2177"/>
      <c r="AB195" s="2177"/>
      <c r="AC195" s="2177"/>
      <c r="AD195" s="2177"/>
      <c r="AE195" s="2124"/>
      <c r="AF195" s="2124"/>
      <c r="AG195" s="2124"/>
      <c r="AH195" s="2124"/>
      <c r="AI195" s="2124"/>
      <c r="AJ195" s="2124"/>
      <c r="AK195" s="2124"/>
      <c r="AL195" s="2124"/>
      <c r="AM195" s="2124"/>
      <c r="AN195" s="2124"/>
    </row>
    <row r="196" spans="6:40">
      <c r="F196" s="2124"/>
      <c r="G196" s="2124"/>
      <c r="H196" s="2124"/>
      <c r="I196" s="2178"/>
      <c r="J196" s="2124"/>
      <c r="K196" s="2179"/>
      <c r="L196" s="2124"/>
      <c r="M196" s="2124"/>
      <c r="N196" s="2124"/>
      <c r="O196" s="2124"/>
      <c r="P196" s="2124"/>
      <c r="Q196" s="2124"/>
      <c r="R196" s="2124"/>
      <c r="S196" s="2124"/>
      <c r="T196" s="2124"/>
      <c r="U196" s="2180"/>
      <c r="V196" s="2124"/>
      <c r="W196" s="2124"/>
      <c r="X196" s="2124"/>
      <c r="Y196" s="2124"/>
      <c r="Z196" s="2124"/>
      <c r="AA196" s="2177"/>
      <c r="AB196" s="2177"/>
      <c r="AC196" s="2177"/>
      <c r="AD196" s="2177"/>
      <c r="AE196" s="2124"/>
      <c r="AF196" s="2124"/>
      <c r="AG196" s="2124"/>
      <c r="AH196" s="2124"/>
      <c r="AI196" s="2124"/>
      <c r="AJ196" s="2124"/>
      <c r="AK196" s="2124"/>
      <c r="AL196" s="2124"/>
      <c r="AM196" s="2124"/>
      <c r="AN196" s="2124"/>
    </row>
    <row r="197" spans="6:40" ht="8.25" customHeight="1">
      <c r="F197" s="2124"/>
      <c r="G197" s="2124"/>
      <c r="H197" s="2124"/>
      <c r="I197" s="2178"/>
      <c r="J197" s="2124"/>
      <c r="K197" s="2179"/>
      <c r="L197" s="2124"/>
      <c r="M197" s="2124"/>
      <c r="N197" s="2124"/>
      <c r="O197" s="2124"/>
      <c r="P197" s="2124"/>
      <c r="Q197" s="2124"/>
      <c r="R197" s="2124"/>
      <c r="S197" s="2124"/>
      <c r="T197" s="2124"/>
      <c r="U197" s="2180"/>
      <c r="V197" s="2124"/>
      <c r="W197" s="2124"/>
      <c r="X197" s="2124"/>
      <c r="Y197" s="2124"/>
      <c r="Z197" s="2124"/>
      <c r="AA197" s="2177"/>
      <c r="AB197" s="2177"/>
      <c r="AC197" s="2177"/>
      <c r="AD197" s="2177"/>
      <c r="AE197" s="2124"/>
      <c r="AF197" s="2124"/>
      <c r="AG197" s="2124"/>
      <c r="AH197" s="2124"/>
      <c r="AI197" s="2124"/>
      <c r="AJ197" s="2124"/>
      <c r="AK197" s="2124"/>
      <c r="AL197" s="2124"/>
      <c r="AM197" s="2124"/>
      <c r="AN197" s="2124"/>
    </row>
    <row r="198" spans="6:40">
      <c r="F198" s="2124"/>
      <c r="G198" s="2124"/>
      <c r="H198" s="2124"/>
      <c r="I198" s="2178"/>
      <c r="J198" s="2124"/>
      <c r="K198" s="2179"/>
      <c r="L198" s="2124"/>
      <c r="M198" s="2124"/>
      <c r="N198" s="2124"/>
      <c r="O198" s="2124"/>
      <c r="P198" s="2124"/>
      <c r="Q198" s="2124"/>
      <c r="R198" s="2124"/>
      <c r="S198" s="2124"/>
      <c r="T198" s="2124"/>
      <c r="U198" s="2180"/>
      <c r="V198" s="2124"/>
      <c r="W198" s="2124"/>
      <c r="X198" s="2124"/>
      <c r="Y198" s="2124"/>
      <c r="Z198" s="2124"/>
      <c r="AA198" s="2177"/>
      <c r="AB198" s="2177"/>
      <c r="AC198" s="2177"/>
      <c r="AD198" s="2177"/>
      <c r="AE198" s="2124"/>
      <c r="AF198" s="2124"/>
      <c r="AG198" s="2124"/>
      <c r="AH198" s="2124"/>
      <c r="AI198" s="2124"/>
      <c r="AJ198" s="2124"/>
      <c r="AK198" s="2124"/>
      <c r="AL198" s="2124"/>
      <c r="AM198" s="2124"/>
      <c r="AN198" s="2124"/>
    </row>
    <row r="199" spans="6:40">
      <c r="F199" s="2124"/>
      <c r="G199" s="2124"/>
      <c r="H199" s="2124"/>
      <c r="I199" s="2178"/>
      <c r="J199" s="2124"/>
      <c r="K199" s="2179"/>
      <c r="L199" s="2124"/>
      <c r="M199" s="2124"/>
      <c r="N199" s="2124"/>
      <c r="O199" s="2124"/>
      <c r="P199" s="2124"/>
      <c r="Q199" s="2124"/>
      <c r="R199" s="2124"/>
      <c r="S199" s="2124"/>
      <c r="T199" s="2124"/>
      <c r="U199" s="2180"/>
      <c r="V199" s="2124"/>
      <c r="W199" s="2124"/>
      <c r="X199" s="2124"/>
      <c r="Y199" s="2124"/>
      <c r="Z199" s="2124"/>
      <c r="AA199" s="2177"/>
      <c r="AB199" s="2177"/>
      <c r="AC199" s="2177"/>
      <c r="AD199" s="2177"/>
      <c r="AE199" s="2124"/>
      <c r="AF199" s="2124"/>
      <c r="AG199" s="2124"/>
      <c r="AH199" s="2124"/>
      <c r="AI199" s="2124"/>
      <c r="AJ199" s="2124"/>
      <c r="AK199" s="2124"/>
      <c r="AL199" s="2124"/>
      <c r="AM199" s="2124"/>
      <c r="AN199" s="2124"/>
    </row>
    <row r="200" spans="6:40" ht="11">
      <c r="F200" s="2124"/>
      <c r="G200" s="2124"/>
      <c r="H200" s="2124"/>
      <c r="I200" s="2178"/>
      <c r="J200" s="2124"/>
      <c r="K200" s="2124"/>
      <c r="L200" s="2124"/>
      <c r="M200" s="2124"/>
      <c r="N200" s="2124"/>
      <c r="O200" s="2124"/>
      <c r="P200" s="2124"/>
      <c r="Q200" s="2124"/>
      <c r="R200" s="2124"/>
      <c r="S200" s="2124"/>
      <c r="T200" s="2124"/>
      <c r="U200" s="2180"/>
      <c r="V200" s="2124"/>
      <c r="W200" s="2124"/>
      <c r="X200" s="2124"/>
      <c r="Y200" s="2124"/>
      <c r="Z200" s="2124"/>
      <c r="AA200" s="2177"/>
      <c r="AB200" s="2177"/>
      <c r="AC200" s="2177"/>
      <c r="AD200" s="2177"/>
      <c r="AE200" s="2124"/>
      <c r="AF200" s="2124"/>
      <c r="AG200" s="2124"/>
      <c r="AH200" s="2124"/>
      <c r="AI200" s="2124"/>
      <c r="AJ200" s="2124"/>
      <c r="AK200" s="2124"/>
      <c r="AL200" s="2124"/>
      <c r="AM200" s="2124"/>
      <c r="AN200" s="2124"/>
    </row>
    <row r="201" spans="6:40" ht="11">
      <c r="F201" s="2124"/>
      <c r="G201" s="2124"/>
      <c r="H201" s="2124"/>
      <c r="I201" s="2178"/>
      <c r="J201" s="2124"/>
      <c r="K201" s="2124"/>
      <c r="L201" s="2124"/>
      <c r="M201" s="2124"/>
      <c r="N201" s="2124"/>
      <c r="O201" s="2124"/>
      <c r="P201" s="2124"/>
      <c r="Q201" s="2124"/>
      <c r="R201" s="2124"/>
      <c r="S201" s="2124"/>
      <c r="T201" s="2124"/>
      <c r="U201" s="2124"/>
      <c r="V201" s="2124"/>
      <c r="W201" s="2124"/>
      <c r="X201" s="2124"/>
      <c r="Y201" s="2124"/>
      <c r="Z201" s="2124"/>
      <c r="AA201" s="2177"/>
      <c r="AB201" s="2177"/>
      <c r="AC201" s="2177"/>
      <c r="AD201" s="2177"/>
      <c r="AE201" s="2124"/>
      <c r="AF201" s="2124"/>
      <c r="AG201" s="2124"/>
      <c r="AH201" s="2124"/>
      <c r="AI201" s="2124"/>
      <c r="AJ201" s="2124"/>
      <c r="AK201" s="2124"/>
      <c r="AL201" s="2124"/>
      <c r="AM201" s="2124"/>
      <c r="AN201" s="2124"/>
    </row>
    <row r="202" spans="6:40" ht="11">
      <c r="F202" s="2124"/>
      <c r="G202" s="2124"/>
      <c r="H202" s="2124"/>
      <c r="I202" s="2124"/>
      <c r="J202" s="2124"/>
      <c r="K202" s="2124"/>
      <c r="L202" s="2124"/>
      <c r="M202" s="2124"/>
      <c r="N202" s="2124"/>
      <c r="O202" s="2124"/>
      <c r="P202" s="2124"/>
      <c r="Q202" s="2124"/>
      <c r="R202" s="2124"/>
      <c r="S202" s="2124"/>
      <c r="T202" s="2124"/>
      <c r="U202" s="2124"/>
      <c r="V202" s="2124"/>
      <c r="W202" s="2124"/>
      <c r="X202" s="2124"/>
      <c r="Y202" s="2124"/>
      <c r="Z202" s="2124"/>
      <c r="AA202" s="2177"/>
      <c r="AB202" s="2177"/>
      <c r="AC202" s="2177"/>
      <c r="AD202" s="2177"/>
      <c r="AE202" s="2124"/>
      <c r="AF202" s="2124"/>
      <c r="AG202" s="2124"/>
      <c r="AH202" s="2124"/>
      <c r="AI202" s="2124"/>
      <c r="AJ202" s="2124"/>
      <c r="AK202" s="2124"/>
      <c r="AL202" s="2124"/>
      <c r="AM202" s="2124"/>
      <c r="AN202" s="2124"/>
    </row>
    <row r="203" spans="6:40" ht="11">
      <c r="F203" s="2124"/>
      <c r="G203" s="2124"/>
      <c r="H203" s="2124"/>
      <c r="I203" s="2124"/>
      <c r="J203" s="2124"/>
      <c r="K203" s="2124"/>
      <c r="L203" s="2124"/>
      <c r="M203" s="2124"/>
      <c r="N203" s="2124"/>
      <c r="O203" s="2124"/>
      <c r="P203" s="2124"/>
      <c r="Q203" s="2124"/>
      <c r="R203" s="2124"/>
      <c r="S203" s="2124"/>
      <c r="T203" s="2124"/>
      <c r="U203" s="2124"/>
      <c r="V203" s="2124"/>
      <c r="W203" s="2124"/>
      <c r="X203" s="2124"/>
      <c r="Y203" s="2124"/>
      <c r="Z203" s="2124"/>
      <c r="AA203" s="2177"/>
      <c r="AB203" s="2177"/>
      <c r="AC203" s="2177"/>
      <c r="AD203" s="2177"/>
      <c r="AE203" s="2124"/>
      <c r="AF203" s="2124"/>
      <c r="AG203" s="2124"/>
      <c r="AH203" s="2124"/>
      <c r="AI203" s="2124"/>
      <c r="AJ203" s="2124"/>
      <c r="AK203" s="2124"/>
      <c r="AL203" s="2124"/>
      <c r="AM203" s="2124"/>
      <c r="AN203" s="2124"/>
    </row>
    <row r="204" spans="6:40" ht="11">
      <c r="F204" s="2124"/>
      <c r="G204" s="2124"/>
      <c r="H204" s="2124"/>
      <c r="I204" s="2124"/>
      <c r="J204" s="2124"/>
      <c r="K204" s="2124"/>
      <c r="L204" s="2124"/>
      <c r="M204" s="2124"/>
      <c r="N204" s="2124"/>
      <c r="O204" s="2124"/>
      <c r="P204" s="2124"/>
      <c r="Q204" s="2124"/>
      <c r="R204" s="2124"/>
      <c r="S204" s="2124"/>
      <c r="T204" s="2124"/>
      <c r="U204" s="2124"/>
      <c r="V204" s="2124"/>
      <c r="W204" s="2124"/>
      <c r="X204" s="2124"/>
      <c r="Y204" s="2124"/>
      <c r="Z204" s="2124"/>
      <c r="AA204" s="2177"/>
      <c r="AB204" s="2177"/>
      <c r="AC204" s="2177"/>
      <c r="AD204" s="2177"/>
      <c r="AE204" s="2124"/>
      <c r="AF204" s="2124"/>
      <c r="AG204" s="2124"/>
      <c r="AH204" s="2124"/>
      <c r="AI204" s="2124"/>
      <c r="AJ204" s="2124"/>
      <c r="AK204" s="2124"/>
      <c r="AL204" s="2124"/>
      <c r="AM204" s="2124"/>
      <c r="AN204" s="2124"/>
    </row>
    <row r="205" spans="6:40" ht="11">
      <c r="F205" s="2124"/>
      <c r="G205" s="2124"/>
      <c r="H205" s="2124"/>
      <c r="I205" s="2124"/>
      <c r="J205" s="2124"/>
      <c r="K205" s="2124"/>
      <c r="L205" s="2124"/>
      <c r="M205" s="2124"/>
      <c r="N205" s="2124"/>
      <c r="O205" s="2124"/>
      <c r="P205" s="2124"/>
      <c r="Q205" s="2124"/>
      <c r="R205" s="2124"/>
      <c r="S205" s="2124"/>
      <c r="T205" s="2124"/>
      <c r="U205" s="2124"/>
      <c r="V205" s="2124"/>
      <c r="W205" s="2124"/>
      <c r="X205" s="2124"/>
      <c r="Y205" s="2124"/>
      <c r="Z205" s="2124"/>
      <c r="AA205" s="2177"/>
      <c r="AB205" s="2177"/>
      <c r="AC205" s="2177"/>
      <c r="AD205" s="2177"/>
      <c r="AE205" s="2124"/>
      <c r="AF205" s="2124"/>
      <c r="AG205" s="2124"/>
      <c r="AH205" s="2124"/>
      <c r="AI205" s="2124"/>
      <c r="AJ205" s="2124"/>
      <c r="AK205" s="2124"/>
      <c r="AL205" s="2124"/>
      <c r="AM205" s="2124"/>
      <c r="AN205" s="2124"/>
    </row>
    <row r="206" spans="6:40" ht="11">
      <c r="F206" s="2124"/>
      <c r="G206" s="2124"/>
      <c r="H206" s="2124"/>
      <c r="I206" s="2124"/>
      <c r="J206" s="2124"/>
      <c r="K206" s="2124"/>
      <c r="L206" s="2124"/>
      <c r="M206" s="2124"/>
      <c r="N206" s="2124"/>
      <c r="O206" s="2124"/>
      <c r="P206" s="2124"/>
      <c r="Q206" s="2124"/>
      <c r="R206" s="2124"/>
      <c r="S206" s="2124"/>
      <c r="T206" s="2124"/>
      <c r="U206" s="2124"/>
      <c r="V206" s="2124"/>
      <c r="W206" s="2124"/>
      <c r="X206" s="2124"/>
      <c r="Y206" s="2124"/>
      <c r="Z206" s="2124"/>
      <c r="AA206" s="2177"/>
      <c r="AB206" s="2177"/>
      <c r="AC206" s="2177"/>
      <c r="AD206" s="2177"/>
      <c r="AE206" s="2124"/>
      <c r="AF206" s="2124"/>
      <c r="AG206" s="2124"/>
      <c r="AH206" s="2124"/>
      <c r="AI206" s="2124"/>
      <c r="AJ206" s="2124"/>
      <c r="AK206" s="2124"/>
      <c r="AL206" s="2124"/>
      <c r="AM206" s="2124"/>
      <c r="AN206" s="2124"/>
    </row>
    <row r="207" spans="6:40" ht="11">
      <c r="F207" s="2124"/>
      <c r="G207" s="2124"/>
      <c r="H207" s="2124"/>
      <c r="I207" s="2124"/>
      <c r="J207" s="2124"/>
      <c r="K207" s="2124"/>
      <c r="L207" s="2124"/>
      <c r="M207" s="2124"/>
      <c r="N207" s="2124"/>
      <c r="O207" s="2124"/>
      <c r="P207" s="2124"/>
      <c r="Q207" s="2124"/>
      <c r="R207" s="2124"/>
      <c r="S207" s="2124"/>
      <c r="T207" s="2124"/>
      <c r="U207" s="2124"/>
      <c r="V207" s="2124"/>
      <c r="W207" s="2124"/>
      <c r="X207" s="2124"/>
      <c r="Y207" s="2124"/>
      <c r="Z207" s="2124"/>
      <c r="AA207" s="2177"/>
      <c r="AB207" s="2177"/>
      <c r="AC207" s="2177"/>
      <c r="AD207" s="2177"/>
      <c r="AE207" s="2124"/>
      <c r="AF207" s="2124"/>
      <c r="AG207" s="2124"/>
      <c r="AH207" s="2124"/>
      <c r="AI207" s="2124"/>
      <c r="AJ207" s="2124"/>
      <c r="AK207" s="2124"/>
      <c r="AL207" s="2124"/>
      <c r="AM207" s="2124"/>
      <c r="AN207" s="2124"/>
    </row>
    <row r="208" spans="6:40" ht="11">
      <c r="F208" s="2124"/>
      <c r="G208" s="2124"/>
      <c r="H208" s="2124"/>
      <c r="I208" s="2124"/>
      <c r="J208" s="2124"/>
      <c r="K208" s="2124"/>
      <c r="L208" s="2124"/>
      <c r="M208" s="2124"/>
      <c r="N208" s="2124"/>
      <c r="O208" s="2124"/>
      <c r="P208" s="2124"/>
      <c r="Q208" s="2124"/>
      <c r="R208" s="2124"/>
      <c r="S208" s="2124"/>
      <c r="T208" s="2124"/>
      <c r="U208" s="2124"/>
      <c r="V208" s="2124"/>
      <c r="W208" s="2124"/>
      <c r="X208" s="2124"/>
      <c r="Y208" s="2124"/>
      <c r="Z208" s="2124"/>
      <c r="AA208" s="2177"/>
      <c r="AB208" s="2177"/>
      <c r="AC208" s="2177"/>
      <c r="AD208" s="2177"/>
      <c r="AE208" s="2124"/>
      <c r="AF208" s="2124"/>
      <c r="AG208" s="2124"/>
      <c r="AH208" s="2124"/>
      <c r="AI208" s="2124"/>
      <c r="AJ208" s="2124"/>
      <c r="AK208" s="2124"/>
      <c r="AL208" s="2124"/>
      <c r="AM208" s="2124"/>
      <c r="AN208" s="2124"/>
    </row>
    <row r="209" spans="6:40" ht="11">
      <c r="F209" s="2124"/>
      <c r="G209" s="2124"/>
      <c r="H209" s="2124"/>
      <c r="I209" s="2124"/>
      <c r="J209" s="2124"/>
      <c r="K209" s="2124"/>
      <c r="L209" s="2124"/>
      <c r="M209" s="2124"/>
      <c r="N209" s="2124"/>
      <c r="O209" s="2124"/>
      <c r="P209" s="2124"/>
      <c r="Q209" s="2124"/>
      <c r="R209" s="2124"/>
      <c r="S209" s="2124"/>
      <c r="T209" s="2124"/>
      <c r="U209" s="2124"/>
      <c r="V209" s="2124"/>
      <c r="W209" s="2124"/>
      <c r="X209" s="2124"/>
      <c r="Y209" s="2124"/>
      <c r="Z209" s="2124"/>
      <c r="AA209" s="2177"/>
      <c r="AB209" s="2177"/>
      <c r="AC209" s="2177"/>
      <c r="AD209" s="2177"/>
      <c r="AE209" s="2124"/>
      <c r="AF209" s="2124"/>
      <c r="AG209" s="2124"/>
      <c r="AH209" s="2124"/>
      <c r="AI209" s="2124"/>
      <c r="AJ209" s="2124"/>
      <c r="AK209" s="2124"/>
      <c r="AL209" s="2124"/>
      <c r="AM209" s="2124"/>
      <c r="AN209" s="2124"/>
    </row>
    <row r="210" spans="6:40" ht="11">
      <c r="F210" s="2124"/>
      <c r="G210" s="2124"/>
      <c r="H210" s="2124"/>
      <c r="I210" s="2124"/>
      <c r="J210" s="2124"/>
      <c r="K210" s="2124"/>
      <c r="L210" s="2124"/>
      <c r="M210" s="2124"/>
      <c r="N210" s="2124"/>
      <c r="O210" s="2124"/>
      <c r="P210" s="2124"/>
      <c r="Q210" s="2124"/>
      <c r="R210" s="2124"/>
      <c r="S210" s="2124"/>
      <c r="T210" s="2124"/>
      <c r="U210" s="2124"/>
      <c r="V210" s="2124"/>
      <c r="W210" s="2124"/>
      <c r="X210" s="2124"/>
      <c r="Y210" s="2124"/>
      <c r="Z210" s="2124"/>
      <c r="AA210" s="2177"/>
      <c r="AB210" s="2177"/>
      <c r="AC210" s="2177"/>
      <c r="AD210" s="2177"/>
      <c r="AE210" s="2124"/>
      <c r="AF210" s="2124"/>
      <c r="AG210" s="2124"/>
      <c r="AH210" s="2124"/>
      <c r="AI210" s="2124"/>
      <c r="AJ210" s="2124"/>
      <c r="AK210" s="2124"/>
      <c r="AL210" s="2124"/>
      <c r="AM210" s="2124"/>
      <c r="AN210" s="2124"/>
    </row>
    <row r="211" spans="6:40" ht="11">
      <c r="F211" s="2124"/>
      <c r="G211" s="2124"/>
      <c r="H211" s="2124"/>
      <c r="I211" s="2124"/>
      <c r="J211" s="2124"/>
      <c r="K211" s="2124"/>
      <c r="L211" s="2124"/>
      <c r="M211" s="2124"/>
      <c r="N211" s="2124"/>
      <c r="O211" s="2124"/>
      <c r="P211" s="2124"/>
      <c r="Q211" s="2124"/>
      <c r="R211" s="2124"/>
      <c r="S211" s="2124"/>
      <c r="T211" s="2124"/>
      <c r="U211" s="2124"/>
      <c r="V211" s="2124"/>
      <c r="W211" s="2124"/>
      <c r="X211" s="2124"/>
      <c r="Y211" s="2124"/>
      <c r="Z211" s="2124"/>
      <c r="AA211" s="2177"/>
      <c r="AB211" s="2177"/>
      <c r="AC211" s="2177"/>
      <c r="AD211" s="2177"/>
      <c r="AE211" s="2124"/>
      <c r="AF211" s="2124"/>
      <c r="AG211" s="2124"/>
      <c r="AH211" s="2124"/>
      <c r="AI211" s="2124"/>
      <c r="AJ211" s="2124"/>
      <c r="AK211" s="2124"/>
      <c r="AL211" s="2124"/>
      <c r="AM211" s="2124"/>
      <c r="AN211" s="2124"/>
    </row>
    <row r="212" spans="6:40" ht="11">
      <c r="F212" s="2124"/>
      <c r="G212" s="2124"/>
      <c r="H212" s="2124"/>
      <c r="I212" s="2124"/>
      <c r="J212" s="2124"/>
      <c r="K212" s="2124"/>
      <c r="L212" s="2124"/>
      <c r="M212" s="2124"/>
      <c r="N212" s="2124"/>
      <c r="O212" s="2124"/>
      <c r="P212" s="2124"/>
      <c r="Q212" s="2124"/>
      <c r="R212" s="2124"/>
      <c r="S212" s="2124"/>
      <c r="T212" s="2124"/>
      <c r="U212" s="2124"/>
      <c r="V212" s="2124"/>
      <c r="W212" s="2124"/>
      <c r="X212" s="2124"/>
      <c r="Y212" s="2124"/>
      <c r="Z212" s="2124"/>
      <c r="AA212" s="2177"/>
      <c r="AB212" s="2177"/>
      <c r="AC212" s="2177"/>
      <c r="AD212" s="2177"/>
      <c r="AE212" s="2124"/>
      <c r="AF212" s="2124"/>
      <c r="AG212" s="2124"/>
      <c r="AH212" s="2124"/>
      <c r="AI212" s="2124"/>
      <c r="AJ212" s="2124"/>
      <c r="AK212" s="2124"/>
      <c r="AL212" s="2124"/>
      <c r="AM212" s="2124"/>
      <c r="AN212" s="2124"/>
    </row>
    <row r="213" spans="6:40" ht="11">
      <c r="F213" s="2124"/>
      <c r="G213" s="2124"/>
      <c r="H213" s="2124"/>
      <c r="I213" s="2124"/>
      <c r="J213" s="2124"/>
      <c r="K213" s="2124"/>
      <c r="L213" s="2124"/>
      <c r="M213" s="2124"/>
      <c r="N213" s="2124"/>
      <c r="O213" s="2124"/>
      <c r="P213" s="2124"/>
      <c r="Q213" s="2124"/>
      <c r="R213" s="2124"/>
      <c r="S213" s="2124"/>
      <c r="T213" s="2124"/>
      <c r="U213" s="2124"/>
      <c r="V213" s="2124"/>
      <c r="W213" s="2124"/>
      <c r="X213" s="2124"/>
      <c r="Y213" s="2124"/>
      <c r="Z213" s="2124"/>
      <c r="AA213" s="2177"/>
      <c r="AB213" s="2177"/>
      <c r="AC213" s="2177"/>
      <c r="AD213" s="2177"/>
      <c r="AE213" s="2124"/>
      <c r="AF213" s="2124"/>
      <c r="AG213" s="2124"/>
      <c r="AH213" s="2124"/>
      <c r="AI213" s="2124"/>
      <c r="AJ213" s="2124"/>
      <c r="AK213" s="2124"/>
      <c r="AL213" s="2124"/>
      <c r="AM213" s="2124"/>
      <c r="AN213" s="2124"/>
    </row>
    <row r="214" spans="6:40" ht="11">
      <c r="F214" s="2124"/>
      <c r="G214" s="2124"/>
      <c r="H214" s="2124"/>
      <c r="I214" s="2124"/>
      <c r="J214" s="2124"/>
      <c r="K214" s="2124"/>
      <c r="L214" s="2124"/>
      <c r="M214" s="2124"/>
      <c r="N214" s="2124"/>
      <c r="O214" s="2124"/>
      <c r="P214" s="2124"/>
      <c r="Q214" s="2124"/>
      <c r="R214" s="2124"/>
      <c r="S214" s="2124"/>
      <c r="T214" s="2124"/>
      <c r="U214" s="2124"/>
      <c r="V214" s="2124"/>
      <c r="W214" s="2124"/>
      <c r="X214" s="2124"/>
      <c r="Y214" s="2124"/>
      <c r="Z214" s="2124"/>
      <c r="AA214" s="2177"/>
      <c r="AB214" s="2177"/>
      <c r="AC214" s="2177"/>
      <c r="AD214" s="2177"/>
      <c r="AE214" s="2124"/>
      <c r="AF214" s="2124"/>
      <c r="AG214" s="2124"/>
      <c r="AH214" s="2124"/>
      <c r="AI214" s="2124"/>
      <c r="AJ214" s="2124"/>
      <c r="AK214" s="2124"/>
      <c r="AL214" s="2124"/>
      <c r="AM214" s="2124"/>
      <c r="AN214" s="2124"/>
    </row>
    <row r="215" spans="6:40" ht="11">
      <c r="F215" s="2124"/>
      <c r="G215" s="2124"/>
      <c r="H215" s="2124"/>
      <c r="I215" s="2124"/>
      <c r="J215" s="2124"/>
      <c r="K215" s="2124"/>
      <c r="L215" s="2124"/>
      <c r="M215" s="2124"/>
      <c r="N215" s="2124"/>
      <c r="O215" s="2124"/>
      <c r="P215" s="2124"/>
      <c r="Q215" s="2124"/>
      <c r="R215" s="2124"/>
      <c r="S215" s="2124"/>
      <c r="T215" s="2124"/>
      <c r="U215" s="2124"/>
      <c r="V215" s="2124"/>
      <c r="W215" s="2124"/>
      <c r="X215" s="2124"/>
      <c r="Y215" s="2124"/>
      <c r="Z215" s="2124"/>
      <c r="AA215" s="2177"/>
      <c r="AB215" s="2177"/>
      <c r="AC215" s="2177"/>
      <c r="AD215" s="2177"/>
      <c r="AE215" s="2124"/>
      <c r="AF215" s="2124"/>
      <c r="AG215" s="2124"/>
      <c r="AH215" s="2124"/>
      <c r="AI215" s="2124"/>
      <c r="AJ215" s="2124"/>
      <c r="AK215" s="2124"/>
      <c r="AL215" s="2124"/>
      <c r="AM215" s="2124"/>
      <c r="AN215" s="2124"/>
    </row>
    <row r="216" spans="6:40" ht="11">
      <c r="F216" s="2124"/>
      <c r="G216" s="2124"/>
      <c r="H216" s="2124"/>
      <c r="I216" s="2124"/>
      <c r="J216" s="2124"/>
      <c r="K216" s="2124"/>
      <c r="L216" s="2124"/>
      <c r="M216" s="2124"/>
      <c r="N216" s="2124"/>
      <c r="O216" s="2124"/>
      <c r="P216" s="2124"/>
      <c r="Q216" s="2124"/>
      <c r="R216" s="2124"/>
      <c r="S216" s="2124"/>
      <c r="T216" s="2124"/>
      <c r="U216" s="2124"/>
      <c r="V216" s="2124"/>
      <c r="W216" s="2124"/>
      <c r="X216" s="2124"/>
      <c r="Y216" s="2124"/>
      <c r="Z216" s="2124"/>
      <c r="AA216" s="2177"/>
      <c r="AB216" s="2177"/>
      <c r="AC216" s="2177"/>
      <c r="AD216" s="2177"/>
      <c r="AE216" s="2124"/>
      <c r="AF216" s="2124"/>
      <c r="AG216" s="2124"/>
      <c r="AH216" s="2124"/>
      <c r="AI216" s="2124"/>
      <c r="AJ216" s="2124"/>
      <c r="AK216" s="2124"/>
      <c r="AL216" s="2124"/>
      <c r="AM216" s="2124"/>
      <c r="AN216" s="2124"/>
    </row>
    <row r="217" spans="6:40" ht="11">
      <c r="F217" s="2124"/>
      <c r="G217" s="2124"/>
      <c r="H217" s="2124"/>
      <c r="I217" s="2124"/>
      <c r="J217" s="2124"/>
      <c r="K217" s="2124"/>
      <c r="L217" s="2124"/>
      <c r="M217" s="2124"/>
      <c r="N217" s="2124"/>
      <c r="O217" s="2124"/>
      <c r="P217" s="2124"/>
      <c r="Q217" s="2124"/>
      <c r="R217" s="2124"/>
      <c r="S217" s="2124"/>
      <c r="T217" s="2124"/>
      <c r="U217" s="2124"/>
      <c r="V217" s="2124"/>
      <c r="W217" s="2124"/>
      <c r="X217" s="2124"/>
      <c r="Y217" s="2124"/>
      <c r="Z217" s="2124"/>
      <c r="AA217" s="2177"/>
      <c r="AB217" s="2177"/>
      <c r="AC217" s="2177"/>
      <c r="AD217" s="2177"/>
      <c r="AE217" s="2124"/>
      <c r="AF217" s="2124"/>
      <c r="AG217" s="2124"/>
      <c r="AH217" s="2124"/>
      <c r="AI217" s="2124"/>
      <c r="AJ217" s="2124"/>
      <c r="AK217" s="2124"/>
      <c r="AL217" s="2124"/>
      <c r="AM217" s="2124"/>
      <c r="AN217" s="2124"/>
    </row>
    <row r="218" spans="6:40" ht="11">
      <c r="F218" s="2124"/>
      <c r="G218" s="2124"/>
      <c r="H218" s="2124"/>
      <c r="I218" s="2124"/>
      <c r="J218" s="2124"/>
      <c r="K218" s="2124"/>
      <c r="L218" s="2124"/>
      <c r="M218" s="2124"/>
      <c r="N218" s="2124"/>
      <c r="O218" s="2124"/>
      <c r="P218" s="2124"/>
      <c r="Q218" s="2124"/>
      <c r="R218" s="2124"/>
      <c r="S218" s="2124"/>
      <c r="T218" s="2124"/>
      <c r="U218" s="2124"/>
      <c r="V218" s="2124"/>
      <c r="W218" s="2124"/>
      <c r="X218" s="2124"/>
      <c r="Y218" s="2124"/>
      <c r="Z218" s="2124"/>
      <c r="AA218" s="2177"/>
      <c r="AB218" s="2177"/>
      <c r="AC218" s="2177"/>
      <c r="AD218" s="2177"/>
      <c r="AE218" s="2124"/>
      <c r="AF218" s="2124"/>
      <c r="AG218" s="2124"/>
      <c r="AH218" s="2124"/>
      <c r="AI218" s="2124"/>
      <c r="AJ218" s="2124"/>
      <c r="AK218" s="2124"/>
      <c r="AL218" s="2124"/>
      <c r="AM218" s="2124"/>
      <c r="AN218" s="2124"/>
    </row>
    <row r="219" spans="6:40" ht="11">
      <c r="F219" s="2124"/>
      <c r="G219" s="2124"/>
      <c r="H219" s="2124"/>
      <c r="I219" s="2124"/>
      <c r="J219" s="2124"/>
      <c r="K219" s="2124"/>
      <c r="L219" s="2124"/>
      <c r="M219" s="2124"/>
      <c r="N219" s="2124"/>
      <c r="O219" s="2124"/>
      <c r="P219" s="2124"/>
      <c r="Q219" s="2124"/>
      <c r="R219" s="2124"/>
      <c r="S219" s="2124"/>
      <c r="T219" s="2124"/>
      <c r="U219" s="2124"/>
      <c r="V219" s="2124"/>
      <c r="W219" s="2124"/>
      <c r="X219" s="2124"/>
      <c r="Y219" s="2124"/>
      <c r="Z219" s="2124"/>
      <c r="AA219" s="2177"/>
      <c r="AB219" s="2177"/>
      <c r="AC219" s="2177"/>
      <c r="AD219" s="2177"/>
      <c r="AE219" s="2124"/>
      <c r="AF219" s="2124"/>
      <c r="AG219" s="2124"/>
      <c r="AH219" s="2124"/>
      <c r="AI219" s="2124"/>
      <c r="AJ219" s="2124"/>
      <c r="AK219" s="2124"/>
      <c r="AL219" s="2124"/>
      <c r="AM219" s="2124"/>
      <c r="AN219" s="2124"/>
    </row>
    <row r="220" spans="6:40" ht="11">
      <c r="F220" s="2124"/>
      <c r="G220" s="2124"/>
      <c r="H220" s="2124"/>
      <c r="I220" s="2124"/>
      <c r="J220" s="2124"/>
      <c r="K220" s="2124"/>
      <c r="L220" s="2124"/>
      <c r="M220" s="2124"/>
      <c r="N220" s="2124"/>
      <c r="O220" s="2124"/>
      <c r="P220" s="2124"/>
      <c r="Q220" s="2124"/>
      <c r="R220" s="2124"/>
      <c r="S220" s="2124"/>
      <c r="T220" s="2124"/>
      <c r="U220" s="2124"/>
      <c r="V220" s="2124"/>
      <c r="W220" s="2124"/>
      <c r="X220" s="2124"/>
      <c r="Y220" s="2124"/>
      <c r="Z220" s="2124"/>
      <c r="AA220" s="2177"/>
      <c r="AB220" s="2177"/>
      <c r="AC220" s="2177"/>
      <c r="AD220" s="2177"/>
      <c r="AE220" s="2124"/>
      <c r="AF220" s="2124"/>
      <c r="AG220" s="2124"/>
      <c r="AH220" s="2124"/>
      <c r="AI220" s="2124"/>
      <c r="AJ220" s="2124"/>
      <c r="AK220" s="2124"/>
      <c r="AL220" s="2124"/>
      <c r="AM220" s="2124"/>
      <c r="AN220" s="2124"/>
    </row>
    <row r="221" spans="6:40" ht="11">
      <c r="F221" s="2124"/>
      <c r="G221" s="2124"/>
      <c r="H221" s="2124"/>
      <c r="I221" s="2124"/>
      <c r="J221" s="2124"/>
      <c r="K221" s="2124"/>
      <c r="L221" s="2124"/>
      <c r="M221" s="2124"/>
      <c r="N221" s="2124"/>
      <c r="O221" s="2124"/>
      <c r="P221" s="2124"/>
      <c r="Q221" s="2124"/>
      <c r="R221" s="2124"/>
      <c r="S221" s="2124"/>
      <c r="T221" s="2124"/>
      <c r="U221" s="2124"/>
      <c r="V221" s="2124"/>
      <c r="W221" s="2124"/>
      <c r="X221" s="2124"/>
      <c r="Y221" s="2124"/>
      <c r="Z221" s="2124"/>
      <c r="AA221" s="2177"/>
      <c r="AB221" s="2177"/>
      <c r="AC221" s="2177"/>
      <c r="AD221" s="2177"/>
      <c r="AE221" s="2124"/>
      <c r="AF221" s="2124"/>
      <c r="AG221" s="2124"/>
      <c r="AH221" s="2124"/>
      <c r="AI221" s="2124"/>
      <c r="AJ221" s="2124"/>
      <c r="AK221" s="2124"/>
      <c r="AL221" s="2124"/>
      <c r="AM221" s="2124"/>
      <c r="AN221" s="2124"/>
    </row>
    <row r="222" spans="6:40" ht="11">
      <c r="F222" s="2124"/>
      <c r="G222" s="2124"/>
      <c r="H222" s="2124"/>
      <c r="I222" s="2124"/>
      <c r="J222" s="2124"/>
      <c r="K222" s="2124"/>
      <c r="L222" s="2124"/>
      <c r="M222" s="2124"/>
      <c r="N222" s="2124"/>
      <c r="O222" s="2124"/>
      <c r="P222" s="2124"/>
      <c r="Q222" s="2124"/>
      <c r="R222" s="2124"/>
      <c r="S222" s="2124"/>
      <c r="T222" s="2124"/>
      <c r="U222" s="2124"/>
      <c r="V222" s="2124"/>
      <c r="W222" s="2124"/>
      <c r="X222" s="2124"/>
      <c r="Y222" s="2124"/>
      <c r="Z222" s="2124"/>
      <c r="AA222" s="2177"/>
      <c r="AB222" s="2177"/>
      <c r="AC222" s="2177"/>
      <c r="AD222" s="2177"/>
      <c r="AE222" s="2124"/>
      <c r="AF222" s="2124"/>
      <c r="AG222" s="2124"/>
      <c r="AH222" s="2124"/>
      <c r="AI222" s="2124"/>
      <c r="AJ222" s="2124"/>
      <c r="AK222" s="2124"/>
      <c r="AL222" s="2124"/>
      <c r="AM222" s="2124"/>
      <c r="AN222" s="2124"/>
    </row>
    <row r="223" spans="6:40" ht="11">
      <c r="F223" s="2124"/>
      <c r="G223" s="2124"/>
      <c r="H223" s="2124"/>
      <c r="I223" s="2124"/>
      <c r="J223" s="2124"/>
      <c r="K223" s="2124"/>
      <c r="L223" s="2124"/>
      <c r="M223" s="2124"/>
      <c r="N223" s="2124"/>
      <c r="O223" s="2124"/>
      <c r="P223" s="2124"/>
      <c r="Q223" s="2124"/>
      <c r="R223" s="2124"/>
      <c r="S223" s="2124"/>
      <c r="T223" s="2124"/>
      <c r="U223" s="2124"/>
      <c r="V223" s="2124"/>
      <c r="W223" s="2124"/>
      <c r="X223" s="2124"/>
      <c r="Y223" s="2124"/>
      <c r="Z223" s="2124"/>
      <c r="AA223" s="2177"/>
      <c r="AB223" s="2177"/>
      <c r="AC223" s="2177"/>
      <c r="AD223" s="2177"/>
      <c r="AE223" s="2124"/>
      <c r="AF223" s="2124"/>
      <c r="AG223" s="2124"/>
      <c r="AH223" s="2124"/>
      <c r="AI223" s="2124"/>
      <c r="AJ223" s="2124"/>
      <c r="AK223" s="2124"/>
      <c r="AL223" s="2124"/>
      <c r="AM223" s="2124"/>
      <c r="AN223" s="2124"/>
    </row>
    <row r="224" spans="6:40" ht="11">
      <c r="F224" s="2124"/>
      <c r="G224" s="2124"/>
      <c r="H224" s="2124"/>
      <c r="I224" s="2124"/>
      <c r="J224" s="2124"/>
      <c r="K224" s="2124"/>
      <c r="L224" s="2124"/>
      <c r="M224" s="2124"/>
      <c r="N224" s="2124"/>
      <c r="O224" s="2124"/>
      <c r="P224" s="2124"/>
      <c r="Q224" s="2124"/>
      <c r="R224" s="2124"/>
      <c r="S224" s="2124"/>
      <c r="T224" s="2124"/>
      <c r="U224" s="2124"/>
      <c r="V224" s="2124"/>
      <c r="W224" s="2124"/>
      <c r="X224" s="2124"/>
      <c r="Y224" s="2124"/>
      <c r="Z224" s="2124"/>
      <c r="AA224" s="2177"/>
      <c r="AB224" s="2177"/>
      <c r="AC224" s="2177"/>
      <c r="AD224" s="2177"/>
      <c r="AE224" s="2124"/>
      <c r="AF224" s="2124"/>
      <c r="AG224" s="2124"/>
      <c r="AH224" s="2124"/>
      <c r="AI224" s="2124"/>
      <c r="AJ224" s="2124"/>
      <c r="AK224" s="2124"/>
      <c r="AL224" s="2124"/>
      <c r="AM224" s="2124"/>
      <c r="AN224" s="2124"/>
    </row>
    <row r="225" spans="6:40" ht="11">
      <c r="F225" s="2124"/>
      <c r="G225" s="2124"/>
      <c r="H225" s="2124"/>
      <c r="I225" s="2124"/>
      <c r="J225" s="2124"/>
      <c r="K225" s="2124"/>
      <c r="L225" s="2124"/>
      <c r="M225" s="2124"/>
      <c r="N225" s="2124"/>
      <c r="O225" s="2124"/>
      <c r="P225" s="2124"/>
      <c r="Q225" s="2124"/>
      <c r="R225" s="2124"/>
      <c r="S225" s="2124"/>
      <c r="T225" s="2124"/>
      <c r="U225" s="2124"/>
      <c r="V225" s="2124"/>
      <c r="W225" s="2124"/>
      <c r="X225" s="2124"/>
      <c r="Y225" s="2124"/>
      <c r="Z225" s="2124"/>
      <c r="AA225" s="2177"/>
      <c r="AB225" s="2177"/>
      <c r="AC225" s="2177"/>
      <c r="AD225" s="2177"/>
      <c r="AE225" s="2124"/>
      <c r="AF225" s="2124"/>
      <c r="AG225" s="2124"/>
      <c r="AH225" s="2124"/>
      <c r="AI225" s="2124"/>
      <c r="AJ225" s="2124"/>
      <c r="AK225" s="2124"/>
      <c r="AL225" s="2124"/>
      <c r="AM225" s="2124"/>
      <c r="AN225" s="2124"/>
    </row>
    <row r="226" spans="6:40" ht="11">
      <c r="F226" s="2124"/>
      <c r="G226" s="2124"/>
      <c r="H226" s="2124"/>
      <c r="I226" s="2124"/>
      <c r="J226" s="2124"/>
      <c r="K226" s="2124"/>
      <c r="L226" s="2124"/>
      <c r="M226" s="2124"/>
      <c r="N226" s="2124"/>
      <c r="O226" s="2124"/>
      <c r="P226" s="2124"/>
      <c r="Q226" s="2124"/>
      <c r="R226" s="2124"/>
      <c r="S226" s="2124"/>
      <c r="T226" s="2124"/>
      <c r="U226" s="2124"/>
      <c r="V226" s="2124"/>
      <c r="W226" s="2124"/>
      <c r="X226" s="2124"/>
      <c r="Y226" s="2124"/>
      <c r="Z226" s="2124"/>
      <c r="AA226" s="2177"/>
      <c r="AB226" s="2177"/>
      <c r="AC226" s="2177"/>
      <c r="AD226" s="2177"/>
      <c r="AE226" s="2124"/>
      <c r="AF226" s="2124"/>
      <c r="AG226" s="2124"/>
      <c r="AH226" s="2124"/>
      <c r="AI226" s="2124"/>
      <c r="AJ226" s="2124"/>
      <c r="AK226" s="2124"/>
      <c r="AL226" s="2124"/>
      <c r="AM226" s="2124"/>
      <c r="AN226" s="2124"/>
    </row>
    <row r="227" spans="6:40" ht="11">
      <c r="F227" s="2124"/>
      <c r="G227" s="2124"/>
      <c r="H227" s="2124"/>
      <c r="I227" s="2124"/>
      <c r="J227" s="2124"/>
      <c r="K227" s="2124"/>
      <c r="L227" s="2124"/>
      <c r="M227" s="2124"/>
      <c r="N227" s="2124"/>
      <c r="O227" s="2124"/>
      <c r="P227" s="2124"/>
      <c r="Q227" s="2124"/>
      <c r="R227" s="2124"/>
      <c r="S227" s="2124"/>
      <c r="T227" s="2124"/>
      <c r="U227" s="2124"/>
      <c r="V227" s="2124"/>
      <c r="W227" s="2124"/>
      <c r="X227" s="2124"/>
      <c r="Y227" s="2124"/>
      <c r="Z227" s="2124"/>
      <c r="AA227" s="2177"/>
      <c r="AB227" s="2177"/>
      <c r="AC227" s="2177"/>
      <c r="AD227" s="2177"/>
      <c r="AE227" s="2124"/>
      <c r="AF227" s="2124"/>
      <c r="AG227" s="2124"/>
      <c r="AH227" s="2124"/>
      <c r="AI227" s="2124"/>
      <c r="AJ227" s="2124"/>
      <c r="AK227" s="2124"/>
      <c r="AL227" s="2124"/>
      <c r="AM227" s="2124"/>
      <c r="AN227" s="2124"/>
    </row>
    <row r="228" spans="6:40" ht="11">
      <c r="F228" s="2124"/>
      <c r="G228" s="2124"/>
      <c r="H228" s="2124"/>
      <c r="I228" s="2124"/>
      <c r="J228" s="2124"/>
      <c r="K228" s="2124"/>
      <c r="L228" s="2124"/>
      <c r="M228" s="2124"/>
      <c r="N228" s="2124"/>
      <c r="O228" s="2124"/>
      <c r="P228" s="2124"/>
      <c r="Q228" s="2124"/>
      <c r="R228" s="2124"/>
      <c r="S228" s="2124"/>
      <c r="T228" s="2124"/>
      <c r="U228" s="2124"/>
      <c r="V228" s="2124"/>
      <c r="W228" s="2124"/>
      <c r="X228" s="2124"/>
      <c r="Y228" s="2124"/>
      <c r="Z228" s="2124"/>
      <c r="AA228" s="2177"/>
      <c r="AB228" s="2177"/>
      <c r="AC228" s="2177"/>
      <c r="AD228" s="2177"/>
      <c r="AE228" s="2124"/>
      <c r="AF228" s="2124"/>
      <c r="AG228" s="2124"/>
      <c r="AH228" s="2124"/>
      <c r="AI228" s="2124"/>
      <c r="AJ228" s="2124"/>
      <c r="AK228" s="2124"/>
      <c r="AL228" s="2124"/>
      <c r="AM228" s="2124"/>
      <c r="AN228" s="2124"/>
    </row>
    <row r="229" spans="6:40" ht="11">
      <c r="F229" s="2124"/>
      <c r="G229" s="2124"/>
      <c r="H229" s="2124"/>
      <c r="I229" s="2124"/>
      <c r="J229" s="2124"/>
      <c r="K229" s="2124"/>
      <c r="L229" s="2124"/>
      <c r="M229" s="2124"/>
      <c r="N229" s="2124"/>
      <c r="O229" s="2124"/>
      <c r="P229" s="2124"/>
      <c r="Q229" s="2124"/>
      <c r="R229" s="2124"/>
      <c r="S229" s="2124"/>
      <c r="T229" s="2124"/>
      <c r="U229" s="2124"/>
      <c r="V229" s="2124"/>
      <c r="W229" s="2124"/>
      <c r="X229" s="2124"/>
      <c r="Y229" s="2124"/>
      <c r="Z229" s="2124"/>
      <c r="AA229" s="2177"/>
      <c r="AB229" s="2177"/>
      <c r="AC229" s="2177"/>
      <c r="AD229" s="2177"/>
      <c r="AE229" s="2124"/>
      <c r="AF229" s="2124"/>
      <c r="AG229" s="2124"/>
      <c r="AH229" s="2124"/>
      <c r="AI229" s="2124"/>
      <c r="AJ229" s="2124"/>
      <c r="AK229" s="2124"/>
      <c r="AL229" s="2124"/>
      <c r="AM229" s="2124"/>
      <c r="AN229" s="2124"/>
    </row>
    <row r="230" spans="6:40" ht="11">
      <c r="F230" s="2124"/>
      <c r="G230" s="2124"/>
      <c r="H230" s="2124"/>
      <c r="I230" s="2124"/>
      <c r="J230" s="2124"/>
      <c r="K230" s="2124"/>
      <c r="L230" s="2124"/>
      <c r="M230" s="2124"/>
      <c r="N230" s="2124"/>
      <c r="O230" s="2124"/>
      <c r="Q230" s="2124"/>
      <c r="R230" s="2124"/>
      <c r="S230" s="2124"/>
      <c r="T230" s="2124"/>
      <c r="U230" s="2124"/>
      <c r="V230" s="2124"/>
      <c r="W230" s="2124"/>
      <c r="X230" s="2124"/>
      <c r="Y230" s="2124"/>
      <c r="Z230" s="2124"/>
      <c r="AA230" s="2177"/>
      <c r="AB230" s="2177"/>
      <c r="AC230" s="2177"/>
      <c r="AD230" s="2177"/>
      <c r="AE230" s="2124"/>
      <c r="AF230" s="2124"/>
      <c r="AG230" s="2124"/>
      <c r="AH230" s="2124"/>
      <c r="AI230" s="2124"/>
      <c r="AJ230" s="2124"/>
      <c r="AK230" s="2124"/>
      <c r="AL230" s="2124"/>
      <c r="AM230" s="2124"/>
      <c r="AN230" s="2124"/>
    </row>
    <row r="231" spans="6:40">
      <c r="AA231" s="2177"/>
      <c r="AB231" s="2177"/>
      <c r="AC231" s="2177"/>
      <c r="AD231" s="2177"/>
    </row>
    <row r="232" spans="6:40">
      <c r="AA232" s="2177"/>
      <c r="AB232" s="2177"/>
      <c r="AC232" s="2177"/>
      <c r="AD232" s="2177"/>
    </row>
    <row r="233" spans="6:40">
      <c r="AA233" s="2177"/>
      <c r="AB233" s="2177"/>
      <c r="AC233" s="2177"/>
      <c r="AD233" s="2177"/>
    </row>
    <row r="234" spans="6:40">
      <c r="AA234" s="2177"/>
      <c r="AB234" s="2177"/>
      <c r="AC234" s="2177"/>
      <c r="AD234" s="2177"/>
    </row>
    <row r="235" spans="6:40">
      <c r="AA235" s="2177"/>
      <c r="AB235" s="2177"/>
      <c r="AC235" s="2177"/>
      <c r="AD235" s="2177"/>
    </row>
    <row r="236" spans="6:40">
      <c r="AA236" s="2177"/>
      <c r="AB236" s="2177"/>
      <c r="AC236" s="2177"/>
      <c r="AD236" s="2177"/>
    </row>
    <row r="237" spans="6:40">
      <c r="AC237" s="2181"/>
    </row>
    <row r="238" spans="6:40">
      <c r="AC238" s="2181"/>
    </row>
    <row r="239" spans="6:40">
      <c r="AC239" s="2181"/>
    </row>
  </sheetData>
  <mergeCells count="20">
    <mergeCell ref="B105:B108"/>
    <mergeCell ref="B109:B112"/>
    <mergeCell ref="AH1:AI1"/>
    <mergeCell ref="B1:K1"/>
    <mergeCell ref="F2:AG2"/>
    <mergeCell ref="B5:B10"/>
    <mergeCell ref="B48:B51"/>
    <mergeCell ref="AO2:AO4"/>
    <mergeCell ref="AO35:AO36"/>
    <mergeCell ref="AO92:AO93"/>
    <mergeCell ref="B11:B16"/>
    <mergeCell ref="B17:B20"/>
    <mergeCell ref="B21:B31"/>
    <mergeCell ref="B34:B47"/>
    <mergeCell ref="B52:B55"/>
    <mergeCell ref="B62:B67"/>
    <mergeCell ref="B68:B73"/>
    <mergeCell ref="B74:B77"/>
    <mergeCell ref="B78:B88"/>
    <mergeCell ref="B91:B104"/>
  </mergeCells>
  <phoneticPr fontId="2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680E-447A-4C78-8404-40DD3BF35B36}">
  <dimension ref="A1:Y79"/>
  <sheetViews>
    <sheetView workbookViewId="0">
      <pane xSplit="2" ySplit="4" topLeftCell="C61" activePane="bottomRight" state="frozen"/>
      <selection pane="topRight" activeCell="C1" sqref="C1"/>
      <selection pane="bottomLeft" activeCell="A5" sqref="A5"/>
      <selection pane="bottomRight" activeCell="G75" sqref="G75"/>
    </sheetView>
  </sheetViews>
  <sheetFormatPr defaultRowHeight="13"/>
  <cols>
    <col min="2" max="2" width="8.36328125" customWidth="1"/>
    <col min="3" max="7" width="11.08984375" customWidth="1"/>
    <col min="8" max="9" width="11.90625" customWidth="1"/>
    <col min="10" max="12" width="11.08984375" customWidth="1"/>
    <col min="13" max="13" width="12.08984375" customWidth="1"/>
    <col min="14" max="14" width="21.453125" customWidth="1"/>
    <col min="16" max="16" width="13.6328125" customWidth="1"/>
    <col min="17" max="17" width="9.90625" customWidth="1"/>
  </cols>
  <sheetData>
    <row r="1" spans="1:17">
      <c r="A1" s="477" t="s">
        <v>1156</v>
      </c>
      <c r="B1" s="38"/>
      <c r="C1" s="38"/>
      <c r="D1" s="38"/>
      <c r="E1" s="38"/>
      <c r="F1" s="38"/>
      <c r="G1" s="38"/>
      <c r="H1" s="1488">
        <f>AVERAGE(H17:H28)</f>
        <v>100.78333333333335</v>
      </c>
      <c r="I1" s="1488">
        <v>100</v>
      </c>
      <c r="J1" s="38"/>
      <c r="K1" s="38"/>
      <c r="L1" s="38"/>
      <c r="M1" s="1365">
        <v>45297</v>
      </c>
      <c r="N1" s="38"/>
    </row>
    <row r="2" spans="1:17">
      <c r="A2" s="38"/>
      <c r="B2" s="38"/>
      <c r="C2" s="76" t="s">
        <v>1157</v>
      </c>
      <c r="D2" s="76" t="s">
        <v>1157</v>
      </c>
      <c r="E2" s="38" t="s">
        <v>1201</v>
      </c>
      <c r="F2" s="38" t="s">
        <v>1201</v>
      </c>
      <c r="G2" s="38" t="s">
        <v>1158</v>
      </c>
      <c r="H2" s="38" t="s">
        <v>764</v>
      </c>
      <c r="I2" s="1120" t="s">
        <v>1201</v>
      </c>
      <c r="J2" s="38"/>
      <c r="K2" s="38"/>
      <c r="L2" s="76" t="s">
        <v>1159</v>
      </c>
      <c r="M2" s="76" t="s">
        <v>1160</v>
      </c>
      <c r="N2" s="38"/>
    </row>
    <row r="3" spans="1:17">
      <c r="A3" s="314" t="s">
        <v>352</v>
      </c>
      <c r="B3" s="924"/>
      <c r="C3" s="1366" t="s">
        <v>1161</v>
      </c>
      <c r="D3" s="300" t="s">
        <v>1162</v>
      </c>
      <c r="E3" s="1367" t="s">
        <v>358</v>
      </c>
      <c r="F3" s="1368" t="s">
        <v>1163</v>
      </c>
      <c r="G3" s="1369" t="s">
        <v>1164</v>
      </c>
      <c r="H3" s="1370" t="s">
        <v>1165</v>
      </c>
      <c r="I3" s="1370" t="s">
        <v>1165</v>
      </c>
      <c r="J3" s="1370" t="s">
        <v>1166</v>
      </c>
      <c r="K3" s="1371"/>
      <c r="L3" s="1372"/>
      <c r="M3" s="1434" t="s">
        <v>1126</v>
      </c>
      <c r="N3" s="1435" t="s">
        <v>1167</v>
      </c>
      <c r="O3" s="1168"/>
      <c r="P3" s="1168"/>
      <c r="Q3" s="1169"/>
    </row>
    <row r="4" spans="1:17">
      <c r="A4" s="927"/>
      <c r="B4" s="928"/>
      <c r="C4" s="1373" t="s">
        <v>1153</v>
      </c>
      <c r="D4" s="1896" t="s">
        <v>1153</v>
      </c>
      <c r="E4" s="1470" t="s">
        <v>1168</v>
      </c>
      <c r="F4" s="1499" t="s">
        <v>1169</v>
      </c>
      <c r="G4" s="1374" t="s">
        <v>1169</v>
      </c>
      <c r="H4" s="1375" t="s">
        <v>1170</v>
      </c>
      <c r="I4" s="1375" t="s">
        <v>1170</v>
      </c>
      <c r="J4" s="1376" t="s">
        <v>64</v>
      </c>
      <c r="K4" s="1377" t="s">
        <v>1171</v>
      </c>
      <c r="L4" s="1377" t="s">
        <v>1172</v>
      </c>
      <c r="M4" s="1436" t="s">
        <v>1169</v>
      </c>
      <c r="N4" s="927"/>
      <c r="O4" s="931"/>
      <c r="P4" s="931"/>
      <c r="Q4" s="1119"/>
    </row>
    <row r="5" spans="1:17">
      <c r="A5" s="763" t="s">
        <v>756</v>
      </c>
      <c r="B5" s="765" t="s">
        <v>3</v>
      </c>
      <c r="C5" s="1897"/>
      <c r="D5" s="572"/>
      <c r="E5" s="2198">
        <f>'5兵庫県CI'!D353</f>
        <v>121.04</v>
      </c>
      <c r="F5" s="1381">
        <f>'7兵庫県CI一致個別指標'!M368</f>
        <v>110.3</v>
      </c>
      <c r="G5" s="1489">
        <v>1.47</v>
      </c>
      <c r="H5" s="1378">
        <v>99.2</v>
      </c>
      <c r="I5" s="1381"/>
      <c r="J5" s="1379">
        <f t="shared" ref="J5:J18" si="0">K5+L5</f>
        <v>67339</v>
      </c>
      <c r="K5" s="1380">
        <v>20558</v>
      </c>
      <c r="L5" s="1380">
        <v>46781</v>
      </c>
      <c r="M5" s="1381">
        <v>102.1830386</v>
      </c>
      <c r="N5" s="1082" t="s">
        <v>1222</v>
      </c>
      <c r="O5" s="1083"/>
      <c r="P5" s="1085"/>
      <c r="Q5" s="1083"/>
    </row>
    <row r="6" spans="1:17">
      <c r="A6" s="764">
        <v>2019</v>
      </c>
      <c r="B6" s="564" t="s">
        <v>4</v>
      </c>
      <c r="C6" s="1898"/>
      <c r="D6" s="570"/>
      <c r="E6" s="2199">
        <f>'5兵庫県CI'!D354</f>
        <v>123.97</v>
      </c>
      <c r="F6" s="1386">
        <f>'7兵庫県CI一致個別指標'!M369</f>
        <v>114.3</v>
      </c>
      <c r="G6" s="1490">
        <v>1.46</v>
      </c>
      <c r="H6" s="1383">
        <v>99</v>
      </c>
      <c r="I6" s="1386"/>
      <c r="J6" s="1384">
        <f t="shared" si="0"/>
        <v>59052</v>
      </c>
      <c r="K6" s="1385">
        <v>16804</v>
      </c>
      <c r="L6" s="1385">
        <v>42248</v>
      </c>
      <c r="M6" s="1386">
        <v>100.48941309999999</v>
      </c>
      <c r="N6" s="1082"/>
      <c r="O6" s="1083"/>
      <c r="P6" s="1085"/>
      <c r="Q6" s="1083"/>
    </row>
    <row r="7" spans="1:17">
      <c r="A7" s="764"/>
      <c r="B7" s="564" t="s">
        <v>5</v>
      </c>
      <c r="C7" s="1467">
        <v>55341.040520570379</v>
      </c>
      <c r="D7" s="2528">
        <v>55658.346750095428</v>
      </c>
      <c r="E7" s="2199">
        <f>'5兵庫県CI'!D355</f>
        <v>121.05</v>
      </c>
      <c r="F7" s="1386">
        <f>'7兵庫県CI一致個別指標'!M370</f>
        <v>109.4</v>
      </c>
      <c r="G7" s="1490">
        <v>1.45</v>
      </c>
      <c r="H7" s="1383">
        <v>98.6</v>
      </c>
      <c r="I7" s="1386"/>
      <c r="J7" s="1384">
        <f t="shared" si="0"/>
        <v>67779</v>
      </c>
      <c r="K7" s="1385">
        <v>20451</v>
      </c>
      <c r="L7" s="1385">
        <v>47328</v>
      </c>
      <c r="M7" s="1386">
        <v>100.8617112</v>
      </c>
      <c r="N7" s="1082" t="s">
        <v>271</v>
      </c>
      <c r="O7" s="1083"/>
      <c r="P7" s="1085"/>
      <c r="Q7" s="1083"/>
    </row>
    <row r="8" spans="1:17">
      <c r="A8" s="764"/>
      <c r="B8" s="564" t="s">
        <v>6</v>
      </c>
      <c r="C8" s="1898"/>
      <c r="D8" s="570"/>
      <c r="E8" s="2199">
        <f>'5兵庫県CI'!D356</f>
        <v>121.05</v>
      </c>
      <c r="F8" s="1386">
        <f>'7兵庫県CI一致個別指標'!M371</f>
        <v>110.5</v>
      </c>
      <c r="G8" s="1490">
        <v>1.44</v>
      </c>
      <c r="H8" s="1383">
        <v>100.1</v>
      </c>
      <c r="I8" s="1386"/>
      <c r="J8" s="1384">
        <f t="shared" si="0"/>
        <v>63588</v>
      </c>
      <c r="K8" s="1385">
        <v>18110</v>
      </c>
      <c r="L8" s="1385">
        <v>45478</v>
      </c>
      <c r="M8" s="1386">
        <v>101.1568499</v>
      </c>
      <c r="N8" s="1082"/>
      <c r="O8" s="1083"/>
      <c r="P8" s="1085"/>
      <c r="Q8" s="1083"/>
    </row>
    <row r="9" spans="1:17">
      <c r="A9" s="764" t="s">
        <v>791</v>
      </c>
      <c r="B9" s="564" t="s">
        <v>7</v>
      </c>
      <c r="C9" s="1898"/>
      <c r="D9" s="570"/>
      <c r="E9" s="2199">
        <f>'5兵庫県CI'!D357</f>
        <v>124.94</v>
      </c>
      <c r="F9" s="1386">
        <f>'7兵庫県CI一致個別指標'!M372</f>
        <v>113.1</v>
      </c>
      <c r="G9" s="1490">
        <v>1.44</v>
      </c>
      <c r="H9" s="1383">
        <v>100.7</v>
      </c>
      <c r="I9" s="1386"/>
      <c r="J9" s="1384">
        <f t="shared" si="0"/>
        <v>64949</v>
      </c>
      <c r="K9" s="1385">
        <v>18174</v>
      </c>
      <c r="L9" s="1385">
        <v>46775</v>
      </c>
      <c r="M9" s="1386">
        <v>101.3223692</v>
      </c>
      <c r="O9" s="1083"/>
      <c r="P9" s="1085"/>
      <c r="Q9" s="1083"/>
    </row>
    <row r="10" spans="1:17">
      <c r="A10" s="764"/>
      <c r="B10" s="564" t="s">
        <v>8</v>
      </c>
      <c r="C10" s="1467">
        <v>55413.708014192627</v>
      </c>
      <c r="D10" s="2528">
        <v>54910.304271840483</v>
      </c>
      <c r="E10" s="2199">
        <f>'5兵庫県CI'!D358</f>
        <v>121.39</v>
      </c>
      <c r="F10" s="1386">
        <f>'7兵庫県CI一致個別指標'!M373</f>
        <v>113.6</v>
      </c>
      <c r="G10" s="1490">
        <v>1.45</v>
      </c>
      <c r="H10" s="1383">
        <v>100.8</v>
      </c>
      <c r="I10" s="1386"/>
      <c r="J10" s="1384">
        <f t="shared" si="0"/>
        <v>65148</v>
      </c>
      <c r="K10" s="1385">
        <v>18442</v>
      </c>
      <c r="L10" s="1385">
        <v>46706</v>
      </c>
      <c r="M10" s="1386">
        <v>102.68104460000001</v>
      </c>
      <c r="N10" s="1082"/>
      <c r="O10" s="1083"/>
      <c r="P10" s="1085"/>
      <c r="Q10" s="1083"/>
    </row>
    <row r="11" spans="1:17">
      <c r="A11" s="764"/>
      <c r="B11" s="564" t="s">
        <v>9</v>
      </c>
      <c r="C11" s="1898"/>
      <c r="D11" s="570"/>
      <c r="E11" s="2199">
        <f>'5兵庫県CI'!D359</f>
        <v>124.15</v>
      </c>
      <c r="F11" s="1386">
        <f>'7兵庫県CI一致個別指標'!M374</f>
        <v>119.3</v>
      </c>
      <c r="G11" s="1490">
        <v>1.43</v>
      </c>
      <c r="H11" s="1383">
        <v>100.9</v>
      </c>
      <c r="I11" s="1386"/>
      <c r="J11" s="1384">
        <f t="shared" si="0"/>
        <v>67989</v>
      </c>
      <c r="K11" s="1385">
        <v>20729</v>
      </c>
      <c r="L11" s="1385">
        <v>47260</v>
      </c>
      <c r="M11" s="1386">
        <v>102.7984713</v>
      </c>
      <c r="N11" s="1082"/>
      <c r="O11" s="1083"/>
      <c r="P11" s="1085"/>
      <c r="Q11" s="1083"/>
    </row>
    <row r="12" spans="1:17">
      <c r="A12" s="764"/>
      <c r="B12" s="564" t="s">
        <v>10</v>
      </c>
      <c r="C12" s="1898"/>
      <c r="D12" s="570"/>
      <c r="E12" s="2199">
        <f>'5兵庫県CI'!D360</f>
        <v>115.58</v>
      </c>
      <c r="F12" s="1386">
        <f>'7兵庫県CI一致個別指標'!M375</f>
        <v>108.7</v>
      </c>
      <c r="G12" s="1490">
        <v>1.42</v>
      </c>
      <c r="H12" s="1383">
        <v>100.8</v>
      </c>
      <c r="I12" s="1386"/>
      <c r="J12" s="1384">
        <f t="shared" si="0"/>
        <v>67159</v>
      </c>
      <c r="K12" s="1385">
        <v>17634</v>
      </c>
      <c r="L12" s="1385">
        <v>49525</v>
      </c>
      <c r="M12" s="1386">
        <v>102.7459118</v>
      </c>
      <c r="N12" s="1082"/>
      <c r="O12" s="1083"/>
      <c r="P12" s="1085"/>
      <c r="Q12" s="1083"/>
    </row>
    <row r="13" spans="1:17">
      <c r="A13" s="764"/>
      <c r="B13" s="564" t="s">
        <v>11</v>
      </c>
      <c r="C13" s="1467">
        <v>54923.519579414518</v>
      </c>
      <c r="D13" s="2528">
        <v>55184.523786877377</v>
      </c>
      <c r="E13" s="2199">
        <f>'5兵庫県CI'!D361</f>
        <v>119.2</v>
      </c>
      <c r="F13" s="1386">
        <f>'7兵庫県CI一致個別指標'!M376</f>
        <v>110.5</v>
      </c>
      <c r="G13" s="1490">
        <v>1.41</v>
      </c>
      <c r="H13" s="1383">
        <v>101.3</v>
      </c>
      <c r="I13" s="1386"/>
      <c r="J13" s="1384">
        <f t="shared" si="0"/>
        <v>69931</v>
      </c>
      <c r="K13" s="1385">
        <v>21032</v>
      </c>
      <c r="L13" s="1385">
        <v>48899</v>
      </c>
      <c r="M13" s="1386">
        <v>102.93381050000001</v>
      </c>
      <c r="N13" s="1082"/>
      <c r="O13" s="1083"/>
      <c r="P13" s="1085"/>
      <c r="Q13" s="1083"/>
    </row>
    <row r="14" spans="1:17">
      <c r="A14" s="764"/>
      <c r="B14" s="564" t="s">
        <v>12</v>
      </c>
      <c r="C14" s="1898"/>
      <c r="D14" s="570"/>
      <c r="E14" s="2199">
        <f>'5兵庫県CI'!D362</f>
        <v>115.33</v>
      </c>
      <c r="F14" s="1386">
        <f>'7兵庫県CI一致個別指標'!M377</f>
        <v>107</v>
      </c>
      <c r="G14" s="1490">
        <v>1.4</v>
      </c>
      <c r="H14" s="1383">
        <v>101</v>
      </c>
      <c r="I14" s="1386"/>
      <c r="J14" s="1387">
        <f t="shared" si="0"/>
        <v>60833</v>
      </c>
      <c r="K14" s="1385">
        <v>16530</v>
      </c>
      <c r="L14" s="1385">
        <v>44303</v>
      </c>
      <c r="M14" s="1386">
        <v>98.798339859999999</v>
      </c>
      <c r="N14" s="1082"/>
      <c r="O14" s="1083"/>
      <c r="P14" s="1085"/>
      <c r="Q14" s="1083"/>
    </row>
    <row r="15" spans="1:17">
      <c r="A15" s="764"/>
      <c r="B15" s="564" t="s">
        <v>13</v>
      </c>
      <c r="C15" s="1898"/>
      <c r="D15" s="570"/>
      <c r="E15" s="2199">
        <f>'5兵庫県CI'!D363</f>
        <v>112.75</v>
      </c>
      <c r="F15" s="1386">
        <f>'7兵庫県CI一致個別指標'!M378</f>
        <v>105.3</v>
      </c>
      <c r="G15" s="1490">
        <v>1.39</v>
      </c>
      <c r="H15" s="1383">
        <v>100.6</v>
      </c>
      <c r="I15" s="1386"/>
      <c r="J15" s="1387">
        <f t="shared" si="0"/>
        <v>66034</v>
      </c>
      <c r="K15" s="1385">
        <v>19229</v>
      </c>
      <c r="L15" s="1385">
        <v>46805</v>
      </c>
      <c r="M15" s="1386">
        <v>97.67977467</v>
      </c>
      <c r="N15" s="1082"/>
      <c r="O15" s="1083"/>
      <c r="P15" s="1085"/>
      <c r="Q15" s="1083"/>
    </row>
    <row r="16" spans="1:17">
      <c r="A16" s="778"/>
      <c r="B16" s="1388" t="s">
        <v>14</v>
      </c>
      <c r="C16" s="1469">
        <v>56937.777272908555</v>
      </c>
      <c r="D16" s="2529">
        <v>56174.065580026108</v>
      </c>
      <c r="E16" s="2199">
        <f>'5兵庫県CI'!D364</f>
        <v>117.63</v>
      </c>
      <c r="F16" s="1386">
        <f>'7兵庫県CI一致個別指標'!M379</f>
        <v>108.2</v>
      </c>
      <c r="G16" s="1491">
        <v>1.38</v>
      </c>
      <c r="H16" s="1390">
        <v>100.7</v>
      </c>
      <c r="I16" s="1393"/>
      <c r="J16" s="1391">
        <f t="shared" si="0"/>
        <v>84720</v>
      </c>
      <c r="K16" s="1392">
        <v>27287</v>
      </c>
      <c r="L16" s="1392">
        <v>57433</v>
      </c>
      <c r="M16" s="1393">
        <v>98.171338660000004</v>
      </c>
      <c r="N16" s="1077"/>
      <c r="O16" s="1083"/>
      <c r="P16" s="1088"/>
      <c r="Q16" s="1197"/>
    </row>
    <row r="17" spans="1:25">
      <c r="A17" s="764" t="s">
        <v>790</v>
      </c>
      <c r="B17" s="564" t="s">
        <v>3</v>
      </c>
      <c r="C17" s="1898"/>
      <c r="D17" s="570"/>
      <c r="E17" s="2198">
        <f>'5兵庫県CI'!D365</f>
        <v>114.68</v>
      </c>
      <c r="F17" s="1381">
        <f>'7兵庫県CI一致個別指標'!M380</f>
        <v>108.7</v>
      </c>
      <c r="G17" s="1490">
        <v>1.32</v>
      </c>
      <c r="H17" s="1394">
        <v>100.9</v>
      </c>
      <c r="I17" s="1386"/>
      <c r="J17" s="1395">
        <f t="shared" si="0"/>
        <v>65883</v>
      </c>
      <c r="K17" s="473">
        <v>19651</v>
      </c>
      <c r="L17" s="1385">
        <v>46232</v>
      </c>
      <c r="M17" s="1386">
        <v>101.6865142</v>
      </c>
      <c r="N17" s="398"/>
      <c r="O17" s="1087"/>
      <c r="P17" s="1085"/>
      <c r="Q17" s="1083"/>
    </row>
    <row r="18" spans="1:25">
      <c r="A18" s="764">
        <v>2020</v>
      </c>
      <c r="B18" s="564" t="s">
        <v>4</v>
      </c>
      <c r="C18" s="1898"/>
      <c r="D18" s="570"/>
      <c r="E18" s="2199">
        <f>'5兵庫県CI'!D366</f>
        <v>110.26</v>
      </c>
      <c r="F18" s="1386">
        <f>'7兵庫県CI一致個別指標'!M381</f>
        <v>104.6</v>
      </c>
      <c r="G18" s="1490">
        <v>1.27</v>
      </c>
      <c r="H18" s="1394">
        <v>100.3</v>
      </c>
      <c r="I18" s="1386"/>
      <c r="J18" s="1395">
        <f t="shared" si="0"/>
        <v>60694</v>
      </c>
      <c r="K18" s="473">
        <v>15859</v>
      </c>
      <c r="L18" s="1385">
        <v>44835</v>
      </c>
      <c r="M18" s="1386">
        <v>99.687166230000003</v>
      </c>
      <c r="N18" s="398"/>
      <c r="O18" s="1083"/>
      <c r="P18" s="1085"/>
      <c r="Q18" s="1083"/>
    </row>
    <row r="19" spans="1:25">
      <c r="A19" s="764"/>
      <c r="B19" s="564" t="s">
        <v>5</v>
      </c>
      <c r="C19" s="1467">
        <v>55328.546983323729</v>
      </c>
      <c r="D19" s="2528">
        <v>55361.223144924821</v>
      </c>
      <c r="E19" s="2199">
        <f>'5兵庫県CI'!D367</f>
        <v>109.06</v>
      </c>
      <c r="F19" s="1386">
        <f>'7兵庫県CI一致個別指標'!M382</f>
        <v>111.9</v>
      </c>
      <c r="G19" s="1490">
        <v>1.21</v>
      </c>
      <c r="H19" s="1394">
        <v>99.3</v>
      </c>
      <c r="I19" s="1386"/>
      <c r="J19" s="1395">
        <f>K19+L19</f>
        <v>66798</v>
      </c>
      <c r="K19" s="473">
        <v>14644</v>
      </c>
      <c r="L19" s="1385">
        <v>52154</v>
      </c>
      <c r="M19" s="1386">
        <v>96.97892564</v>
      </c>
      <c r="N19" s="398"/>
      <c r="O19" s="1083"/>
      <c r="P19" s="1085"/>
      <c r="Q19" s="1083"/>
    </row>
    <row r="20" spans="1:25">
      <c r="A20" s="764"/>
      <c r="B20" s="1437" t="s">
        <v>6</v>
      </c>
      <c r="C20" s="1899"/>
      <c r="D20" s="1412"/>
      <c r="E20" s="2199">
        <f>'5兵庫県CI'!D368</f>
        <v>94.37</v>
      </c>
      <c r="F20" s="1386">
        <f>'7兵庫県CI一致個別指標'!M383</f>
        <v>92.9</v>
      </c>
      <c r="G20" s="1492">
        <v>1.1200000000000001</v>
      </c>
      <c r="H20" s="1396">
        <v>100.4</v>
      </c>
      <c r="I20" s="1399"/>
      <c r="J20" s="1397">
        <f>K20+L20</f>
        <v>55429</v>
      </c>
      <c r="K20" s="1097">
        <v>5311</v>
      </c>
      <c r="L20" s="1398">
        <v>50118</v>
      </c>
      <c r="M20" s="1399">
        <v>90.318702310000006</v>
      </c>
      <c r="N20" s="1400" t="s">
        <v>1173</v>
      </c>
      <c r="O20" s="1401">
        <v>44307</v>
      </c>
      <c r="P20" s="1085"/>
      <c r="Q20" s="1083"/>
    </row>
    <row r="21" spans="1:25">
      <c r="A21" s="764"/>
      <c r="B21" s="1437" t="s">
        <v>7</v>
      </c>
      <c r="C21" s="1899"/>
      <c r="D21" s="1412"/>
      <c r="E21" s="2199">
        <f>'5兵庫県CI'!D369</f>
        <v>92.37</v>
      </c>
      <c r="F21" s="1386">
        <f>'7兵庫県CI一致個別指標'!M384</f>
        <v>92.2</v>
      </c>
      <c r="G21" s="1492">
        <v>1.04</v>
      </c>
      <c r="H21" s="1396">
        <v>100</v>
      </c>
      <c r="I21" s="1399"/>
      <c r="J21" s="1397">
        <f>K21+L21</f>
        <v>60188</v>
      </c>
      <c r="K21" s="1097">
        <v>7531</v>
      </c>
      <c r="L21" s="1398">
        <v>52657</v>
      </c>
      <c r="M21" s="1399">
        <v>87.948316509999998</v>
      </c>
      <c r="N21" s="1400" t="s">
        <v>1257</v>
      </c>
      <c r="O21" s="1401">
        <v>44337</v>
      </c>
      <c r="P21" s="1085"/>
      <c r="Q21" s="1083"/>
    </row>
    <row r="22" spans="1:25">
      <c r="A22" s="764"/>
      <c r="B22" s="564" t="s">
        <v>8</v>
      </c>
      <c r="C22" s="1467">
        <v>51557.206320341444</v>
      </c>
      <c r="D22" s="2528">
        <v>50253.908734092816</v>
      </c>
      <c r="E22" s="2199">
        <f>'5兵庫県CI'!D370</f>
        <v>93.89</v>
      </c>
      <c r="F22" s="1386">
        <f>'7兵庫県CI一致個別指標'!M385</f>
        <v>91.6</v>
      </c>
      <c r="G22" s="1490">
        <v>1.03</v>
      </c>
      <c r="H22" s="1394">
        <v>101.5</v>
      </c>
      <c r="I22" s="1386"/>
      <c r="J22" s="1395">
        <f>K22+L22</f>
        <v>68038</v>
      </c>
      <c r="K22" s="473">
        <v>16182</v>
      </c>
      <c r="L22" s="1385">
        <v>51856</v>
      </c>
      <c r="M22" s="1386">
        <v>89.792667769999994</v>
      </c>
      <c r="N22" s="398"/>
      <c r="O22" s="1083"/>
      <c r="P22" s="1085"/>
      <c r="Q22" s="1083"/>
    </row>
    <row r="23" spans="1:25">
      <c r="A23" s="764"/>
      <c r="B23" s="564" t="s">
        <v>9</v>
      </c>
      <c r="C23" s="1898"/>
      <c r="D23" s="570"/>
      <c r="E23" s="2199">
        <f>'5兵庫県CI'!D371</f>
        <v>94.42</v>
      </c>
      <c r="F23" s="1386">
        <f>'7兵庫県CI一致個別指標'!M386</f>
        <v>94</v>
      </c>
      <c r="G23" s="1490">
        <v>0.99</v>
      </c>
      <c r="H23" s="1394">
        <v>100.8</v>
      </c>
      <c r="I23" s="1386"/>
      <c r="J23" s="1395">
        <f t="shared" ref="J23:J37" si="1">K23+L23</f>
        <v>70955</v>
      </c>
      <c r="K23" s="473">
        <v>18515</v>
      </c>
      <c r="L23" s="1385">
        <v>52440</v>
      </c>
      <c r="M23" s="1386">
        <v>93.224581740000005</v>
      </c>
      <c r="N23" s="398"/>
      <c r="O23" s="1083"/>
      <c r="P23" s="1085"/>
      <c r="Q23" s="1083"/>
    </row>
    <row r="24" spans="1:25">
      <c r="A24" s="764"/>
      <c r="B24" s="564" t="s">
        <v>10</v>
      </c>
      <c r="C24" s="1898"/>
      <c r="D24" s="570"/>
      <c r="E24" s="2199">
        <f>'5兵庫県CI'!D372</f>
        <v>97.81</v>
      </c>
      <c r="F24" s="1386">
        <f>'7兵庫県CI一致個別指標'!M387</f>
        <v>100.9</v>
      </c>
      <c r="G24" s="1490">
        <v>0.94</v>
      </c>
      <c r="H24" s="1394">
        <v>101.6</v>
      </c>
      <c r="I24" s="1386"/>
      <c r="J24" s="1395">
        <f t="shared" si="1"/>
        <v>71899</v>
      </c>
      <c r="K24" s="473">
        <v>16728</v>
      </c>
      <c r="L24" s="1385">
        <v>55171</v>
      </c>
      <c r="M24" s="1386">
        <v>94.648906370000006</v>
      </c>
      <c r="N24" s="398"/>
      <c r="O24" s="1083"/>
      <c r="P24" s="1085"/>
      <c r="Q24" s="1083"/>
    </row>
    <row r="25" spans="1:25">
      <c r="A25" s="764"/>
      <c r="B25" s="564" t="s">
        <v>11</v>
      </c>
      <c r="C25" s="1467">
        <v>53738.794321015077</v>
      </c>
      <c r="D25" s="2528">
        <v>53307.512438477461</v>
      </c>
      <c r="E25" s="2199">
        <f>'5兵庫県CI'!D373</f>
        <v>94.96</v>
      </c>
      <c r="F25" s="1386">
        <f>'7兵庫県CI一致個別指標'!M388</f>
        <v>96.9</v>
      </c>
      <c r="G25" s="1490">
        <v>0.93</v>
      </c>
      <c r="H25" s="1394">
        <v>101.2</v>
      </c>
      <c r="I25" s="1386"/>
      <c r="J25" s="1395">
        <f t="shared" si="1"/>
        <v>64533</v>
      </c>
      <c r="K25" s="473">
        <v>14660</v>
      </c>
      <c r="L25" s="1385">
        <v>49873</v>
      </c>
      <c r="M25" s="1386">
        <v>96.788118040000001</v>
      </c>
      <c r="N25" s="398"/>
      <c r="O25" s="1083"/>
      <c r="P25" s="1085"/>
      <c r="Q25" s="1083"/>
    </row>
    <row r="26" spans="1:25">
      <c r="A26" s="764"/>
      <c r="B26" s="564" t="s">
        <v>12</v>
      </c>
      <c r="C26" s="1898"/>
      <c r="D26" s="570"/>
      <c r="E26" s="2199">
        <f>'5兵庫県CI'!D374</f>
        <v>99.66</v>
      </c>
      <c r="F26" s="1386">
        <f>'7兵庫県CI一致個別指標'!M389</f>
        <v>100.7</v>
      </c>
      <c r="G26" s="1490">
        <v>0.92</v>
      </c>
      <c r="H26" s="1394">
        <v>101.2</v>
      </c>
      <c r="I26" s="1386"/>
      <c r="J26" s="1395">
        <f t="shared" si="1"/>
        <v>66678</v>
      </c>
      <c r="K26" s="473">
        <v>16457</v>
      </c>
      <c r="L26" s="1385">
        <v>50221</v>
      </c>
      <c r="M26" s="1386">
        <v>96.933998970000005</v>
      </c>
      <c r="N26" s="398"/>
      <c r="O26" s="1083"/>
      <c r="P26" s="1085"/>
      <c r="Q26" s="1083"/>
    </row>
    <row r="27" spans="1:25">
      <c r="A27" s="764"/>
      <c r="B27" s="564" t="s">
        <v>13</v>
      </c>
      <c r="C27" s="1898"/>
      <c r="D27" s="570"/>
      <c r="E27" s="2199">
        <f>'5兵庫県CI'!D375</f>
        <v>98.63</v>
      </c>
      <c r="F27" s="1386">
        <f>'7兵庫県CI一致個別指標'!M390</f>
        <v>100.8</v>
      </c>
      <c r="G27" s="1490">
        <v>0.92</v>
      </c>
      <c r="H27" s="1394">
        <v>101.5</v>
      </c>
      <c r="I27" s="1386"/>
      <c r="J27" s="1385">
        <f t="shared" si="1"/>
        <v>67697</v>
      </c>
      <c r="K27" s="473">
        <v>17070</v>
      </c>
      <c r="L27" s="1385">
        <v>50627</v>
      </c>
      <c r="M27" s="1386">
        <v>96.642613409999996</v>
      </c>
      <c r="N27" s="398"/>
      <c r="O27" s="1402"/>
      <c r="P27" s="1438"/>
      <c r="Q27" s="1439"/>
      <c r="S27" s="1403"/>
      <c r="T27" s="1403"/>
      <c r="U27" s="1404"/>
      <c r="V27" s="1405"/>
      <c r="X27" s="1404"/>
      <c r="Y27" s="1404"/>
    </row>
    <row r="28" spans="1:25">
      <c r="A28" s="764"/>
      <c r="B28" s="564" t="s">
        <v>14</v>
      </c>
      <c r="C28" s="1467">
        <v>57442.819521967496</v>
      </c>
      <c r="D28" s="2528">
        <v>56201.910568115796</v>
      </c>
      <c r="E28" s="2200">
        <f>'5兵庫県CI'!D376</f>
        <v>99.89</v>
      </c>
      <c r="F28" s="1393">
        <f>'7兵庫県CI一致個別指標'!M391</f>
        <v>102.9</v>
      </c>
      <c r="G28" s="1490">
        <v>0.91</v>
      </c>
      <c r="H28" s="1394">
        <v>100.7</v>
      </c>
      <c r="I28" s="1386"/>
      <c r="J28" s="1385">
        <f t="shared" si="1"/>
        <v>86146</v>
      </c>
      <c r="K28" s="473">
        <v>23937</v>
      </c>
      <c r="L28" s="1385">
        <v>62209</v>
      </c>
      <c r="M28" s="1386">
        <v>95.66216163</v>
      </c>
      <c r="N28" s="398"/>
      <c r="O28" s="1406"/>
      <c r="P28" s="1440"/>
      <c r="Q28" s="1441" t="s">
        <v>271</v>
      </c>
      <c r="S28" s="1403"/>
      <c r="T28" s="1403"/>
      <c r="U28" s="1404"/>
      <c r="V28" s="1405"/>
      <c r="X28" s="1404"/>
      <c r="Y28" s="1404"/>
    </row>
    <row r="29" spans="1:25">
      <c r="A29" s="763" t="s">
        <v>818</v>
      </c>
      <c r="B29" s="1442" t="s">
        <v>3</v>
      </c>
      <c r="C29" s="1900"/>
      <c r="D29" s="1407"/>
      <c r="E29" s="2198">
        <f>'5兵庫県CI'!D377</f>
        <v>100.46</v>
      </c>
      <c r="F29" s="1381">
        <f>'7兵庫県CI一致個別指標'!M392</f>
        <v>103.9</v>
      </c>
      <c r="G29" s="1493">
        <v>0.95</v>
      </c>
      <c r="H29" s="1408">
        <v>100.6</v>
      </c>
      <c r="I29" s="1410"/>
      <c r="J29" s="1409">
        <f t="shared" si="1"/>
        <v>66472</v>
      </c>
      <c r="K29" s="1095">
        <v>14675</v>
      </c>
      <c r="L29" s="1409">
        <v>51797</v>
      </c>
      <c r="M29" s="1410">
        <v>94.523703999999995</v>
      </c>
      <c r="N29" s="1443" t="s">
        <v>1173</v>
      </c>
      <c r="O29" s="1444">
        <v>44210</v>
      </c>
      <c r="P29" s="1438"/>
      <c r="Q29" s="1439"/>
      <c r="S29" s="1403"/>
      <c r="T29" s="1403"/>
      <c r="U29" s="1404"/>
      <c r="V29" s="1405"/>
      <c r="X29" s="1404"/>
      <c r="Y29" s="1404"/>
    </row>
    <row r="30" spans="1:25">
      <c r="A30" s="764">
        <v>2021</v>
      </c>
      <c r="B30" s="1437" t="s">
        <v>4</v>
      </c>
      <c r="C30" s="1468"/>
      <c r="D30" s="1412"/>
      <c r="E30" s="2199">
        <f>'5兵庫県CI'!D378</f>
        <v>99.35</v>
      </c>
      <c r="F30" s="1386">
        <f>'7兵庫県CI一致個別指標'!M393</f>
        <v>103</v>
      </c>
      <c r="G30" s="1492">
        <v>0.94</v>
      </c>
      <c r="H30" s="1396">
        <v>100</v>
      </c>
      <c r="I30" s="1399"/>
      <c r="J30" s="1398">
        <f t="shared" si="1"/>
        <v>61143</v>
      </c>
      <c r="K30" s="1097">
        <v>14267</v>
      </c>
      <c r="L30" s="1398">
        <v>46876</v>
      </c>
      <c r="M30" s="1399">
        <v>95.459733139999997</v>
      </c>
      <c r="N30" s="1425" t="s">
        <v>1173</v>
      </c>
      <c r="O30" s="1411">
        <v>44255</v>
      </c>
      <c r="P30" s="1438"/>
      <c r="Q30" s="1439"/>
      <c r="S30" s="1403"/>
      <c r="T30" s="1403"/>
      <c r="U30" s="1404"/>
      <c r="V30" s="1405"/>
      <c r="X30" s="1404"/>
      <c r="Y30" s="1404"/>
    </row>
    <row r="31" spans="1:25">
      <c r="A31" s="764"/>
      <c r="B31" s="564" t="s">
        <v>5</v>
      </c>
      <c r="C31" s="1467">
        <v>55695.892650078451</v>
      </c>
      <c r="D31" s="2528">
        <v>55451.981189933751</v>
      </c>
      <c r="E31" s="2199">
        <f>'5兵庫県CI'!D379</f>
        <v>102.99</v>
      </c>
      <c r="F31" s="1386">
        <f>'7兵庫県CI一致個別指標'!M394</f>
        <v>104.3</v>
      </c>
      <c r="G31" s="1490">
        <v>0.94</v>
      </c>
      <c r="H31" s="1394">
        <v>100.1</v>
      </c>
      <c r="I31" s="1386">
        <v>99.3</v>
      </c>
      <c r="J31" s="1385">
        <f t="shared" si="1"/>
        <v>67840</v>
      </c>
      <c r="K31" s="473">
        <v>17449</v>
      </c>
      <c r="L31" s="1385">
        <v>50391</v>
      </c>
      <c r="M31" s="1386">
        <v>95.108799590000004</v>
      </c>
      <c r="N31" s="1082"/>
      <c r="O31" s="1402" t="s">
        <v>271</v>
      </c>
      <c r="P31" s="1438"/>
      <c r="Q31" s="1439"/>
      <c r="S31" s="1403"/>
      <c r="T31" s="1403"/>
      <c r="U31" s="1404"/>
      <c r="V31" s="1405"/>
      <c r="X31" s="1404"/>
      <c r="Y31" s="1404"/>
    </row>
    <row r="32" spans="1:25">
      <c r="A32" s="764"/>
      <c r="B32" s="1437" t="s">
        <v>6</v>
      </c>
      <c r="C32" s="1468"/>
      <c r="D32" s="1412"/>
      <c r="E32" s="2199">
        <f>'5兵庫県CI'!D380</f>
        <v>107.15</v>
      </c>
      <c r="F32" s="1386">
        <f>'7兵庫県CI一致個別指標'!M395</f>
        <v>104.1</v>
      </c>
      <c r="G32" s="1492">
        <v>0.93</v>
      </c>
      <c r="H32" s="1396">
        <v>100.3</v>
      </c>
      <c r="I32" s="1399">
        <v>99.5</v>
      </c>
      <c r="J32" s="1398">
        <f t="shared" si="1"/>
        <v>62910</v>
      </c>
      <c r="K32" s="1097">
        <v>12784</v>
      </c>
      <c r="L32" s="1398">
        <v>50126</v>
      </c>
      <c r="M32" s="1399">
        <v>95.759251269999993</v>
      </c>
      <c r="N32" s="1425" t="s">
        <v>1173</v>
      </c>
      <c r="O32" s="1411">
        <v>44311</v>
      </c>
      <c r="P32" s="737" t="s">
        <v>1196</v>
      </c>
      <c r="Q32" s="1445" t="s">
        <v>1197</v>
      </c>
      <c r="S32" s="1403"/>
      <c r="T32" s="1403"/>
      <c r="U32" s="1404"/>
      <c r="V32" s="1405"/>
      <c r="X32" s="1404"/>
      <c r="Y32" s="1404"/>
    </row>
    <row r="33" spans="1:25">
      <c r="A33" s="764"/>
      <c r="B33" s="1437" t="s">
        <v>7</v>
      </c>
      <c r="C33" s="1468"/>
      <c r="D33" s="1412"/>
      <c r="E33" s="2199">
        <f>'5兵庫県CI'!D381</f>
        <v>102.71</v>
      </c>
      <c r="F33" s="1386">
        <f>'7兵庫県CI一致個別指標'!M396</f>
        <v>103.7</v>
      </c>
      <c r="G33" s="1492">
        <v>0.94</v>
      </c>
      <c r="H33" s="1396">
        <v>100.8</v>
      </c>
      <c r="I33" s="1399">
        <v>100</v>
      </c>
      <c r="J33" s="1398">
        <f t="shared" si="1"/>
        <v>62018</v>
      </c>
      <c r="K33" s="1097">
        <v>9276</v>
      </c>
      <c r="L33" s="1398">
        <v>52742</v>
      </c>
      <c r="M33" s="1399">
        <v>95.217644559999997</v>
      </c>
      <c r="N33" s="1425" t="s">
        <v>1173</v>
      </c>
      <c r="O33" s="1411" t="s">
        <v>64</v>
      </c>
      <c r="P33" s="1438"/>
      <c r="Q33" s="1439"/>
      <c r="S33" s="1403"/>
      <c r="T33" s="1403"/>
      <c r="U33" s="1404"/>
      <c r="V33" s="1405"/>
      <c r="X33" s="1404"/>
      <c r="Y33" s="1404"/>
    </row>
    <row r="34" spans="1:25">
      <c r="A34" s="764"/>
      <c r="B34" s="1437" t="s">
        <v>8</v>
      </c>
      <c r="C34" s="1468">
        <v>55727.820173606087</v>
      </c>
      <c r="D34" s="2196">
        <v>54552.747066974429</v>
      </c>
      <c r="E34" s="2199">
        <f>'5兵庫県CI'!D382</f>
        <v>103.53</v>
      </c>
      <c r="F34" s="1386">
        <f>'7兵庫県CI一致個別指標'!M397</f>
        <v>102.8</v>
      </c>
      <c r="G34" s="1492">
        <v>0.97</v>
      </c>
      <c r="H34" s="1396">
        <v>100.9</v>
      </c>
      <c r="I34" s="1399">
        <v>100.1</v>
      </c>
      <c r="J34" s="1398">
        <f t="shared" si="1"/>
        <v>65763</v>
      </c>
      <c r="K34" s="1097">
        <v>14522</v>
      </c>
      <c r="L34" s="1398">
        <v>51241</v>
      </c>
      <c r="M34" s="1399">
        <v>95.112337679999996</v>
      </c>
      <c r="N34" s="1425" t="s">
        <v>1173</v>
      </c>
      <c r="O34" s="1411">
        <v>44732</v>
      </c>
      <c r="P34" s="737" t="s">
        <v>1196</v>
      </c>
      <c r="Q34" s="1446">
        <v>44733</v>
      </c>
      <c r="S34" s="1403"/>
      <c r="T34" s="1403"/>
      <c r="U34" s="1404"/>
      <c r="V34" s="1405"/>
      <c r="X34" s="1404"/>
      <c r="Y34" s="1404"/>
    </row>
    <row r="35" spans="1:25">
      <c r="A35" s="764"/>
      <c r="B35" s="1484" t="s">
        <v>9</v>
      </c>
      <c r="C35" s="1483"/>
      <c r="D35" s="1478"/>
      <c r="E35" s="2199">
        <f>'5兵庫県CI'!D383</f>
        <v>103.52</v>
      </c>
      <c r="F35" s="1386">
        <f>'7兵庫県CI一致個別指標'!M398</f>
        <v>103.3</v>
      </c>
      <c r="G35" s="1494">
        <v>0.97</v>
      </c>
      <c r="H35" s="1479">
        <v>100.7</v>
      </c>
      <c r="I35" s="1481">
        <v>99.9</v>
      </c>
      <c r="J35" s="1445">
        <f t="shared" si="1"/>
        <v>71223</v>
      </c>
      <c r="K35" s="555">
        <v>18238</v>
      </c>
      <c r="L35" s="1445">
        <v>52985</v>
      </c>
      <c r="M35" s="1481">
        <v>94.865303789999999</v>
      </c>
      <c r="N35" s="1093"/>
      <c r="O35" s="1093"/>
      <c r="P35" s="737" t="s">
        <v>1196</v>
      </c>
      <c r="Q35" s="1446">
        <v>44753</v>
      </c>
      <c r="S35" s="1403"/>
      <c r="T35" s="1403"/>
      <c r="U35" s="1404"/>
      <c r="V35" s="1405"/>
      <c r="X35" s="1404"/>
      <c r="Y35" s="1404"/>
    </row>
    <row r="36" spans="1:25">
      <c r="A36" s="764"/>
      <c r="B36" s="1437" t="s">
        <v>10</v>
      </c>
      <c r="C36" s="1468"/>
      <c r="D36" s="1412"/>
      <c r="E36" s="2199">
        <f>'5兵庫県CI'!D384</f>
        <v>98.73</v>
      </c>
      <c r="F36" s="1386">
        <f>'7兵庫県CI一致個別指標'!M399</f>
        <v>101.1</v>
      </c>
      <c r="G36" s="1492">
        <v>0.94</v>
      </c>
      <c r="H36" s="1396">
        <v>98.9</v>
      </c>
      <c r="I36" s="1399">
        <v>98.2</v>
      </c>
      <c r="J36" s="1398">
        <f t="shared" si="1"/>
        <v>67746</v>
      </c>
      <c r="K36" s="1097">
        <v>13264</v>
      </c>
      <c r="L36" s="1398">
        <v>54482</v>
      </c>
      <c r="M36" s="1399">
        <v>93.992699169999995</v>
      </c>
      <c r="N36" s="1425" t="s">
        <v>1173</v>
      </c>
      <c r="O36" s="1411">
        <v>44428</v>
      </c>
      <c r="P36" s="737" t="s">
        <v>1196</v>
      </c>
      <c r="Q36" s="1447" t="s">
        <v>1198</v>
      </c>
      <c r="S36" s="1403"/>
      <c r="T36" s="1403"/>
      <c r="U36" s="1404"/>
      <c r="V36" s="1405"/>
      <c r="X36" s="1404"/>
      <c r="Y36" s="1404"/>
    </row>
    <row r="37" spans="1:25">
      <c r="A37" s="764"/>
      <c r="B37" s="1437" t="s">
        <v>11</v>
      </c>
      <c r="C37" s="1468">
        <v>55073.764422770415</v>
      </c>
      <c r="D37" s="2196">
        <v>54789.811851793726</v>
      </c>
      <c r="E37" s="2199">
        <f>'5兵庫県CI'!D385</f>
        <v>101.37</v>
      </c>
      <c r="F37" s="1386">
        <f>'7兵庫県CI一致個別指標'!M400</f>
        <v>98.5</v>
      </c>
      <c r="G37" s="1492">
        <v>0.93</v>
      </c>
      <c r="H37" s="1396">
        <v>99.2</v>
      </c>
      <c r="I37" s="1399">
        <v>98.5</v>
      </c>
      <c r="J37" s="1398">
        <f t="shared" si="1"/>
        <v>63676</v>
      </c>
      <c r="K37" s="1097">
        <v>13834</v>
      </c>
      <c r="L37" s="1398">
        <v>49842</v>
      </c>
      <c r="M37" s="1399">
        <v>94.281896720000006</v>
      </c>
      <c r="N37" s="1425" t="s">
        <v>1173</v>
      </c>
      <c r="O37" s="1411">
        <v>44469</v>
      </c>
      <c r="P37" s="1438"/>
      <c r="Q37" s="1439"/>
      <c r="S37" s="1403"/>
      <c r="T37" s="1403"/>
      <c r="U37" s="1404"/>
      <c r="V37" s="1405"/>
      <c r="X37" s="1404"/>
      <c r="Y37" s="1404"/>
    </row>
    <row r="38" spans="1:25">
      <c r="A38" s="764"/>
      <c r="B38" s="564" t="s">
        <v>12</v>
      </c>
      <c r="C38" s="1467"/>
      <c r="D38" s="570"/>
      <c r="E38" s="2199">
        <f>'5兵庫県CI'!D386</f>
        <v>102.45</v>
      </c>
      <c r="F38" s="1386">
        <f>'7兵庫県CI一致個別指標'!M401</f>
        <v>101.1</v>
      </c>
      <c r="G38" s="1490">
        <v>0.9</v>
      </c>
      <c r="H38" s="1394">
        <v>98.3</v>
      </c>
      <c r="I38" s="1386">
        <v>97.6</v>
      </c>
      <c r="J38" s="1385">
        <f>K38+L38</f>
        <v>67550</v>
      </c>
      <c r="K38" s="473">
        <v>16681</v>
      </c>
      <c r="L38" s="1385">
        <v>50869</v>
      </c>
      <c r="M38" s="1386">
        <v>96.887998400000001</v>
      </c>
      <c r="N38" s="1082"/>
      <c r="O38" s="1402"/>
      <c r="P38" s="1438"/>
      <c r="Q38" s="1439"/>
      <c r="S38" s="1403"/>
      <c r="T38" s="1403"/>
      <c r="U38" s="1404"/>
      <c r="V38" s="1405"/>
      <c r="X38" s="1404"/>
      <c r="Y38" s="1404"/>
    </row>
    <row r="39" spans="1:25">
      <c r="A39" s="764"/>
      <c r="B39" s="564" t="s">
        <v>13</v>
      </c>
      <c r="C39" s="1467"/>
      <c r="D39" s="570"/>
      <c r="E39" s="2199">
        <f>'5兵庫県CI'!D387</f>
        <v>101.57</v>
      </c>
      <c r="F39" s="1386">
        <f>'7兵庫県CI一致個別指標'!M402</f>
        <v>100.8</v>
      </c>
      <c r="G39" s="1490">
        <v>0.89</v>
      </c>
      <c r="H39" s="1394">
        <v>98.1</v>
      </c>
      <c r="I39" s="1386">
        <v>97.3</v>
      </c>
      <c r="J39" s="1385">
        <f>K39+L39</f>
        <v>68997</v>
      </c>
      <c r="K39" s="473">
        <v>18126</v>
      </c>
      <c r="L39" s="1385">
        <v>50871</v>
      </c>
      <c r="M39" s="1386">
        <v>98.898289079999998</v>
      </c>
      <c r="N39" s="1082"/>
      <c r="O39" s="1402"/>
      <c r="P39" s="1438"/>
      <c r="Q39" s="1439"/>
      <c r="S39" s="1403"/>
      <c r="T39" s="1403"/>
      <c r="U39" s="1404"/>
      <c r="V39" s="1405"/>
      <c r="X39" s="1404"/>
      <c r="Y39" s="1404"/>
    </row>
    <row r="40" spans="1:25">
      <c r="A40" s="764"/>
      <c r="B40" s="564" t="s">
        <v>14</v>
      </c>
      <c r="C40" s="1467">
        <v>58159.066391768196</v>
      </c>
      <c r="D40" s="2528">
        <v>57230.223536001853</v>
      </c>
      <c r="E40" s="2200">
        <f>'5兵庫県CI'!D388</f>
        <v>99.9</v>
      </c>
      <c r="F40" s="1393">
        <f>'7兵庫県CI一致個別指標'!M403</f>
        <v>98.5</v>
      </c>
      <c r="G40" s="1490">
        <v>0.89</v>
      </c>
      <c r="H40" s="1394">
        <v>97.8</v>
      </c>
      <c r="I40" s="1386">
        <v>97</v>
      </c>
      <c r="J40" s="1392">
        <f t="shared" ref="J40:J75" si="2">K40+L40</f>
        <v>86890</v>
      </c>
      <c r="K40" s="473">
        <v>25318</v>
      </c>
      <c r="L40" s="1385">
        <v>61572</v>
      </c>
      <c r="M40" s="1386">
        <v>97.93117556</v>
      </c>
      <c r="N40" s="1077"/>
      <c r="O40" s="1406"/>
      <c r="P40" s="1438"/>
      <c r="Q40" s="1439"/>
      <c r="S40" s="1403"/>
      <c r="T40" s="1403"/>
      <c r="U40" s="1404"/>
      <c r="V40" s="1405"/>
      <c r="X40" s="1404"/>
      <c r="Y40" s="1404"/>
    </row>
    <row r="41" spans="1:25">
      <c r="A41" s="763" t="s">
        <v>903</v>
      </c>
      <c r="B41" s="765" t="s">
        <v>3</v>
      </c>
      <c r="C41" s="1901"/>
      <c r="D41" s="1471"/>
      <c r="E41" s="2199">
        <f>'5兵庫県CI'!D389</f>
        <v>102.87</v>
      </c>
      <c r="F41" s="1386">
        <f>'7兵庫県CI一致個別指標'!M404</f>
        <v>100.1</v>
      </c>
      <c r="G41" s="1495">
        <v>0.94</v>
      </c>
      <c r="H41" s="1475">
        <v>99.272125758597426</v>
      </c>
      <c r="I41" s="1485">
        <v>98.5</v>
      </c>
      <c r="J41" s="1445">
        <f t="shared" si="2"/>
        <v>67572</v>
      </c>
      <c r="K41" s="1473">
        <v>16398</v>
      </c>
      <c r="L41" s="1474">
        <v>51174</v>
      </c>
      <c r="M41" s="1475">
        <v>96.460042110000003</v>
      </c>
      <c r="N41" s="1476"/>
      <c r="O41" s="1477"/>
      <c r="P41" s="1448" t="s">
        <v>1196</v>
      </c>
      <c r="Q41" s="1449">
        <v>44588</v>
      </c>
      <c r="S41" s="1403"/>
      <c r="T41" s="1403"/>
      <c r="U41" s="1404"/>
      <c r="V41" s="1405"/>
      <c r="X41" s="1404"/>
      <c r="Y41" s="1404"/>
    </row>
    <row r="42" spans="1:25">
      <c r="A42" s="764">
        <v>2022</v>
      </c>
      <c r="B42" s="564" t="s">
        <v>4</v>
      </c>
      <c r="C42" s="1483"/>
      <c r="D42" s="1478"/>
      <c r="E42" s="2199">
        <f>'5兵庫県CI'!D390</f>
        <v>103.19</v>
      </c>
      <c r="F42" s="1386">
        <f>'7兵庫県CI一致個別指標'!M405</f>
        <v>103.3</v>
      </c>
      <c r="G42" s="1496">
        <v>0.96</v>
      </c>
      <c r="H42" s="1481">
        <v>99.272125758597426</v>
      </c>
      <c r="I42" s="1472">
        <v>98.5</v>
      </c>
      <c r="J42" s="1445">
        <f t="shared" si="2"/>
        <v>60633</v>
      </c>
      <c r="K42" s="1445">
        <v>13640</v>
      </c>
      <c r="L42" s="1480">
        <v>46993</v>
      </c>
      <c r="M42" s="1481">
        <v>95.570341350000007</v>
      </c>
      <c r="N42" s="1120"/>
      <c r="O42" s="1482"/>
      <c r="P42" s="737" t="s">
        <v>1196</v>
      </c>
      <c r="Q42" s="1445"/>
      <c r="S42" s="1403"/>
      <c r="T42" s="1403"/>
      <c r="U42" s="1404"/>
      <c r="V42" s="1405"/>
      <c r="X42" s="1404"/>
      <c r="Y42" s="1404"/>
    </row>
    <row r="43" spans="1:25">
      <c r="A43" s="764"/>
      <c r="B43" s="564" t="s">
        <v>5</v>
      </c>
      <c r="C43" s="1483">
        <v>56102.26472600452</v>
      </c>
      <c r="D43" s="2530">
        <v>56035.16078860066</v>
      </c>
      <c r="E43" s="2199">
        <f>'5兵庫県CI'!D391</f>
        <v>104.16</v>
      </c>
      <c r="F43" s="1386">
        <f>'7兵庫県CI一致個別指標'!M406</f>
        <v>100.5</v>
      </c>
      <c r="G43" s="1496">
        <v>0.96</v>
      </c>
      <c r="H43" s="1481">
        <v>98.667422454484139</v>
      </c>
      <c r="I43" s="1472">
        <v>97.9</v>
      </c>
      <c r="J43" s="1445">
        <f t="shared" si="2"/>
        <v>68085</v>
      </c>
      <c r="K43" s="1445">
        <v>17402</v>
      </c>
      <c r="L43" s="1480">
        <v>50683</v>
      </c>
      <c r="M43" s="1481">
        <v>96.835005039999999</v>
      </c>
      <c r="N43" s="1120"/>
      <c r="O43" s="1093"/>
      <c r="P43" s="737" t="s">
        <v>1196</v>
      </c>
      <c r="Q43" s="1446">
        <v>44641</v>
      </c>
      <c r="S43" s="1403"/>
      <c r="T43" s="1403"/>
      <c r="U43" s="1404"/>
      <c r="V43" s="1405"/>
      <c r="X43" s="1404"/>
      <c r="Y43" s="1404"/>
    </row>
    <row r="44" spans="1:25">
      <c r="A44" s="764"/>
      <c r="B44" s="564" t="s">
        <v>6</v>
      </c>
      <c r="C44" s="1467"/>
      <c r="D44" s="570"/>
      <c r="E44" s="2199">
        <f>'5兵庫県CI'!D392</f>
        <v>104.68</v>
      </c>
      <c r="F44" s="1386">
        <f>'7兵庫県CI一致個別指標'!M407</f>
        <v>102.1</v>
      </c>
      <c r="G44" s="1497">
        <v>0.97</v>
      </c>
      <c r="H44" s="1487">
        <v>99.372909642616307</v>
      </c>
      <c r="I44" s="1382">
        <v>98.6</v>
      </c>
      <c r="J44" s="1384">
        <f t="shared" si="2"/>
        <v>65053</v>
      </c>
      <c r="K44" s="1385">
        <v>15634</v>
      </c>
      <c r="L44" s="1450">
        <v>49419</v>
      </c>
      <c r="M44" s="1386">
        <v>96.372330730000002</v>
      </c>
      <c r="N44" s="38"/>
      <c r="O44" s="1402"/>
      <c r="P44" s="1438"/>
      <c r="Q44" s="1439"/>
      <c r="S44" s="1403"/>
      <c r="T44" s="1403"/>
      <c r="U44" s="1404"/>
      <c r="V44" s="1405"/>
      <c r="X44" s="1404"/>
      <c r="Y44" s="1404"/>
    </row>
    <row r="45" spans="1:25">
      <c r="A45" s="764"/>
      <c r="B45" s="564" t="s">
        <v>7</v>
      </c>
      <c r="C45" s="1467"/>
      <c r="D45" s="570"/>
      <c r="E45" s="2199">
        <f>'5兵庫県CI'!D393</f>
        <v>107.26</v>
      </c>
      <c r="F45" s="1386">
        <f>'7兵庫県CI一致個別指標'!M408</f>
        <v>99.5</v>
      </c>
      <c r="G45" s="1497">
        <v>0.99</v>
      </c>
      <c r="H45" s="1487">
        <v>99.473693526635188</v>
      </c>
      <c r="I45" s="1382">
        <v>98.7</v>
      </c>
      <c r="J45" s="1384">
        <f t="shared" si="2"/>
        <v>67534</v>
      </c>
      <c r="K45" s="1385">
        <v>16369</v>
      </c>
      <c r="L45" s="1450">
        <v>51165</v>
      </c>
      <c r="M45" s="1386">
        <v>100.49290999999999</v>
      </c>
      <c r="N45" s="38"/>
      <c r="O45" s="1402"/>
      <c r="P45" s="1438"/>
      <c r="Q45" s="1439"/>
      <c r="S45" s="1403"/>
      <c r="T45" s="1403"/>
      <c r="U45" s="1404"/>
      <c r="V45" s="1405"/>
      <c r="X45" s="1404"/>
      <c r="Y45" s="1404"/>
    </row>
    <row r="46" spans="1:25">
      <c r="A46" s="764"/>
      <c r="B46" s="564" t="s">
        <v>8</v>
      </c>
      <c r="C46" s="1483">
        <v>56183.074381549755</v>
      </c>
      <c r="D46" s="2530">
        <v>56035.883805596874</v>
      </c>
      <c r="E46" s="2199">
        <f>'5兵庫県CI'!D394</f>
        <v>107.65</v>
      </c>
      <c r="F46" s="1386">
        <f>'7兵庫県CI一致個別指標'!M409</f>
        <v>101.9</v>
      </c>
      <c r="G46" s="1497">
        <v>1.01</v>
      </c>
      <c r="H46" s="1487">
        <v>99.574477410654069</v>
      </c>
      <c r="I46" s="1382">
        <v>98.8</v>
      </c>
      <c r="J46" s="1384">
        <f t="shared" si="2"/>
        <v>65716</v>
      </c>
      <c r="K46" s="1385">
        <v>16350</v>
      </c>
      <c r="L46" s="1450">
        <v>49366</v>
      </c>
      <c r="M46" s="1386">
        <v>97.676741509999999</v>
      </c>
      <c r="N46" s="38"/>
      <c r="O46" s="1402"/>
      <c r="P46" s="1438"/>
      <c r="Q46" s="1439"/>
      <c r="S46" s="1403"/>
      <c r="T46" s="1403"/>
      <c r="U46" s="1404"/>
      <c r="V46" s="1405"/>
      <c r="X46" s="1404"/>
      <c r="Y46" s="1404"/>
    </row>
    <row r="47" spans="1:25">
      <c r="A47" s="764"/>
      <c r="B47" s="564" t="s">
        <v>9</v>
      </c>
      <c r="C47" s="1467"/>
      <c r="D47" s="570"/>
      <c r="E47" s="2199">
        <f>'5兵庫県CI'!D395</f>
        <v>108.46</v>
      </c>
      <c r="F47" s="1386">
        <f>'7兵庫県CI一致個別指標'!M410</f>
        <v>102.6</v>
      </c>
      <c r="G47" s="1497">
        <v>1.02</v>
      </c>
      <c r="H47" s="1487">
        <v>99.574477410654069</v>
      </c>
      <c r="I47" s="1382">
        <v>98.8</v>
      </c>
      <c r="J47" s="1384">
        <f t="shared" si="2"/>
        <v>71638</v>
      </c>
      <c r="K47" s="1385">
        <v>18763</v>
      </c>
      <c r="L47" s="1450">
        <v>52875</v>
      </c>
      <c r="M47" s="1386">
        <v>98.418084179999994</v>
      </c>
      <c r="N47" s="38"/>
      <c r="O47" s="1402"/>
      <c r="P47" s="1438"/>
      <c r="Q47" s="1439"/>
      <c r="S47" s="1403"/>
      <c r="T47" s="1403"/>
      <c r="U47" s="1404"/>
      <c r="V47" s="1405"/>
      <c r="X47" s="1404"/>
      <c r="Y47" s="1404"/>
    </row>
    <row r="48" spans="1:25">
      <c r="A48" s="764"/>
      <c r="B48" s="564" t="s">
        <v>10</v>
      </c>
      <c r="C48" s="1467"/>
      <c r="D48" s="570"/>
      <c r="E48" s="2199">
        <f>'5兵庫県CI'!D396</f>
        <v>110.38</v>
      </c>
      <c r="F48" s="1386">
        <f>'7兵庫県CI一致個別指標'!M411</f>
        <v>102.9</v>
      </c>
      <c r="G48" s="1497">
        <v>1.04</v>
      </c>
      <c r="H48" s="1487">
        <v>99.272125758597426</v>
      </c>
      <c r="I48" s="1382">
        <v>98.5</v>
      </c>
      <c r="J48" s="1384">
        <f t="shared" si="2"/>
        <v>67939</v>
      </c>
      <c r="K48" s="1385">
        <v>14867</v>
      </c>
      <c r="L48" s="1450">
        <v>53072</v>
      </c>
      <c r="M48" s="1386">
        <v>98.565076730000001</v>
      </c>
      <c r="N48" s="38"/>
      <c r="O48" s="1402"/>
      <c r="P48" s="1438"/>
      <c r="Q48" s="1439"/>
      <c r="S48" s="1403"/>
      <c r="T48" s="1403"/>
      <c r="U48" s="1404"/>
      <c r="V48" s="1405"/>
      <c r="X48" s="1404"/>
      <c r="Y48" s="1404"/>
    </row>
    <row r="49" spans="1:25">
      <c r="A49" s="764"/>
      <c r="B49" s="564" t="s">
        <v>11</v>
      </c>
      <c r="C49" s="1483">
        <v>55482.09295465747</v>
      </c>
      <c r="D49" s="2530">
        <v>56171.361132067505</v>
      </c>
      <c r="E49" s="2199">
        <f>'5兵庫県CI'!D397</f>
        <v>109.81</v>
      </c>
      <c r="F49" s="1386">
        <f>'7兵庫県CI一致個別指標'!M412</f>
        <v>104.9</v>
      </c>
      <c r="G49" s="1497">
        <v>1.05</v>
      </c>
      <c r="H49" s="1487">
        <v>99.372909642616307</v>
      </c>
      <c r="I49" s="1382">
        <v>98.6</v>
      </c>
      <c r="J49" s="1384">
        <f t="shared" si="2"/>
        <v>64755</v>
      </c>
      <c r="K49" s="1385">
        <v>15533</v>
      </c>
      <c r="L49" s="1450">
        <v>49222</v>
      </c>
      <c r="M49" s="1386">
        <v>98.360935510000004</v>
      </c>
      <c r="N49" s="38"/>
      <c r="O49" s="1402"/>
      <c r="P49" s="1438"/>
      <c r="Q49" s="1439"/>
      <c r="S49" s="1403"/>
      <c r="T49" s="1403"/>
      <c r="U49" s="1404"/>
      <c r="V49" s="1405"/>
      <c r="X49" s="1404"/>
      <c r="Y49" s="1404"/>
    </row>
    <row r="50" spans="1:25">
      <c r="A50" s="764"/>
      <c r="B50" s="564" t="s">
        <v>12</v>
      </c>
      <c r="C50" s="1467"/>
      <c r="D50" s="570"/>
      <c r="E50" s="2199">
        <f>'5兵庫県CI'!D398</f>
        <v>110.27</v>
      </c>
      <c r="F50" s="1386">
        <f>'7兵庫県CI一致個別指標'!M413</f>
        <v>103.3</v>
      </c>
      <c r="G50" s="1497">
        <v>1.06</v>
      </c>
      <c r="H50" s="1487">
        <v>98.76820633850302</v>
      </c>
      <c r="I50" s="1382">
        <v>98</v>
      </c>
      <c r="J50" s="1384">
        <f t="shared" si="2"/>
        <v>69140</v>
      </c>
      <c r="K50" s="1385">
        <v>17795</v>
      </c>
      <c r="L50" s="1450">
        <v>51345</v>
      </c>
      <c r="M50" s="1386">
        <v>99.582313299999996</v>
      </c>
      <c r="N50" s="38"/>
      <c r="O50" s="1402"/>
      <c r="P50" s="1438"/>
      <c r="Q50" s="1439"/>
      <c r="S50" s="1403"/>
      <c r="T50" s="1403"/>
      <c r="U50" s="1404"/>
      <c r="V50" s="1405"/>
      <c r="X50" s="1404"/>
      <c r="Y50" s="1404"/>
    </row>
    <row r="51" spans="1:25">
      <c r="A51" s="764"/>
      <c r="B51" s="564" t="s">
        <v>13</v>
      </c>
      <c r="C51" s="1467"/>
      <c r="D51" s="570"/>
      <c r="E51" s="2199">
        <f>'5兵庫県CI'!D399</f>
        <v>112.18</v>
      </c>
      <c r="F51" s="1386">
        <f>'7兵庫県CI一致個別指標'!M414</f>
        <v>103.6</v>
      </c>
      <c r="G51" s="1497">
        <v>1.07</v>
      </c>
      <c r="H51" s="1487">
        <v>99.070557990559664</v>
      </c>
      <c r="I51" s="1382">
        <v>98.3</v>
      </c>
      <c r="J51" s="1384">
        <f t="shared" si="2"/>
        <v>69066</v>
      </c>
      <c r="K51" s="1385">
        <v>18318</v>
      </c>
      <c r="L51" s="1450">
        <v>50748</v>
      </c>
      <c r="M51" s="1386">
        <v>98.221630869999998</v>
      </c>
      <c r="N51" s="38"/>
      <c r="O51" s="1402"/>
      <c r="P51" s="1438"/>
      <c r="Q51" s="1439"/>
      <c r="S51" s="1403"/>
      <c r="T51" s="1403"/>
      <c r="U51" s="1404"/>
      <c r="V51" s="1405"/>
      <c r="X51" s="1404"/>
      <c r="Y51" s="1404"/>
    </row>
    <row r="52" spans="1:25">
      <c r="A52" s="778"/>
      <c r="B52" s="1388" t="s">
        <v>14</v>
      </c>
      <c r="C52" s="1902">
        <v>59285.030075186602</v>
      </c>
      <c r="D52" s="2531">
        <v>58579.246656476425</v>
      </c>
      <c r="E52" s="2199">
        <f>'5兵庫県CI'!D400</f>
        <v>112.16</v>
      </c>
      <c r="F52" s="1386">
        <f>'7兵庫県CI一致個別指標'!M415</f>
        <v>103.6</v>
      </c>
      <c r="G52" s="1498">
        <v>1.08</v>
      </c>
      <c r="H52" s="1487">
        <v>99.574477410654069</v>
      </c>
      <c r="I52" s="1389">
        <v>98.8</v>
      </c>
      <c r="J52" s="1384">
        <f t="shared" si="2"/>
        <v>90059</v>
      </c>
      <c r="K52" s="1392">
        <v>26942</v>
      </c>
      <c r="L52" s="1451">
        <v>63117</v>
      </c>
      <c r="M52" s="1393">
        <v>98.738083259999996</v>
      </c>
      <c r="N52" s="66"/>
      <c r="O52" s="1406"/>
      <c r="P52" s="1440"/>
      <c r="Q52" s="1441"/>
      <c r="S52" s="1403"/>
      <c r="T52" s="1403"/>
      <c r="U52" s="1404"/>
      <c r="V52" s="1405"/>
      <c r="X52" s="1404"/>
      <c r="Y52" s="1404"/>
    </row>
    <row r="53" spans="1:25">
      <c r="A53" s="763" t="s">
        <v>1219</v>
      </c>
      <c r="B53" s="765" t="s">
        <v>3</v>
      </c>
      <c r="C53" s="1903"/>
      <c r="D53" s="572"/>
      <c r="E53" s="2198">
        <f>'5兵庫県CI'!D401</f>
        <v>107.3</v>
      </c>
      <c r="F53" s="1381">
        <f>'7兵庫県CI一致個別指標'!M416</f>
        <v>99</v>
      </c>
      <c r="G53" s="1668">
        <v>1.06</v>
      </c>
      <c r="H53" s="1486">
        <v>98.969774106540783</v>
      </c>
      <c r="I53" s="1705">
        <v>98.2</v>
      </c>
      <c r="J53" s="1380">
        <f t="shared" si="2"/>
        <v>68914</v>
      </c>
      <c r="K53" s="1669">
        <v>17473</v>
      </c>
      <c r="L53" s="1669">
        <v>51441</v>
      </c>
      <c r="M53" s="1381">
        <v>99.062300890000003</v>
      </c>
      <c r="N53" s="471"/>
      <c r="O53" s="1670"/>
      <c r="P53" s="1671"/>
      <c r="Q53" s="1672"/>
      <c r="S53" s="1403"/>
      <c r="T53" s="1403"/>
      <c r="U53" s="1404"/>
      <c r="V53" s="1405"/>
      <c r="X53" s="1404"/>
      <c r="Y53" s="1404"/>
    </row>
    <row r="54" spans="1:25">
      <c r="A54" s="764">
        <v>2023</v>
      </c>
      <c r="B54" s="564" t="s">
        <v>4</v>
      </c>
      <c r="C54" s="1467"/>
      <c r="D54" s="570"/>
      <c r="E54" s="2199">
        <f>'5兵庫県CI'!D402</f>
        <v>107.97</v>
      </c>
      <c r="F54" s="1386">
        <f>'7兵庫県CI一致個別指標'!M417</f>
        <v>99.6</v>
      </c>
      <c r="G54" s="1497">
        <v>1.02</v>
      </c>
      <c r="H54" s="1487">
        <v>98.667422454484139</v>
      </c>
      <c r="I54" s="1394">
        <v>97.9</v>
      </c>
      <c r="J54" s="1385">
        <f t="shared" si="2"/>
        <v>62138</v>
      </c>
      <c r="K54" s="1450">
        <v>15673</v>
      </c>
      <c r="L54" s="1450">
        <v>46465</v>
      </c>
      <c r="M54" s="1386">
        <v>100.1640896</v>
      </c>
      <c r="N54" s="38"/>
      <c r="O54" s="1402"/>
      <c r="P54" s="1438"/>
      <c r="Q54" s="1439"/>
      <c r="S54" s="1403"/>
      <c r="T54" s="1403"/>
      <c r="U54" s="1404"/>
      <c r="V54" s="1405"/>
      <c r="X54" s="1404"/>
      <c r="Y54" s="1404"/>
    </row>
    <row r="55" spans="1:25">
      <c r="A55" s="764"/>
      <c r="B55" s="564" t="s">
        <v>5</v>
      </c>
      <c r="C55" s="1483">
        <v>57925.861367802492</v>
      </c>
      <c r="D55" s="2530">
        <v>57744.475901858183</v>
      </c>
      <c r="E55" s="2199">
        <f>'5兵庫県CI'!D403</f>
        <v>106.77</v>
      </c>
      <c r="F55" s="1386">
        <f>'7兵庫県CI一致個別指標'!M418</f>
        <v>100.7</v>
      </c>
      <c r="G55" s="1496">
        <v>1.02</v>
      </c>
      <c r="H55" s="1487">
        <v>97.961935266351986</v>
      </c>
      <c r="I55" s="1394">
        <v>102.4</v>
      </c>
      <c r="J55" s="1385">
        <f t="shared" si="2"/>
        <v>69892</v>
      </c>
      <c r="K55" s="1450">
        <v>19410</v>
      </c>
      <c r="L55" s="1450">
        <v>50482</v>
      </c>
      <c r="M55" s="1386">
        <v>99.70599052</v>
      </c>
      <c r="N55" s="38"/>
      <c r="O55" s="1402"/>
      <c r="P55" s="1438"/>
      <c r="Q55" s="1439"/>
      <c r="S55" s="1403"/>
      <c r="T55" s="1403"/>
      <c r="U55" s="1404"/>
      <c r="V55" s="1405"/>
      <c r="X55" s="1404"/>
      <c r="Y55" s="1404"/>
    </row>
    <row r="56" spans="1:25">
      <c r="A56" s="764"/>
      <c r="B56" s="564" t="s">
        <v>6</v>
      </c>
      <c r="C56" s="1467"/>
      <c r="D56" s="570"/>
      <c r="E56" s="2199">
        <f>'5兵庫県CI'!D404</f>
        <v>107.02</v>
      </c>
      <c r="F56" s="1386">
        <f>'7兵庫県CI一致個別指標'!M419</f>
        <v>95.8</v>
      </c>
      <c r="G56" s="1496">
        <v>1.02</v>
      </c>
      <c r="H56" s="1487">
        <v>98.566638570465258</v>
      </c>
      <c r="I56" s="2540">
        <v>103</v>
      </c>
      <c r="J56" s="1385">
        <f t="shared" si="2"/>
        <v>67317</v>
      </c>
      <c r="K56" s="1450">
        <v>17033</v>
      </c>
      <c r="L56" s="1450">
        <v>50284</v>
      </c>
      <c r="M56" s="1386">
        <v>99.174846799999997</v>
      </c>
      <c r="N56" s="38"/>
      <c r="O56" s="1402"/>
      <c r="P56" s="1438"/>
      <c r="Q56" s="1439"/>
      <c r="S56" s="1403"/>
      <c r="T56" s="1403"/>
      <c r="U56" s="1404"/>
      <c r="V56" s="1405"/>
      <c r="X56" s="1404"/>
      <c r="Y56" s="1404"/>
    </row>
    <row r="57" spans="1:25">
      <c r="A57" s="764"/>
      <c r="B57" s="564" t="s">
        <v>7</v>
      </c>
      <c r="C57" s="1467"/>
      <c r="D57" s="570"/>
      <c r="E57" s="2199">
        <f>'5兵庫県CI'!D405</f>
        <v>106.82</v>
      </c>
      <c r="F57" s="1386">
        <f>'7兵庫県CI一致個別指標'!M420</f>
        <v>96.9</v>
      </c>
      <c r="G57" s="1496">
        <v>1.02</v>
      </c>
      <c r="H57" s="1487">
        <v>98.868990222521902</v>
      </c>
      <c r="I57" s="2540">
        <v>103.4</v>
      </c>
      <c r="J57" s="1385">
        <f t="shared" si="2"/>
        <v>69792</v>
      </c>
      <c r="K57" s="1450">
        <v>17802</v>
      </c>
      <c r="L57" s="1450">
        <v>51990</v>
      </c>
      <c r="M57" s="1386">
        <v>99.599288150000007</v>
      </c>
      <c r="N57" s="38"/>
      <c r="O57" s="1402"/>
      <c r="P57" s="1438"/>
      <c r="Q57" s="1439"/>
      <c r="S57" s="1403"/>
      <c r="T57" s="1403"/>
      <c r="U57" s="1404"/>
      <c r="V57" s="1405"/>
      <c r="X57" s="1404"/>
      <c r="Y57" s="1404"/>
    </row>
    <row r="58" spans="1:25">
      <c r="A58" s="764"/>
      <c r="B58" s="564" t="s">
        <v>8</v>
      </c>
      <c r="C58" s="1483">
        <v>59050.030444660813</v>
      </c>
      <c r="D58" s="2530">
        <v>57404.44077400794</v>
      </c>
      <c r="E58" s="2199">
        <f>'5兵庫県CI'!D406</f>
        <v>108.79</v>
      </c>
      <c r="F58" s="1386">
        <f>'7兵庫県CI一致個別指標'!M421</f>
        <v>104.9</v>
      </c>
      <c r="G58" s="1496">
        <v>1.01</v>
      </c>
      <c r="H58" s="1487">
        <v>98.868990222521902</v>
      </c>
      <c r="I58" s="2540">
        <v>103.4</v>
      </c>
      <c r="J58" s="1385">
        <f t="shared" si="2"/>
        <v>68288</v>
      </c>
      <c r="K58" s="1450">
        <v>17848</v>
      </c>
      <c r="L58" s="1450">
        <v>50440</v>
      </c>
      <c r="M58" s="1386">
        <v>98.870884860000004</v>
      </c>
      <c r="N58" s="38"/>
      <c r="O58" s="1402"/>
      <c r="P58" s="1438"/>
      <c r="Q58" s="1439"/>
      <c r="S58" s="1403"/>
      <c r="T58" s="1403"/>
      <c r="U58" s="1404"/>
      <c r="V58" s="1405"/>
      <c r="X58" s="1404"/>
      <c r="Y58" s="1404"/>
    </row>
    <row r="59" spans="1:25">
      <c r="A59" s="764"/>
      <c r="B59" s="564" t="s">
        <v>9</v>
      </c>
      <c r="C59" s="1467"/>
      <c r="D59" s="570"/>
      <c r="E59" s="2199">
        <f>'5兵庫県CI'!D407</f>
        <v>105.94</v>
      </c>
      <c r="F59" s="1386">
        <f>'7兵庫県CI一致個別指標'!M422</f>
        <v>96.5</v>
      </c>
      <c r="G59" s="1496">
        <v>1.01</v>
      </c>
      <c r="H59" s="1487">
        <v>99.171341874578545</v>
      </c>
      <c r="I59" s="1479">
        <v>99.3</v>
      </c>
      <c r="J59" s="1385">
        <f t="shared" si="2"/>
        <v>74722</v>
      </c>
      <c r="K59" s="1450">
        <v>20272</v>
      </c>
      <c r="L59" s="1450">
        <v>54450</v>
      </c>
      <c r="M59" s="1386">
        <v>98.307985639999998</v>
      </c>
      <c r="N59" s="38"/>
      <c r="O59" s="1402"/>
      <c r="P59" s="1438"/>
      <c r="Q59" s="1439"/>
      <c r="S59" s="1403"/>
      <c r="T59" s="1403"/>
      <c r="U59" s="1404"/>
      <c r="V59" s="1405"/>
      <c r="X59" s="1404"/>
      <c r="Y59" s="1404"/>
    </row>
    <row r="60" spans="1:25">
      <c r="A60" s="764"/>
      <c r="B60" s="564" t="s">
        <v>10</v>
      </c>
      <c r="C60" s="1467"/>
      <c r="D60" s="570"/>
      <c r="E60" s="2199">
        <f>'5兵庫県CI'!D408</f>
        <v>104.88</v>
      </c>
      <c r="F60" s="1386">
        <f>'7兵庫県CI一致個別指標'!M423</f>
        <v>96.4</v>
      </c>
      <c r="G60" s="1496">
        <v>1</v>
      </c>
      <c r="H60" s="1487">
        <v>98.969774106540783</v>
      </c>
      <c r="I60" s="1479">
        <v>99.1</v>
      </c>
      <c r="J60" s="1385">
        <f t="shared" si="2"/>
        <v>71361</v>
      </c>
      <c r="K60" s="1450">
        <v>16729</v>
      </c>
      <c r="L60" s="1450">
        <v>54632</v>
      </c>
      <c r="M60" s="1386">
        <v>98.727292750000004</v>
      </c>
      <c r="N60" s="38"/>
      <c r="O60" s="1402"/>
      <c r="P60" s="1438"/>
      <c r="Q60" s="1439"/>
      <c r="S60" s="1403"/>
      <c r="T60" s="1403"/>
      <c r="U60" s="1404"/>
      <c r="V60" s="1405"/>
      <c r="X60" s="1404"/>
      <c r="Y60" s="1404"/>
    </row>
    <row r="61" spans="1:25">
      <c r="A61" s="764"/>
      <c r="B61" s="564" t="s">
        <v>11</v>
      </c>
      <c r="C61" s="1483">
        <v>59002.014132106997</v>
      </c>
      <c r="D61" s="2530">
        <v>57357.048646109542</v>
      </c>
      <c r="E61" s="2199">
        <f>'5兵庫県CI'!D409</f>
        <v>106.15</v>
      </c>
      <c r="F61" s="1386">
        <f>'7兵庫県CI一致個別指標'!M424</f>
        <v>95.8</v>
      </c>
      <c r="G61" s="1496">
        <v>1.01</v>
      </c>
      <c r="H61" s="1487">
        <v>98.868990222521902</v>
      </c>
      <c r="I61" s="1479">
        <v>99</v>
      </c>
      <c r="J61" s="1385">
        <f t="shared" si="2"/>
        <v>67317</v>
      </c>
      <c r="K61" s="1450">
        <v>17113</v>
      </c>
      <c r="L61" s="1450">
        <v>50204</v>
      </c>
      <c r="M61" s="1386">
        <v>98.816482699999995</v>
      </c>
      <c r="N61" s="38"/>
      <c r="O61" s="1402"/>
      <c r="P61" s="1438"/>
      <c r="Q61" s="1439"/>
      <c r="S61" s="1403"/>
      <c r="T61" s="1403"/>
      <c r="U61" s="1404"/>
      <c r="V61" s="1405"/>
      <c r="X61" s="1404"/>
      <c r="Y61" s="1404"/>
    </row>
    <row r="62" spans="1:25">
      <c r="A62" s="764"/>
      <c r="B62" s="564" t="s">
        <v>12</v>
      </c>
      <c r="C62" s="1083"/>
      <c r="E62" s="2199">
        <f>'5兵庫県CI'!D410</f>
        <v>104.39</v>
      </c>
      <c r="F62" s="1386">
        <f>'7兵庫県CI一致個別指標'!M425</f>
        <v>95</v>
      </c>
      <c r="G62" s="1496">
        <v>1.01</v>
      </c>
      <c r="H62" s="1487">
        <v>99.070557990559664</v>
      </c>
      <c r="I62" s="1479">
        <v>99.2</v>
      </c>
      <c r="J62" s="1385">
        <f t="shared" si="2"/>
        <v>71197</v>
      </c>
      <c r="K62" s="1450">
        <v>18899</v>
      </c>
      <c r="L62" s="1450">
        <v>52298</v>
      </c>
      <c r="M62" s="1386">
        <v>97.515303709999998</v>
      </c>
      <c r="N62" s="38"/>
      <c r="O62" s="1402"/>
      <c r="P62" s="1438"/>
      <c r="Q62" s="1439"/>
      <c r="S62" s="1403"/>
      <c r="T62" s="1403"/>
      <c r="U62" s="1404"/>
      <c r="V62" s="1405"/>
      <c r="X62" s="1404"/>
      <c r="Y62" s="1404"/>
    </row>
    <row r="63" spans="1:25">
      <c r="A63" s="764"/>
      <c r="B63" s="564" t="s">
        <v>13</v>
      </c>
      <c r="C63" s="1467"/>
      <c r="D63" s="570"/>
      <c r="E63" s="2199">
        <f>'5兵庫県CI'!D411</f>
        <v>103.19</v>
      </c>
      <c r="F63" s="1386">
        <f>'7兵庫県CI一致個別指標'!M426</f>
        <v>94.5</v>
      </c>
      <c r="G63" s="1496">
        <v>1.01</v>
      </c>
      <c r="H63" s="1487">
        <v>99.272125758597426</v>
      </c>
      <c r="I63" s="1479">
        <v>99.4</v>
      </c>
      <c r="J63" s="1385">
        <f t="shared" si="2"/>
        <v>71903</v>
      </c>
      <c r="K63" s="1450">
        <v>19573</v>
      </c>
      <c r="L63" s="1450">
        <v>52330</v>
      </c>
      <c r="M63" s="1386">
        <v>98.14570947</v>
      </c>
      <c r="N63" s="38"/>
      <c r="O63" s="1402"/>
      <c r="P63" s="1438"/>
      <c r="Q63" s="1439"/>
      <c r="S63" s="1403"/>
      <c r="T63" s="1403"/>
      <c r="U63" s="1404"/>
      <c r="V63" s="1405"/>
      <c r="X63" s="1404"/>
      <c r="Y63" s="1404"/>
    </row>
    <row r="64" spans="1:25">
      <c r="A64" s="778"/>
      <c r="B64" s="1388" t="s">
        <v>14</v>
      </c>
      <c r="C64" s="1902">
        <f>'13_4GDP関連指標'!F140/100</f>
        <v>62649.1</v>
      </c>
      <c r="D64" s="1902">
        <f>'13_4GDP関連指標'!G140/100</f>
        <v>58933.52</v>
      </c>
      <c r="E64" s="2200">
        <f>'5兵庫県CI'!D412</f>
        <v>105.77</v>
      </c>
      <c r="F64" s="1393">
        <f>'7兵庫県CI一致個別指標'!M427</f>
        <v>97.7</v>
      </c>
      <c r="G64" s="2201">
        <v>1.01</v>
      </c>
      <c r="H64" s="1904"/>
      <c r="I64" s="2534">
        <v>99.4</v>
      </c>
      <c r="J64" s="1392">
        <f t="shared" si="2"/>
        <v>91432</v>
      </c>
      <c r="K64" s="1451">
        <v>28015</v>
      </c>
      <c r="L64" s="1451">
        <v>63417</v>
      </c>
      <c r="M64" s="1393">
        <v>98.320471979999994</v>
      </c>
      <c r="N64" s="66"/>
      <c r="O64" s="1406"/>
      <c r="P64" s="1440"/>
      <c r="Q64" s="1441"/>
      <c r="S64" s="1403"/>
      <c r="T64" s="1403"/>
      <c r="U64" s="1404"/>
      <c r="V64" s="1405"/>
      <c r="X64" s="1404"/>
      <c r="Y64" s="1404"/>
    </row>
    <row r="65" spans="1:25">
      <c r="A65" s="763" t="s">
        <v>1422</v>
      </c>
      <c r="B65" s="765" t="s">
        <v>3</v>
      </c>
      <c r="C65" s="2195"/>
      <c r="D65" s="2195"/>
      <c r="E65" s="2199">
        <f>'5兵庫県CI'!D413</f>
        <v>107.7</v>
      </c>
      <c r="F65" s="1386">
        <f>'7兵庫県CI一致個別指標'!M428</f>
        <v>93.5</v>
      </c>
      <c r="G65" s="1495">
        <v>1.02</v>
      </c>
      <c r="H65" s="1410"/>
      <c r="I65" s="2535">
        <v>98.9</v>
      </c>
      <c r="J65" s="1385">
        <f t="shared" si="2"/>
        <v>70885</v>
      </c>
      <c r="K65" s="1380">
        <v>19059</v>
      </c>
      <c r="L65" s="1669">
        <v>51826</v>
      </c>
      <c r="M65" s="1381">
        <v>97.716237039999996</v>
      </c>
      <c r="N65" s="471"/>
      <c r="O65" s="1670"/>
      <c r="P65" s="1671"/>
      <c r="Q65" s="1672"/>
      <c r="S65" s="1403"/>
      <c r="T65" s="1403"/>
      <c r="U65" s="1404"/>
      <c r="V65" s="1405"/>
      <c r="X65" s="1404"/>
      <c r="Y65" s="1404"/>
    </row>
    <row r="66" spans="1:25">
      <c r="A66" s="764">
        <v>2024</v>
      </c>
      <c r="B66" s="564" t="s">
        <v>4</v>
      </c>
      <c r="C66" s="2196"/>
      <c r="D66" s="2196"/>
      <c r="E66" s="2199">
        <f>'5兵庫県CI'!D414</f>
        <v>109.32</v>
      </c>
      <c r="F66" s="1386">
        <f>'7兵庫県CI一致個別指標'!M429</f>
        <v>97</v>
      </c>
      <c r="G66" s="1496">
        <v>1.03</v>
      </c>
      <c r="H66" s="1399"/>
      <c r="I66" s="1479">
        <v>98.4</v>
      </c>
      <c r="J66" s="1385">
        <f t="shared" si="2"/>
        <v>66218</v>
      </c>
      <c r="K66" s="1385">
        <v>17690</v>
      </c>
      <c r="L66" s="1450">
        <v>48528</v>
      </c>
      <c r="M66" s="1386">
        <v>97.243823070000005</v>
      </c>
      <c r="N66" s="38"/>
      <c r="O66" s="1402"/>
      <c r="P66" s="1438"/>
      <c r="Q66" s="1439"/>
      <c r="S66" s="1403"/>
      <c r="T66" s="1403"/>
      <c r="U66" s="1404"/>
      <c r="V66" s="1405"/>
      <c r="X66" s="1404"/>
      <c r="Y66" s="1404"/>
    </row>
    <row r="67" spans="1:25">
      <c r="A67" s="764"/>
      <c r="B67" s="564" t="s">
        <v>5</v>
      </c>
      <c r="C67" s="2530">
        <f>'13_4GDP関連指標'!F141/100</f>
        <v>60440.43</v>
      </c>
      <c r="D67" s="2530">
        <f>'13_4GDP関連指標'!G141/100</f>
        <v>57853.36</v>
      </c>
      <c r="E67" s="2199">
        <f>'5兵庫県CI'!D415</f>
        <v>109.15</v>
      </c>
      <c r="F67" s="1386">
        <f>'7兵庫県CI一致個別指標'!M430</f>
        <v>98.4</v>
      </c>
      <c r="G67" s="1497">
        <v>1.04</v>
      </c>
      <c r="H67" s="1399"/>
      <c r="I67" s="1479">
        <v>98.3</v>
      </c>
      <c r="J67" s="1385">
        <f t="shared" si="2"/>
        <v>73025</v>
      </c>
      <c r="K67" s="1385">
        <v>20770</v>
      </c>
      <c r="L67" s="1450">
        <v>52255</v>
      </c>
      <c r="M67" s="1386">
        <v>98.724609330000007</v>
      </c>
      <c r="N67" s="38"/>
      <c r="O67" s="1402"/>
      <c r="P67" s="1438"/>
      <c r="Q67" s="1439"/>
      <c r="S67" s="1403"/>
      <c r="T67" s="1403"/>
      <c r="U67" s="1404"/>
      <c r="V67" s="1405"/>
      <c r="X67" s="1404"/>
      <c r="Y67" s="1404"/>
    </row>
    <row r="68" spans="1:25">
      <c r="A68" s="764"/>
      <c r="B68" s="564" t="s">
        <v>6</v>
      </c>
      <c r="C68" s="2196"/>
      <c r="D68" s="2196"/>
      <c r="E68" s="2199">
        <f>'5兵庫県CI'!D416</f>
        <v>104.61</v>
      </c>
      <c r="F68" s="1386">
        <f>'7兵庫県CI一致個別指標'!M431</f>
        <v>92.2</v>
      </c>
      <c r="G68" s="1497">
        <v>1.01</v>
      </c>
      <c r="H68" s="1399"/>
      <c r="I68" s="1479">
        <v>98.3</v>
      </c>
      <c r="J68" s="1385">
        <f t="shared" si="2"/>
        <v>68064</v>
      </c>
      <c r="K68" s="1385">
        <v>17534</v>
      </c>
      <c r="L68" s="1450">
        <v>50530</v>
      </c>
      <c r="M68" s="1399"/>
      <c r="N68" s="38"/>
      <c r="O68" s="1402"/>
      <c r="P68" s="1438"/>
      <c r="Q68" s="1439"/>
      <c r="S68" s="1403"/>
      <c r="T68" s="1403"/>
      <c r="U68" s="1404"/>
      <c r="V68" s="1405"/>
      <c r="X68" s="1404"/>
      <c r="Y68" s="1404"/>
    </row>
    <row r="69" spans="1:25">
      <c r="A69" s="764"/>
      <c r="B69" s="564" t="s">
        <v>7</v>
      </c>
      <c r="C69" s="2196"/>
      <c r="D69" s="2196"/>
      <c r="E69" s="2199">
        <f>'5兵庫県CI'!D417</f>
        <v>107.64</v>
      </c>
      <c r="F69" s="1386">
        <f>'7兵庫県CI一致個別指標'!M432</f>
        <v>96.1</v>
      </c>
      <c r="G69" s="1497">
        <v>0.99</v>
      </c>
      <c r="H69" s="1399"/>
      <c r="I69" s="1479">
        <v>99.2</v>
      </c>
      <c r="J69" s="1385">
        <f t="shared" si="2"/>
        <v>71043</v>
      </c>
      <c r="K69" s="1385">
        <v>19289</v>
      </c>
      <c r="L69" s="1450">
        <v>51754</v>
      </c>
      <c r="M69" s="1399"/>
      <c r="N69" s="38"/>
      <c r="O69" s="1402"/>
      <c r="P69" s="1438"/>
      <c r="Q69" s="1439"/>
      <c r="S69" s="1403"/>
      <c r="T69" s="1403"/>
      <c r="U69" s="1404"/>
      <c r="V69" s="1405"/>
      <c r="X69" s="1404"/>
      <c r="Y69" s="1404"/>
    </row>
    <row r="70" spans="1:25">
      <c r="A70" s="764"/>
      <c r="B70" s="564" t="s">
        <v>8</v>
      </c>
      <c r="C70" s="2530">
        <f>'13_4GDP関連指標'!F142/100</f>
        <v>61501.53</v>
      </c>
      <c r="D70" s="2530">
        <f>'13_4GDP関連指標'!G142/100</f>
        <v>56586.18</v>
      </c>
      <c r="E70" s="2199">
        <f>'5兵庫県CI'!D418</f>
        <v>106.85</v>
      </c>
      <c r="F70" s="1386">
        <f>'7兵庫県CI一致個別指標'!M433</f>
        <v>95.5</v>
      </c>
      <c r="G70" s="1497">
        <v>0.97</v>
      </c>
      <c r="H70" s="1399"/>
      <c r="I70" s="1479">
        <v>99</v>
      </c>
      <c r="J70" s="1385">
        <f t="shared" si="2"/>
        <v>71822</v>
      </c>
      <c r="K70" s="1385">
        <v>19688</v>
      </c>
      <c r="L70" s="1450">
        <v>52134</v>
      </c>
      <c r="M70" s="1399"/>
      <c r="N70" s="38"/>
      <c r="O70" s="1402"/>
      <c r="P70" s="1438"/>
      <c r="Q70" s="1439"/>
      <c r="S70" s="1403"/>
      <c r="T70" s="1403"/>
      <c r="U70" s="1404"/>
      <c r="V70" s="1405"/>
      <c r="X70" s="1404"/>
      <c r="Y70" s="1404"/>
    </row>
    <row r="71" spans="1:25">
      <c r="A71" s="764"/>
      <c r="B71" s="564" t="s">
        <v>9</v>
      </c>
      <c r="C71" s="2196"/>
      <c r="D71" s="2196"/>
      <c r="E71" s="2199">
        <f>'5兵庫県CI'!D419</f>
        <v>110.75</v>
      </c>
      <c r="F71" s="1386">
        <f>'7兵庫県CI一致個別指標'!M434</f>
        <v>100.1</v>
      </c>
      <c r="G71" s="1497">
        <v>1.01</v>
      </c>
      <c r="H71" s="1399"/>
      <c r="I71" s="1479">
        <v>98.9</v>
      </c>
      <c r="J71" s="1385">
        <f t="shared" si="2"/>
        <v>75237</v>
      </c>
      <c r="K71" s="1385">
        <v>21038</v>
      </c>
      <c r="L71" s="1450">
        <v>54199</v>
      </c>
      <c r="M71" s="1399"/>
      <c r="N71" s="38"/>
      <c r="O71" s="1402"/>
      <c r="P71" s="1438"/>
      <c r="Q71" s="1439"/>
      <c r="S71" s="1403"/>
      <c r="T71" s="1403"/>
      <c r="U71" s="1404"/>
      <c r="V71" s="1405"/>
      <c r="X71" s="1404"/>
      <c r="Y71" s="1404"/>
    </row>
    <row r="72" spans="1:25">
      <c r="A72" s="764"/>
      <c r="B72" s="564" t="s">
        <v>10</v>
      </c>
      <c r="C72" s="2196"/>
      <c r="D72" s="2196"/>
      <c r="E72" s="2199">
        <f>'5兵庫県CI'!D420</f>
        <v>105.88</v>
      </c>
      <c r="F72" s="1386">
        <f>'7兵庫県CI一致個別指標'!M435</f>
        <v>96.4</v>
      </c>
      <c r="G72" s="1497">
        <v>1.02</v>
      </c>
      <c r="H72" s="1399"/>
      <c r="I72" s="1479">
        <v>99.3</v>
      </c>
      <c r="J72" s="1385">
        <f t="shared" si="2"/>
        <v>74710</v>
      </c>
      <c r="K72" s="1385">
        <v>17167</v>
      </c>
      <c r="L72" s="1450">
        <v>57543</v>
      </c>
      <c r="M72" s="1399"/>
      <c r="N72" s="38"/>
      <c r="O72" s="1402"/>
      <c r="P72" s="1438"/>
      <c r="Q72" s="1439"/>
      <c r="S72" s="1403"/>
      <c r="T72" s="1403"/>
      <c r="U72" s="1404"/>
      <c r="V72" s="1405"/>
      <c r="X72" s="1404"/>
      <c r="Y72" s="1404"/>
    </row>
    <row r="73" spans="1:25">
      <c r="A73" s="764"/>
      <c r="B73" s="564" t="s">
        <v>11</v>
      </c>
      <c r="C73" s="2530">
        <f>'13_4GDP関連指標'!F143/100</f>
        <v>61482.83</v>
      </c>
      <c r="D73" s="2530">
        <f>'13_4GDP関連指標'!G143/100</f>
        <v>57174.79</v>
      </c>
      <c r="E73" s="2199">
        <f>'5兵庫県CI'!D421</f>
        <v>108.68</v>
      </c>
      <c r="F73" s="1386">
        <f>'7兵庫県CI一致個別指標'!M436</f>
        <v>97.7</v>
      </c>
      <c r="G73" s="1497">
        <v>1.01</v>
      </c>
      <c r="H73" s="1399"/>
      <c r="I73" s="1479">
        <v>98.5</v>
      </c>
      <c r="J73" s="1385">
        <f t="shared" si="2"/>
        <v>67863</v>
      </c>
      <c r="K73" s="1385">
        <v>17532</v>
      </c>
      <c r="L73" s="1450">
        <v>50331</v>
      </c>
      <c r="M73" s="1399"/>
      <c r="N73" s="38"/>
      <c r="O73" s="1402"/>
      <c r="P73" s="1438"/>
      <c r="Q73" s="1439"/>
      <c r="S73" s="1403"/>
      <c r="T73" s="1403"/>
      <c r="U73" s="1404"/>
      <c r="V73" s="1405"/>
      <c r="X73" s="1404"/>
      <c r="Y73" s="1404"/>
    </row>
    <row r="74" spans="1:25">
      <c r="A74" s="764"/>
      <c r="B74" s="564" t="s">
        <v>12</v>
      </c>
      <c r="C74" s="2196"/>
      <c r="D74" s="2196"/>
      <c r="E74" s="2199">
        <f>'5兵庫県CI'!D422</f>
        <v>107.19</v>
      </c>
      <c r="F74" s="1386">
        <f>'7兵庫県CI一致個別指標'!M437</f>
        <v>98</v>
      </c>
      <c r="G74" s="1497">
        <v>1.02</v>
      </c>
      <c r="H74" s="1399"/>
      <c r="I74" s="1479">
        <v>99</v>
      </c>
      <c r="J74" s="1385">
        <f t="shared" si="2"/>
        <v>70497</v>
      </c>
      <c r="K74" s="1385">
        <v>18781</v>
      </c>
      <c r="L74" s="1450">
        <v>51716</v>
      </c>
      <c r="M74" s="1399"/>
      <c r="N74" s="38"/>
      <c r="O74" s="1402"/>
      <c r="P74" s="1438"/>
      <c r="Q74" s="1439"/>
      <c r="S74" s="1403"/>
      <c r="T74" s="1403"/>
      <c r="U74" s="1404"/>
      <c r="V74" s="1405"/>
      <c r="X74" s="1404"/>
      <c r="Y74" s="1404"/>
    </row>
    <row r="75" spans="1:25">
      <c r="A75" s="764"/>
      <c r="B75" s="564" t="s">
        <v>13</v>
      </c>
      <c r="C75" s="2196"/>
      <c r="D75" s="2196"/>
      <c r="E75" s="2532"/>
      <c r="F75" s="1399"/>
      <c r="G75" s="1148"/>
      <c r="H75" s="1399"/>
      <c r="I75" s="1396"/>
      <c r="J75" s="1385">
        <f t="shared" si="2"/>
        <v>74342</v>
      </c>
      <c r="K75" s="1385">
        <v>20573</v>
      </c>
      <c r="L75" s="1450">
        <v>53769</v>
      </c>
      <c r="M75" s="1399"/>
      <c r="N75" s="38"/>
      <c r="O75" s="1402"/>
      <c r="P75" s="1438"/>
      <c r="Q75" s="1439"/>
      <c r="S75" s="1403"/>
      <c r="T75" s="1403"/>
      <c r="U75" s="1404"/>
      <c r="V75" s="1405"/>
      <c r="X75" s="1404"/>
      <c r="Y75" s="1404"/>
    </row>
    <row r="76" spans="1:25">
      <c r="A76" s="778"/>
      <c r="B76" s="1388" t="s">
        <v>14</v>
      </c>
      <c r="C76" s="2197"/>
      <c r="D76" s="2197"/>
      <c r="E76" s="2533"/>
      <c r="F76" s="1904"/>
      <c r="G76" s="1149"/>
      <c r="H76" s="1904"/>
      <c r="I76" s="1905"/>
      <c r="J76" s="1906"/>
      <c r="K76" s="1906"/>
      <c r="L76" s="1907"/>
      <c r="M76" s="1904"/>
      <c r="N76" s="66"/>
      <c r="O76" s="1406"/>
      <c r="P76" s="1440"/>
      <c r="Q76" s="1441"/>
      <c r="S76" s="1403"/>
      <c r="T76" s="1403"/>
      <c r="U76" s="1404"/>
      <c r="V76" s="1405"/>
      <c r="X76" s="1404"/>
      <c r="Y76" s="1404"/>
    </row>
    <row r="77" spans="1:25">
      <c r="A77" s="301" t="s">
        <v>1174</v>
      </c>
      <c r="B77" s="398"/>
      <c r="C77" s="38" t="s">
        <v>502</v>
      </c>
      <c r="D77" s="38" t="s">
        <v>502</v>
      </c>
      <c r="E77" s="1452" t="s">
        <v>502</v>
      </c>
      <c r="F77" s="1416" t="s">
        <v>502</v>
      </c>
      <c r="G77" s="1413" t="s">
        <v>1175</v>
      </c>
      <c r="H77" s="1414" t="s">
        <v>502</v>
      </c>
      <c r="I77" s="38" t="s">
        <v>502</v>
      </c>
      <c r="J77" s="1414" t="s">
        <v>1176</v>
      </c>
      <c r="K77" s="1415"/>
      <c r="L77" s="1416"/>
      <c r="M77" s="1413" t="s">
        <v>1177</v>
      </c>
      <c r="N77" s="1082"/>
      <c r="O77" s="1083"/>
      <c r="P77" s="1383"/>
      <c r="Q77" s="1453"/>
      <c r="S77" s="1403"/>
      <c r="T77" s="1403"/>
      <c r="U77" s="1404"/>
      <c r="V77" s="1405"/>
      <c r="X77" s="1404"/>
      <c r="Y77" s="1404"/>
    </row>
    <row r="78" spans="1:25">
      <c r="A78" s="927"/>
      <c r="B78" s="928"/>
      <c r="C78" s="66" t="s">
        <v>1178</v>
      </c>
      <c r="D78" s="66" t="s">
        <v>1178</v>
      </c>
      <c r="E78" s="1418" t="s">
        <v>1178</v>
      </c>
      <c r="F78" s="1420" t="s">
        <v>1178</v>
      </c>
      <c r="G78" s="1418" t="s">
        <v>1179</v>
      </c>
      <c r="H78" s="1419" t="s">
        <v>1178</v>
      </c>
      <c r="I78" s="66" t="s">
        <v>1178</v>
      </c>
      <c r="J78" s="1419" t="s">
        <v>1180</v>
      </c>
      <c r="K78" s="1417"/>
      <c r="L78" s="1420"/>
      <c r="M78" s="1421" t="s">
        <v>1181</v>
      </c>
      <c r="N78" s="1077"/>
      <c r="O78" s="1197"/>
      <c r="P78" s="1088"/>
      <c r="Q78" s="1197"/>
      <c r="U78" s="1404"/>
      <c r="V78" s="1422"/>
      <c r="X78" s="1404"/>
    </row>
    <row r="79" spans="1:25">
      <c r="E79" t="s">
        <v>271</v>
      </c>
      <c r="F79" t="s">
        <v>271</v>
      </c>
      <c r="H79" t="s">
        <v>1258</v>
      </c>
      <c r="M79" t="s">
        <v>271</v>
      </c>
      <c r="V79" t="s">
        <v>271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E9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H88" sqref="H88"/>
    </sheetView>
  </sheetViews>
  <sheetFormatPr defaultRowHeight="13"/>
  <cols>
    <col min="2" max="2" width="7.08984375" customWidth="1"/>
    <col min="3" max="3" width="22.453125" customWidth="1"/>
    <col min="5" max="5" width="11.08984375" customWidth="1"/>
    <col min="258" max="258" width="7.08984375" customWidth="1"/>
    <col min="259" max="259" width="22.453125" customWidth="1"/>
    <col min="514" max="514" width="7.08984375" customWidth="1"/>
    <col min="515" max="515" width="22.453125" customWidth="1"/>
    <col min="770" max="770" width="7.08984375" customWidth="1"/>
    <col min="771" max="771" width="22.453125" customWidth="1"/>
    <col min="1026" max="1026" width="7.08984375" customWidth="1"/>
    <col min="1027" max="1027" width="22.453125" customWidth="1"/>
    <col min="1282" max="1282" width="7.08984375" customWidth="1"/>
    <col min="1283" max="1283" width="22.453125" customWidth="1"/>
    <col min="1538" max="1538" width="7.08984375" customWidth="1"/>
    <col min="1539" max="1539" width="22.453125" customWidth="1"/>
    <col min="1794" max="1794" width="7.08984375" customWidth="1"/>
    <col min="1795" max="1795" width="22.453125" customWidth="1"/>
    <col min="2050" max="2050" width="7.08984375" customWidth="1"/>
    <col min="2051" max="2051" width="22.453125" customWidth="1"/>
    <col min="2306" max="2306" width="7.08984375" customWidth="1"/>
    <col min="2307" max="2307" width="22.453125" customWidth="1"/>
    <col min="2562" max="2562" width="7.08984375" customWidth="1"/>
    <col min="2563" max="2563" width="22.453125" customWidth="1"/>
    <col min="2818" max="2818" width="7.08984375" customWidth="1"/>
    <col min="2819" max="2819" width="22.453125" customWidth="1"/>
    <col min="3074" max="3074" width="7.08984375" customWidth="1"/>
    <col min="3075" max="3075" width="22.453125" customWidth="1"/>
    <col min="3330" max="3330" width="7.08984375" customWidth="1"/>
    <col min="3331" max="3331" width="22.453125" customWidth="1"/>
    <col min="3586" max="3586" width="7.08984375" customWidth="1"/>
    <col min="3587" max="3587" width="22.453125" customWidth="1"/>
    <col min="3842" max="3842" width="7.08984375" customWidth="1"/>
    <col min="3843" max="3843" width="22.453125" customWidth="1"/>
    <col min="4098" max="4098" width="7.08984375" customWidth="1"/>
    <col min="4099" max="4099" width="22.453125" customWidth="1"/>
    <col min="4354" max="4354" width="7.08984375" customWidth="1"/>
    <col min="4355" max="4355" width="22.453125" customWidth="1"/>
    <col min="4610" max="4610" width="7.08984375" customWidth="1"/>
    <col min="4611" max="4611" width="22.453125" customWidth="1"/>
    <col min="4866" max="4866" width="7.08984375" customWidth="1"/>
    <col min="4867" max="4867" width="22.453125" customWidth="1"/>
    <col min="5122" max="5122" width="7.08984375" customWidth="1"/>
    <col min="5123" max="5123" width="22.453125" customWidth="1"/>
    <col min="5378" max="5378" width="7.08984375" customWidth="1"/>
    <col min="5379" max="5379" width="22.453125" customWidth="1"/>
    <col min="5634" max="5634" width="7.08984375" customWidth="1"/>
    <col min="5635" max="5635" width="22.453125" customWidth="1"/>
    <col min="5890" max="5890" width="7.08984375" customWidth="1"/>
    <col min="5891" max="5891" width="22.453125" customWidth="1"/>
    <col min="6146" max="6146" width="7.08984375" customWidth="1"/>
    <col min="6147" max="6147" width="22.453125" customWidth="1"/>
    <col min="6402" max="6402" width="7.08984375" customWidth="1"/>
    <col min="6403" max="6403" width="22.453125" customWidth="1"/>
    <col min="6658" max="6658" width="7.08984375" customWidth="1"/>
    <col min="6659" max="6659" width="22.453125" customWidth="1"/>
    <col min="6914" max="6914" width="7.08984375" customWidth="1"/>
    <col min="6915" max="6915" width="22.453125" customWidth="1"/>
    <col min="7170" max="7170" width="7.08984375" customWidth="1"/>
    <col min="7171" max="7171" width="22.453125" customWidth="1"/>
    <col min="7426" max="7426" width="7.08984375" customWidth="1"/>
    <col min="7427" max="7427" width="22.453125" customWidth="1"/>
    <col min="7682" max="7682" width="7.08984375" customWidth="1"/>
    <col min="7683" max="7683" width="22.453125" customWidth="1"/>
    <col min="7938" max="7938" width="7.08984375" customWidth="1"/>
    <col min="7939" max="7939" width="22.453125" customWidth="1"/>
    <col min="8194" max="8194" width="7.08984375" customWidth="1"/>
    <col min="8195" max="8195" width="22.453125" customWidth="1"/>
    <col min="8450" max="8450" width="7.08984375" customWidth="1"/>
    <col min="8451" max="8451" width="22.453125" customWidth="1"/>
    <col min="8706" max="8706" width="7.08984375" customWidth="1"/>
    <col min="8707" max="8707" width="22.453125" customWidth="1"/>
    <col min="8962" max="8962" width="7.08984375" customWidth="1"/>
    <col min="8963" max="8963" width="22.453125" customWidth="1"/>
    <col min="9218" max="9218" width="7.08984375" customWidth="1"/>
    <col min="9219" max="9219" width="22.453125" customWidth="1"/>
    <col min="9474" max="9474" width="7.08984375" customWidth="1"/>
    <col min="9475" max="9475" width="22.453125" customWidth="1"/>
    <col min="9730" max="9730" width="7.08984375" customWidth="1"/>
    <col min="9731" max="9731" width="22.453125" customWidth="1"/>
    <col min="9986" max="9986" width="7.08984375" customWidth="1"/>
    <col min="9987" max="9987" width="22.453125" customWidth="1"/>
    <col min="10242" max="10242" width="7.08984375" customWidth="1"/>
    <col min="10243" max="10243" width="22.453125" customWidth="1"/>
    <col min="10498" max="10498" width="7.08984375" customWidth="1"/>
    <col min="10499" max="10499" width="22.453125" customWidth="1"/>
    <col min="10754" max="10754" width="7.08984375" customWidth="1"/>
    <col min="10755" max="10755" width="22.453125" customWidth="1"/>
    <col min="11010" max="11010" width="7.08984375" customWidth="1"/>
    <col min="11011" max="11011" width="22.453125" customWidth="1"/>
    <col min="11266" max="11266" width="7.08984375" customWidth="1"/>
    <col min="11267" max="11267" width="22.453125" customWidth="1"/>
    <col min="11522" max="11522" width="7.08984375" customWidth="1"/>
    <col min="11523" max="11523" width="22.453125" customWidth="1"/>
    <col min="11778" max="11778" width="7.08984375" customWidth="1"/>
    <col min="11779" max="11779" width="22.453125" customWidth="1"/>
    <col min="12034" max="12034" width="7.08984375" customWidth="1"/>
    <col min="12035" max="12035" width="22.453125" customWidth="1"/>
    <col min="12290" max="12290" width="7.08984375" customWidth="1"/>
    <col min="12291" max="12291" width="22.453125" customWidth="1"/>
    <col min="12546" max="12546" width="7.08984375" customWidth="1"/>
    <col min="12547" max="12547" width="22.453125" customWidth="1"/>
    <col min="12802" max="12802" width="7.08984375" customWidth="1"/>
    <col min="12803" max="12803" width="22.453125" customWidth="1"/>
    <col min="13058" max="13058" width="7.08984375" customWidth="1"/>
    <col min="13059" max="13059" width="22.453125" customWidth="1"/>
    <col min="13314" max="13314" width="7.08984375" customWidth="1"/>
    <col min="13315" max="13315" width="22.453125" customWidth="1"/>
    <col min="13570" max="13570" width="7.08984375" customWidth="1"/>
    <col min="13571" max="13571" width="22.453125" customWidth="1"/>
    <col min="13826" max="13826" width="7.08984375" customWidth="1"/>
    <col min="13827" max="13827" width="22.453125" customWidth="1"/>
    <col min="14082" max="14082" width="7.08984375" customWidth="1"/>
    <col min="14083" max="14083" width="22.453125" customWidth="1"/>
    <col min="14338" max="14338" width="7.08984375" customWidth="1"/>
    <col min="14339" max="14339" width="22.453125" customWidth="1"/>
    <col min="14594" max="14594" width="7.08984375" customWidth="1"/>
    <col min="14595" max="14595" width="22.453125" customWidth="1"/>
    <col min="14850" max="14850" width="7.08984375" customWidth="1"/>
    <col min="14851" max="14851" width="22.453125" customWidth="1"/>
    <col min="15106" max="15106" width="7.08984375" customWidth="1"/>
    <col min="15107" max="15107" width="22.453125" customWidth="1"/>
    <col min="15362" max="15362" width="7.08984375" customWidth="1"/>
    <col min="15363" max="15363" width="22.453125" customWidth="1"/>
    <col min="15618" max="15618" width="7.08984375" customWidth="1"/>
    <col min="15619" max="15619" width="22.453125" customWidth="1"/>
    <col min="15874" max="15874" width="7.08984375" customWidth="1"/>
    <col min="15875" max="15875" width="22.453125" customWidth="1"/>
    <col min="16130" max="16130" width="7.08984375" customWidth="1"/>
    <col min="16131" max="16131" width="22.453125" customWidth="1"/>
  </cols>
  <sheetData>
    <row r="1" spans="1:5" ht="15.75" customHeight="1">
      <c r="A1" s="299" t="s">
        <v>486</v>
      </c>
      <c r="B1" s="38"/>
      <c r="C1" s="38"/>
      <c r="D1" s="38"/>
    </row>
    <row r="2" spans="1:5" ht="15.75" customHeight="1">
      <c r="A2" s="2728" t="s">
        <v>472</v>
      </c>
      <c r="B2" s="2729"/>
      <c r="C2" s="392" t="s">
        <v>473</v>
      </c>
      <c r="D2" s="2728" t="s">
        <v>550</v>
      </c>
      <c r="E2" s="2729"/>
    </row>
    <row r="3" spans="1:5" ht="15.75" hidden="1" customHeight="1">
      <c r="A3" s="314" t="s">
        <v>691</v>
      </c>
      <c r="B3" s="300" t="s">
        <v>485</v>
      </c>
      <c r="C3" s="508">
        <v>43524</v>
      </c>
      <c r="D3" s="392"/>
      <c r="E3" s="507"/>
    </row>
    <row r="4" spans="1:5" ht="15.75" hidden="1" customHeight="1">
      <c r="A4" s="314" t="s">
        <v>741</v>
      </c>
      <c r="B4" s="300" t="s">
        <v>474</v>
      </c>
      <c r="C4" s="396">
        <v>43554</v>
      </c>
      <c r="D4" s="397"/>
      <c r="E4" s="398"/>
    </row>
    <row r="5" spans="1:5" ht="15.75" hidden="1" customHeight="1">
      <c r="A5" s="737"/>
      <c r="B5" s="738" t="s">
        <v>475</v>
      </c>
      <c r="C5" s="739">
        <v>43592</v>
      </c>
      <c r="D5" s="2730" t="s">
        <v>770</v>
      </c>
      <c r="E5" s="2731"/>
    </row>
    <row r="6" spans="1:5" ht="15.75" hidden="1" customHeight="1">
      <c r="A6" s="301"/>
      <c r="B6" s="302" t="s">
        <v>476</v>
      </c>
      <c r="C6" s="396">
        <v>43615</v>
      </c>
      <c r="D6" s="397"/>
      <c r="E6" s="398"/>
    </row>
    <row r="7" spans="1:5" ht="15.75" hidden="1" customHeight="1">
      <c r="A7" s="301"/>
      <c r="B7" s="302" t="s">
        <v>477</v>
      </c>
      <c r="C7" s="396">
        <v>43645</v>
      </c>
      <c r="D7" s="397"/>
      <c r="E7" s="398"/>
    </row>
    <row r="8" spans="1:5" ht="15.75" hidden="1" customHeight="1">
      <c r="A8" s="301"/>
      <c r="B8" s="302" t="s">
        <v>478</v>
      </c>
      <c r="C8" s="396">
        <v>43676</v>
      </c>
      <c r="D8" s="397"/>
      <c r="E8" s="398"/>
    </row>
    <row r="9" spans="1:5" ht="15.75" hidden="1" customHeight="1">
      <c r="A9" s="301"/>
      <c r="B9" s="302" t="s">
        <v>479</v>
      </c>
      <c r="C9" s="396">
        <v>43707</v>
      </c>
      <c r="D9" s="397" t="s">
        <v>661</v>
      </c>
      <c r="E9" s="398" t="s">
        <v>662</v>
      </c>
    </row>
    <row r="10" spans="1:5" ht="15.75" hidden="1" customHeight="1">
      <c r="A10" s="301"/>
      <c r="B10" s="302" t="s">
        <v>480</v>
      </c>
      <c r="C10" s="396">
        <v>43736</v>
      </c>
      <c r="D10" s="397"/>
      <c r="E10" s="398"/>
    </row>
    <row r="11" spans="1:5" ht="15.75" hidden="1" customHeight="1">
      <c r="A11" s="301"/>
      <c r="B11" s="302" t="s">
        <v>481</v>
      </c>
      <c r="C11" s="396">
        <v>43768</v>
      </c>
      <c r="D11" s="397" t="s">
        <v>689</v>
      </c>
      <c r="E11" s="302" t="s">
        <v>690</v>
      </c>
    </row>
    <row r="12" spans="1:5" ht="15.75" hidden="1" customHeight="1">
      <c r="A12" s="301"/>
      <c r="B12" s="302" t="s">
        <v>482</v>
      </c>
      <c r="C12" s="396">
        <v>43799</v>
      </c>
      <c r="D12" s="397"/>
      <c r="E12" s="398"/>
    </row>
    <row r="13" spans="1:5" ht="15.75" hidden="1" customHeight="1">
      <c r="A13" s="301"/>
      <c r="B13" s="302" t="s">
        <v>483</v>
      </c>
      <c r="C13" s="396">
        <v>43827</v>
      </c>
      <c r="D13" s="397"/>
      <c r="E13" s="398"/>
    </row>
    <row r="14" spans="1:5" ht="15.75" hidden="1" customHeight="1">
      <c r="A14" s="301"/>
      <c r="B14" s="302" t="s">
        <v>484</v>
      </c>
      <c r="C14" s="396">
        <v>43860</v>
      </c>
      <c r="D14" s="397"/>
      <c r="E14" s="398"/>
    </row>
    <row r="15" spans="1:5" ht="15.75" hidden="1" customHeight="1">
      <c r="A15" s="301"/>
      <c r="B15" s="302" t="s">
        <v>485</v>
      </c>
      <c r="C15" s="396">
        <v>43889</v>
      </c>
      <c r="D15" s="397" t="s">
        <v>692</v>
      </c>
      <c r="E15" s="302" t="s">
        <v>693</v>
      </c>
    </row>
    <row r="16" spans="1:5" hidden="1">
      <c r="A16" s="314" t="s">
        <v>769</v>
      </c>
      <c r="B16" s="300" t="s">
        <v>474</v>
      </c>
      <c r="C16" s="925">
        <v>43920</v>
      </c>
      <c r="D16" s="482"/>
      <c r="E16" s="924"/>
    </row>
    <row r="17" spans="1:5" hidden="1">
      <c r="A17" s="301"/>
      <c r="B17" s="302" t="s">
        <v>475</v>
      </c>
      <c r="C17" s="926" t="s">
        <v>742</v>
      </c>
      <c r="D17" s="76"/>
      <c r="E17" s="398"/>
    </row>
    <row r="18" spans="1:5" hidden="1">
      <c r="A18" s="301"/>
      <c r="B18" s="302" t="s">
        <v>476</v>
      </c>
      <c r="C18" s="926" t="s">
        <v>742</v>
      </c>
      <c r="D18" s="76"/>
      <c r="E18" s="398"/>
    </row>
    <row r="19" spans="1:5" hidden="1">
      <c r="A19" s="301"/>
      <c r="B19" s="302" t="s">
        <v>477</v>
      </c>
      <c r="C19" s="926"/>
      <c r="D19" s="76"/>
      <c r="E19" s="398"/>
    </row>
    <row r="20" spans="1:5" hidden="1">
      <c r="A20" s="301"/>
      <c r="B20" s="302" t="s">
        <v>478</v>
      </c>
      <c r="C20" s="926"/>
      <c r="D20" s="76"/>
      <c r="E20" s="398"/>
    </row>
    <row r="21" spans="1:5" hidden="1">
      <c r="A21" s="301"/>
      <c r="B21" s="302" t="s">
        <v>479</v>
      </c>
      <c r="C21" s="926"/>
      <c r="D21" s="76"/>
      <c r="E21" s="398"/>
    </row>
    <row r="22" spans="1:5" hidden="1">
      <c r="A22" s="301"/>
      <c r="B22" s="302" t="s">
        <v>480</v>
      </c>
      <c r="C22" s="926"/>
      <c r="D22" s="76"/>
      <c r="E22" s="398"/>
    </row>
    <row r="23" spans="1:5" hidden="1">
      <c r="A23" s="301"/>
      <c r="B23" s="302" t="s">
        <v>481</v>
      </c>
      <c r="C23" s="926"/>
      <c r="D23" s="76"/>
      <c r="E23" s="302"/>
    </row>
    <row r="24" spans="1:5" hidden="1">
      <c r="A24" s="301"/>
      <c r="B24" s="302" t="s">
        <v>482</v>
      </c>
      <c r="C24" s="926"/>
      <c r="D24" s="76"/>
      <c r="E24" s="398"/>
    </row>
    <row r="25" spans="1:5" hidden="1">
      <c r="A25" s="301"/>
      <c r="B25" s="302" t="s">
        <v>483</v>
      </c>
      <c r="C25" s="926"/>
      <c r="D25" s="76"/>
      <c r="E25" s="398"/>
    </row>
    <row r="26" spans="1:5" hidden="1">
      <c r="A26" s="301"/>
      <c r="B26" s="302" t="s">
        <v>484</v>
      </c>
      <c r="C26" s="926"/>
      <c r="D26" s="76"/>
      <c r="E26" s="398"/>
    </row>
    <row r="27" spans="1:5" hidden="1">
      <c r="A27" s="301"/>
      <c r="B27" s="302" t="s">
        <v>485</v>
      </c>
      <c r="C27" s="926"/>
      <c r="D27" s="76"/>
      <c r="E27" s="302"/>
    </row>
    <row r="28" spans="1:5" hidden="1">
      <c r="A28" s="301"/>
      <c r="B28" s="302" t="s">
        <v>475</v>
      </c>
      <c r="C28" s="926">
        <v>43951</v>
      </c>
      <c r="D28" s="38"/>
      <c r="E28" s="398"/>
    </row>
    <row r="29" spans="1:5" hidden="1">
      <c r="A29" s="301"/>
      <c r="B29" s="302" t="s">
        <v>476</v>
      </c>
      <c r="C29" s="926">
        <v>43980</v>
      </c>
      <c r="D29" s="38"/>
      <c r="E29" s="398"/>
    </row>
    <row r="30" spans="1:5" hidden="1">
      <c r="A30" s="301"/>
      <c r="B30" s="302" t="s">
        <v>477</v>
      </c>
      <c r="C30" s="926">
        <v>44012</v>
      </c>
      <c r="D30" s="38"/>
      <c r="E30" s="398"/>
    </row>
    <row r="31" spans="1:5" hidden="1">
      <c r="A31" s="301"/>
      <c r="B31" s="302" t="s">
        <v>478</v>
      </c>
      <c r="C31" s="926">
        <v>44042</v>
      </c>
      <c r="D31" s="38"/>
      <c r="E31" s="398"/>
    </row>
    <row r="32" spans="1:5" hidden="1">
      <c r="A32" s="301"/>
      <c r="B32" s="302" t="s">
        <v>479</v>
      </c>
      <c r="C32" s="926">
        <v>44074</v>
      </c>
      <c r="D32" s="38"/>
      <c r="E32" s="398"/>
    </row>
    <row r="33" spans="1:5" hidden="1">
      <c r="A33" s="301"/>
      <c r="B33" s="302" t="s">
        <v>480</v>
      </c>
      <c r="C33" s="926">
        <v>44104</v>
      </c>
      <c r="D33" s="38"/>
      <c r="E33" s="398"/>
    </row>
    <row r="34" spans="1:5" hidden="1">
      <c r="A34" s="301"/>
      <c r="B34" s="302" t="s">
        <v>481</v>
      </c>
      <c r="C34" s="926">
        <v>44134</v>
      </c>
      <c r="D34" s="38"/>
      <c r="E34" s="398"/>
    </row>
    <row r="35" spans="1:5" hidden="1">
      <c r="A35" s="301"/>
      <c r="B35" s="302" t="s">
        <v>482</v>
      </c>
      <c r="C35" s="926">
        <v>44165</v>
      </c>
      <c r="D35" s="38"/>
      <c r="E35" s="398"/>
    </row>
    <row r="36" spans="1:5" hidden="1">
      <c r="A36" s="301"/>
      <c r="B36" s="302" t="s">
        <v>483</v>
      </c>
      <c r="C36" s="926">
        <v>44193</v>
      </c>
      <c r="D36" s="38"/>
      <c r="E36" s="398"/>
    </row>
    <row r="37" spans="1:5" hidden="1">
      <c r="A37" s="301"/>
      <c r="B37" s="302" t="s">
        <v>484</v>
      </c>
      <c r="C37" s="926">
        <v>44225</v>
      </c>
      <c r="D37" s="38"/>
      <c r="E37" s="398"/>
    </row>
    <row r="38" spans="1:5" hidden="1">
      <c r="A38" s="927"/>
      <c r="B38" s="993" t="s">
        <v>485</v>
      </c>
      <c r="C38" s="992">
        <v>44255</v>
      </c>
      <c r="D38" s="66"/>
      <c r="E38" s="928"/>
    </row>
    <row r="39" spans="1:5" hidden="1">
      <c r="A39" s="314" t="s">
        <v>820</v>
      </c>
      <c r="B39" s="300" t="s">
        <v>474</v>
      </c>
      <c r="C39" s="925">
        <v>44285</v>
      </c>
      <c r="D39" s="482"/>
      <c r="E39" s="924"/>
    </row>
    <row r="40" spans="1:5" hidden="1">
      <c r="A40" s="301"/>
      <c r="B40" s="302" t="s">
        <v>475</v>
      </c>
      <c r="C40" s="926">
        <v>44316</v>
      </c>
      <c r="D40" s="76"/>
      <c r="E40" s="398"/>
    </row>
    <row r="41" spans="1:5" hidden="1">
      <c r="A41" s="301"/>
      <c r="B41" s="302" t="s">
        <v>476</v>
      </c>
      <c r="C41" s="926">
        <v>44347</v>
      </c>
      <c r="D41" s="76"/>
      <c r="E41" s="398"/>
    </row>
    <row r="42" spans="1:5" hidden="1">
      <c r="A42" s="301"/>
      <c r="B42" s="302" t="s">
        <v>477</v>
      </c>
      <c r="C42" s="926">
        <v>44377</v>
      </c>
      <c r="D42" s="76"/>
      <c r="E42" s="398"/>
    </row>
    <row r="43" spans="1:5" hidden="1">
      <c r="A43" s="301"/>
      <c r="B43" s="302" t="s">
        <v>478</v>
      </c>
      <c r="C43" s="926">
        <v>44407</v>
      </c>
      <c r="D43" s="76"/>
      <c r="E43" s="398"/>
    </row>
    <row r="44" spans="1:5" hidden="1">
      <c r="A44" s="301"/>
      <c r="B44" s="302" t="s">
        <v>479</v>
      </c>
      <c r="C44" s="926">
        <v>44439</v>
      </c>
      <c r="D44" s="76"/>
      <c r="E44" s="398"/>
    </row>
    <row r="45" spans="1:5" hidden="1">
      <c r="A45" s="301"/>
      <c r="B45" s="302" t="s">
        <v>480</v>
      </c>
      <c r="C45" s="926">
        <v>44469</v>
      </c>
      <c r="D45" s="76"/>
      <c r="E45" s="398"/>
    </row>
    <row r="46" spans="1:5" hidden="1">
      <c r="A46" s="301"/>
      <c r="B46" s="302" t="s">
        <v>481</v>
      </c>
      <c r="C46" s="926">
        <v>44498</v>
      </c>
      <c r="D46" s="76"/>
      <c r="E46" s="302"/>
    </row>
    <row r="47" spans="1:5" hidden="1">
      <c r="A47" s="301"/>
      <c r="B47" s="302" t="s">
        <v>482</v>
      </c>
      <c r="C47" s="926">
        <v>44530</v>
      </c>
      <c r="D47" s="76"/>
      <c r="E47" s="398"/>
    </row>
    <row r="48" spans="1:5" hidden="1">
      <c r="A48" s="301"/>
      <c r="B48" s="302" t="s">
        <v>483</v>
      </c>
      <c r="C48" s="926">
        <v>44558</v>
      </c>
      <c r="D48" s="76"/>
      <c r="E48" s="398"/>
    </row>
    <row r="49" spans="1:5" hidden="1">
      <c r="A49" s="301"/>
      <c r="B49" s="302" t="s">
        <v>484</v>
      </c>
      <c r="C49" s="926">
        <v>44592</v>
      </c>
      <c r="D49" s="76"/>
      <c r="E49" s="398"/>
    </row>
    <row r="50" spans="1:5" hidden="1">
      <c r="A50" s="927"/>
      <c r="B50" s="993" t="s">
        <v>485</v>
      </c>
      <c r="C50" s="992">
        <v>44620</v>
      </c>
      <c r="D50" s="481"/>
      <c r="E50" s="993"/>
    </row>
    <row r="51" spans="1:5" hidden="1">
      <c r="A51" s="314" t="s">
        <v>860</v>
      </c>
      <c r="B51" s="300" t="s">
        <v>474</v>
      </c>
      <c r="C51" s="925">
        <v>44650</v>
      </c>
      <c r="D51" s="482"/>
      <c r="E51" s="924"/>
    </row>
    <row r="52" spans="1:5" hidden="1">
      <c r="A52" s="301"/>
      <c r="B52" s="302" t="s">
        <v>475</v>
      </c>
      <c r="C52" s="926">
        <v>44679</v>
      </c>
      <c r="D52" s="76"/>
      <c r="E52" s="398"/>
    </row>
    <row r="53" spans="1:5" hidden="1">
      <c r="A53" s="301"/>
      <c r="B53" s="302" t="s">
        <v>476</v>
      </c>
      <c r="C53" s="926">
        <v>44712</v>
      </c>
      <c r="D53" s="76"/>
      <c r="E53" s="398"/>
    </row>
    <row r="54" spans="1:5" hidden="1">
      <c r="A54" s="301"/>
      <c r="B54" s="302" t="s">
        <v>477</v>
      </c>
      <c r="C54" s="926">
        <v>44742</v>
      </c>
      <c r="D54" s="76"/>
      <c r="E54" s="398"/>
    </row>
    <row r="55" spans="1:5" hidden="1">
      <c r="A55" s="301"/>
      <c r="B55" s="302" t="s">
        <v>478</v>
      </c>
      <c r="C55" s="926">
        <v>44771</v>
      </c>
      <c r="D55" s="76"/>
      <c r="E55" s="398"/>
    </row>
    <row r="56" spans="1:5" hidden="1">
      <c r="A56" s="301"/>
      <c r="B56" s="302" t="s">
        <v>479</v>
      </c>
      <c r="C56" s="926">
        <v>44804</v>
      </c>
      <c r="D56" s="76"/>
      <c r="E56" s="398"/>
    </row>
    <row r="57" spans="1:5" hidden="1">
      <c r="A57" s="301"/>
      <c r="B57" s="302" t="s">
        <v>480</v>
      </c>
      <c r="C57" s="926">
        <v>44834</v>
      </c>
      <c r="D57" s="76"/>
      <c r="E57" s="398"/>
    </row>
    <row r="58" spans="1:5" hidden="1">
      <c r="A58" s="301"/>
      <c r="B58" s="302" t="s">
        <v>481</v>
      </c>
      <c r="C58" s="926">
        <v>44865</v>
      </c>
      <c r="D58" s="76"/>
      <c r="E58" s="302"/>
    </row>
    <row r="59" spans="1:5" hidden="1">
      <c r="A59" s="301"/>
      <c r="B59" s="302" t="s">
        <v>482</v>
      </c>
      <c r="C59" s="926">
        <v>44895</v>
      </c>
      <c r="D59" s="76"/>
      <c r="E59" s="398"/>
    </row>
    <row r="60" spans="1:5" hidden="1">
      <c r="A60" s="301"/>
      <c r="B60" s="302" t="s">
        <v>483</v>
      </c>
      <c r="C60" s="926">
        <v>44923</v>
      </c>
      <c r="D60" s="76"/>
      <c r="E60" s="398"/>
    </row>
    <row r="61" spans="1:5" hidden="1">
      <c r="A61" s="301"/>
      <c r="B61" s="302" t="s">
        <v>484</v>
      </c>
      <c r="C61" s="926">
        <v>44957</v>
      </c>
      <c r="D61" s="76"/>
      <c r="E61" s="398"/>
    </row>
    <row r="62" spans="1:5" hidden="1">
      <c r="A62" s="927"/>
      <c r="B62" s="993" t="s">
        <v>485</v>
      </c>
      <c r="C62" s="992">
        <v>44985</v>
      </c>
      <c r="D62" s="481"/>
      <c r="E62" s="993"/>
    </row>
    <row r="63" spans="1:5">
      <c r="A63" s="314" t="s">
        <v>1223</v>
      </c>
      <c r="B63" s="300" t="s">
        <v>474</v>
      </c>
      <c r="C63" s="925">
        <v>45015</v>
      </c>
      <c r="D63" s="482"/>
      <c r="E63" s="924"/>
    </row>
    <row r="64" spans="1:5">
      <c r="A64" s="301"/>
      <c r="B64" s="302" t="s">
        <v>475</v>
      </c>
      <c r="C64" s="926">
        <v>45044</v>
      </c>
      <c r="D64" s="76"/>
      <c r="E64" s="398"/>
    </row>
    <row r="65" spans="1:5">
      <c r="A65" s="301"/>
      <c r="B65" s="302" t="s">
        <v>476</v>
      </c>
      <c r="C65" s="926">
        <v>45077</v>
      </c>
      <c r="D65" s="76"/>
      <c r="E65" s="398"/>
    </row>
    <row r="66" spans="1:5">
      <c r="A66" s="301"/>
      <c r="B66" s="302" t="s">
        <v>477</v>
      </c>
      <c r="C66" s="926">
        <v>45107</v>
      </c>
      <c r="D66" s="76"/>
      <c r="E66" s="398"/>
    </row>
    <row r="67" spans="1:5">
      <c r="A67" s="301"/>
      <c r="B67" s="302" t="s">
        <v>478</v>
      </c>
      <c r="C67" s="926">
        <v>45138</v>
      </c>
      <c r="D67" s="76"/>
      <c r="E67" s="398"/>
    </row>
    <row r="68" spans="1:5">
      <c r="A68" s="301"/>
      <c r="B68" s="302" t="s">
        <v>479</v>
      </c>
      <c r="C68" s="926">
        <v>45169</v>
      </c>
      <c r="D68" s="76"/>
      <c r="E68" s="398"/>
    </row>
    <row r="69" spans="1:5">
      <c r="A69" s="301"/>
      <c r="B69" s="302" t="s">
        <v>480</v>
      </c>
      <c r="C69" s="926">
        <v>45199</v>
      </c>
      <c r="D69" s="76"/>
      <c r="E69" s="398"/>
    </row>
    <row r="70" spans="1:5">
      <c r="A70" s="301"/>
      <c r="B70" s="302" t="s">
        <v>481</v>
      </c>
      <c r="C70" s="926">
        <v>45230</v>
      </c>
      <c r="D70" s="76"/>
      <c r="E70" s="302"/>
    </row>
    <row r="71" spans="1:5">
      <c r="A71" s="301"/>
      <c r="B71" s="302" t="s">
        <v>482</v>
      </c>
      <c r="C71" s="926">
        <v>45260</v>
      </c>
      <c r="D71" s="76"/>
      <c r="E71" s="398"/>
    </row>
    <row r="72" spans="1:5">
      <c r="A72" s="301"/>
      <c r="B72" s="302" t="s">
        <v>483</v>
      </c>
      <c r="C72" s="926">
        <v>45288</v>
      </c>
      <c r="D72" s="76"/>
      <c r="E72" s="398"/>
    </row>
    <row r="73" spans="1:5">
      <c r="A73" s="301"/>
      <c r="B73" s="302" t="s">
        <v>484</v>
      </c>
      <c r="C73" s="926">
        <v>45322</v>
      </c>
      <c r="D73" s="76"/>
      <c r="E73" s="398"/>
    </row>
    <row r="74" spans="1:5">
      <c r="A74" s="927"/>
      <c r="B74" s="993" t="s">
        <v>485</v>
      </c>
      <c r="C74" s="992">
        <v>45350</v>
      </c>
      <c r="D74" s="481"/>
      <c r="E74" s="993"/>
    </row>
    <row r="75" spans="1:5">
      <c r="A75" s="314" t="s">
        <v>1429</v>
      </c>
      <c r="B75" s="300" t="s">
        <v>474</v>
      </c>
      <c r="C75" s="925">
        <v>45380</v>
      </c>
      <c r="D75" s="482"/>
      <c r="E75" s="924"/>
    </row>
    <row r="76" spans="1:5">
      <c r="A76" s="301"/>
      <c r="B76" s="302" t="s">
        <v>475</v>
      </c>
      <c r="C76" s="926">
        <v>45412</v>
      </c>
      <c r="D76" s="76"/>
      <c r="E76" s="398"/>
    </row>
    <row r="77" spans="1:5">
      <c r="A77" s="301"/>
      <c r="B77" s="302" t="s">
        <v>476</v>
      </c>
      <c r="C77" s="926">
        <v>45443</v>
      </c>
      <c r="D77" s="76"/>
      <c r="E77" s="398"/>
    </row>
    <row r="78" spans="1:5">
      <c r="A78" s="301"/>
      <c r="B78" s="302" t="s">
        <v>477</v>
      </c>
      <c r="C78" s="926">
        <v>45471</v>
      </c>
      <c r="D78" s="76"/>
      <c r="E78" s="398"/>
    </row>
    <row r="79" spans="1:5">
      <c r="A79" s="301"/>
      <c r="B79" s="302" t="s">
        <v>478</v>
      </c>
      <c r="C79" s="926">
        <v>45504</v>
      </c>
      <c r="D79" s="76"/>
      <c r="E79" s="398"/>
    </row>
    <row r="80" spans="1:5">
      <c r="A80" s="301"/>
      <c r="B80" s="302" t="s">
        <v>479</v>
      </c>
      <c r="C80" s="926">
        <v>45534</v>
      </c>
      <c r="D80" s="76"/>
      <c r="E80" s="398"/>
    </row>
    <row r="81" spans="1:5">
      <c r="A81" s="301"/>
      <c r="B81" s="302" t="s">
        <v>480</v>
      </c>
      <c r="C81" s="926">
        <v>45565</v>
      </c>
      <c r="D81" s="76"/>
      <c r="E81" s="398"/>
    </row>
    <row r="82" spans="1:5">
      <c r="A82" s="301"/>
      <c r="B82" s="302" t="s">
        <v>481</v>
      </c>
      <c r="C82" s="926">
        <v>45596</v>
      </c>
      <c r="D82" s="76"/>
      <c r="E82" s="302"/>
    </row>
    <row r="83" spans="1:5">
      <c r="A83" s="301"/>
      <c r="B83" s="302" t="s">
        <v>482</v>
      </c>
      <c r="C83" s="926">
        <v>45625</v>
      </c>
      <c r="D83" s="76"/>
      <c r="E83" s="398"/>
    </row>
    <row r="84" spans="1:5">
      <c r="A84" s="301"/>
      <c r="B84" s="302" t="s">
        <v>483</v>
      </c>
      <c r="C84" s="926">
        <v>45653</v>
      </c>
      <c r="D84" s="76"/>
      <c r="E84" s="398"/>
    </row>
    <row r="85" spans="1:5">
      <c r="A85" s="301"/>
      <c r="B85" s="302" t="s">
        <v>484</v>
      </c>
      <c r="C85" s="926">
        <v>45688</v>
      </c>
      <c r="D85" s="76"/>
      <c r="E85" s="398"/>
    </row>
    <row r="86" spans="1:5">
      <c r="A86" s="927"/>
      <c r="B86" s="993" t="s">
        <v>485</v>
      </c>
      <c r="C86" s="992">
        <v>45716</v>
      </c>
      <c r="D86" s="481"/>
      <c r="E86" s="993"/>
    </row>
    <row r="87" spans="1:5">
      <c r="A87" s="314" t="s">
        <v>1466</v>
      </c>
      <c r="B87" s="300" t="s">
        <v>474</v>
      </c>
      <c r="C87" s="925">
        <v>45745</v>
      </c>
      <c r="D87" s="482"/>
      <c r="E87" s="924"/>
    </row>
    <row r="88" spans="1:5">
      <c r="A88" s="301"/>
      <c r="B88" s="302" t="s">
        <v>475</v>
      </c>
      <c r="C88" s="926">
        <v>45779</v>
      </c>
      <c r="D88" s="76"/>
      <c r="E88" s="398"/>
    </row>
    <row r="89" spans="1:5">
      <c r="A89" s="301"/>
      <c r="B89" s="302" t="s">
        <v>476</v>
      </c>
      <c r="C89" s="926">
        <v>45812</v>
      </c>
      <c r="D89" s="76"/>
      <c r="E89" s="398"/>
    </row>
    <row r="90" spans="1:5">
      <c r="A90" s="301"/>
      <c r="B90" s="302" t="s">
        <v>477</v>
      </c>
      <c r="C90" s="926">
        <v>45841</v>
      </c>
      <c r="D90" s="76"/>
      <c r="E90" s="398"/>
    </row>
    <row r="91" spans="1:5">
      <c r="A91" s="301"/>
      <c r="B91" s="302" t="s">
        <v>478</v>
      </c>
      <c r="C91" s="926">
        <v>45874</v>
      </c>
      <c r="D91" s="76"/>
      <c r="E91" s="398"/>
    </row>
    <row r="92" spans="1:5">
      <c r="A92" s="301"/>
      <c r="B92" s="302" t="s">
        <v>479</v>
      </c>
      <c r="C92" s="926">
        <v>45903</v>
      </c>
      <c r="D92" s="76"/>
      <c r="E92" s="398"/>
    </row>
    <row r="93" spans="1:5">
      <c r="A93" s="301"/>
      <c r="B93" s="302" t="s">
        <v>480</v>
      </c>
      <c r="C93" s="926">
        <v>45933</v>
      </c>
      <c r="D93" s="76"/>
      <c r="E93" s="398"/>
    </row>
    <row r="94" spans="1:5">
      <c r="A94" s="737"/>
      <c r="B94" s="738" t="s">
        <v>481</v>
      </c>
      <c r="C94" s="2649">
        <v>45966</v>
      </c>
      <c r="D94" s="2650"/>
      <c r="E94" s="738"/>
    </row>
    <row r="95" spans="1:5">
      <c r="A95" s="737"/>
      <c r="B95" s="738" t="s">
        <v>482</v>
      </c>
      <c r="C95" s="2649">
        <v>45994</v>
      </c>
      <c r="D95" s="2650"/>
      <c r="E95" s="2651"/>
    </row>
    <row r="96" spans="1:5">
      <c r="A96" s="737"/>
      <c r="B96" s="738" t="s">
        <v>483</v>
      </c>
      <c r="C96" s="2649">
        <v>46028</v>
      </c>
      <c r="D96" s="2650"/>
      <c r="E96" s="2651"/>
    </row>
    <row r="97" spans="1:5">
      <c r="A97" s="737"/>
      <c r="B97" s="738" t="s">
        <v>484</v>
      </c>
      <c r="C97" s="2649">
        <v>46057</v>
      </c>
      <c r="D97" s="2650"/>
      <c r="E97" s="2651"/>
    </row>
    <row r="98" spans="1:5">
      <c r="A98" s="2652"/>
      <c r="B98" s="2653" t="s">
        <v>485</v>
      </c>
      <c r="C98" s="2654">
        <v>46085</v>
      </c>
      <c r="D98" s="2655"/>
      <c r="E98" s="2653"/>
    </row>
  </sheetData>
  <mergeCells count="3">
    <mergeCell ref="A2:B2"/>
    <mergeCell ref="D2:E2"/>
    <mergeCell ref="D5:E5"/>
  </mergeCells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8"/>
  <dimension ref="A1:H149"/>
  <sheetViews>
    <sheetView workbookViewId="0">
      <pane xSplit="2" ySplit="5" topLeftCell="C16" activePane="bottomRight" state="frozen"/>
      <selection pane="topRight" activeCell="B1" sqref="B1"/>
      <selection pane="bottomLeft" activeCell="A6" sqref="A6"/>
      <selection pane="bottomRight" activeCell="E27" sqref="E27"/>
    </sheetView>
  </sheetViews>
  <sheetFormatPr defaultRowHeight="13"/>
  <cols>
    <col min="1" max="1" width="9.90625" customWidth="1"/>
    <col min="2" max="2" width="11.90625" customWidth="1"/>
    <col min="3" max="8" width="12.08984375" customWidth="1"/>
  </cols>
  <sheetData>
    <row r="1" spans="1:8">
      <c r="A1" s="477" t="s">
        <v>606</v>
      </c>
      <c r="B1" s="38"/>
      <c r="C1" s="76" t="s">
        <v>812</v>
      </c>
      <c r="D1" s="76" t="s">
        <v>812</v>
      </c>
      <c r="E1" s="76"/>
      <c r="F1" s="76" t="s">
        <v>812</v>
      </c>
      <c r="G1" s="76" t="s">
        <v>812</v>
      </c>
      <c r="H1" s="76" t="s">
        <v>812</v>
      </c>
    </row>
    <row r="2" spans="1:8">
      <c r="A2" s="471"/>
      <c r="B2" s="471"/>
      <c r="C2" s="482" t="s">
        <v>603</v>
      </c>
      <c r="D2" s="482"/>
      <c r="E2" s="482"/>
      <c r="F2" s="482" t="s">
        <v>502</v>
      </c>
      <c r="G2" s="482"/>
      <c r="H2" s="479"/>
    </row>
    <row r="3" spans="1:8">
      <c r="A3" s="38"/>
      <c r="B3" s="38"/>
      <c r="C3" s="76" t="s">
        <v>600</v>
      </c>
      <c r="D3" s="76" t="s">
        <v>600</v>
      </c>
      <c r="E3" s="76" t="s">
        <v>600</v>
      </c>
      <c r="F3" s="76" t="s">
        <v>600</v>
      </c>
      <c r="G3" s="76" t="s">
        <v>600</v>
      </c>
      <c r="H3" s="486" t="s">
        <v>600</v>
      </c>
    </row>
    <row r="4" spans="1:8">
      <c r="A4" s="38"/>
      <c r="B4" s="38"/>
      <c r="C4" s="76" t="s">
        <v>601</v>
      </c>
      <c r="D4" s="76" t="s">
        <v>602</v>
      </c>
      <c r="E4" s="76" t="s">
        <v>602</v>
      </c>
      <c r="F4" s="76" t="s">
        <v>601</v>
      </c>
      <c r="G4" s="76" t="s">
        <v>906</v>
      </c>
      <c r="H4" s="486" t="s">
        <v>906</v>
      </c>
    </row>
    <row r="5" spans="1:8">
      <c r="A5" s="66"/>
      <c r="B5" s="66"/>
      <c r="C5" s="481" t="s">
        <v>605</v>
      </c>
      <c r="D5" s="481" t="s">
        <v>605</v>
      </c>
      <c r="E5" s="487" t="s">
        <v>656</v>
      </c>
      <c r="F5" s="481" t="s">
        <v>604</v>
      </c>
      <c r="G5" s="481" t="s">
        <v>604</v>
      </c>
      <c r="H5" s="487" t="s">
        <v>656</v>
      </c>
    </row>
    <row r="6" spans="1:8">
      <c r="A6" s="476" t="s">
        <v>645</v>
      </c>
      <c r="B6" s="430" t="s">
        <v>625</v>
      </c>
      <c r="C6" s="483"/>
      <c r="D6" s="483"/>
      <c r="E6" s="483"/>
      <c r="F6" s="1095">
        <v>4629110.9988457132</v>
      </c>
      <c r="G6" s="1095">
        <v>4674971.2088151993</v>
      </c>
      <c r="H6" s="1096"/>
    </row>
    <row r="7" spans="1:8">
      <c r="A7" s="474">
        <v>-1990</v>
      </c>
      <c r="B7" s="430" t="s">
        <v>626</v>
      </c>
      <c r="C7" s="484"/>
      <c r="D7" s="484"/>
      <c r="E7" s="484"/>
      <c r="F7" s="1097">
        <v>4734737.2929851487</v>
      </c>
      <c r="G7" s="1097">
        <v>4903292.138362987</v>
      </c>
      <c r="H7" s="1096"/>
    </row>
    <row r="8" spans="1:8">
      <c r="A8" s="472"/>
      <c r="B8" s="430" t="s">
        <v>627</v>
      </c>
      <c r="C8" s="484"/>
      <c r="D8" s="484"/>
      <c r="E8" s="484"/>
      <c r="F8" s="1097">
        <v>5168873.846522402</v>
      </c>
      <c r="G8" s="1097">
        <v>5161250.484034624</v>
      </c>
      <c r="H8" s="1096"/>
    </row>
    <row r="9" spans="1:8">
      <c r="A9" s="476" t="s">
        <v>646</v>
      </c>
      <c r="B9" s="442" t="s">
        <v>624</v>
      </c>
      <c r="C9" s="483"/>
      <c r="D9" s="483"/>
      <c r="E9" s="483"/>
      <c r="F9" s="1095">
        <v>4819236.2744213808</v>
      </c>
      <c r="G9" s="1095">
        <v>4896281.1687871888</v>
      </c>
      <c r="H9" s="1095"/>
    </row>
    <row r="10" spans="1:8">
      <c r="A10" s="474">
        <v>-1991</v>
      </c>
      <c r="B10" s="430" t="s">
        <v>625</v>
      </c>
      <c r="C10" s="484"/>
      <c r="D10" s="484"/>
      <c r="E10" s="484"/>
      <c r="F10" s="1097">
        <v>4969432.0995520782</v>
      </c>
      <c r="G10" s="1097">
        <v>4843140.3481291942</v>
      </c>
      <c r="H10" s="1097"/>
    </row>
    <row r="11" spans="1:8">
      <c r="A11" s="472"/>
      <c r="B11" s="430" t="s">
        <v>626</v>
      </c>
      <c r="C11" s="484"/>
      <c r="D11" s="484"/>
      <c r="E11" s="484"/>
      <c r="F11" s="1097">
        <v>4996220.2217015876</v>
      </c>
      <c r="G11" s="1097">
        <v>4986697.4901628364</v>
      </c>
      <c r="H11" s="1097"/>
    </row>
    <row r="12" spans="1:8">
      <c r="A12" s="475"/>
      <c r="B12" s="441" t="s">
        <v>627</v>
      </c>
      <c r="C12" s="485"/>
      <c r="D12" s="485"/>
      <c r="E12" s="485"/>
      <c r="F12" s="1098">
        <v>5446102.1966901068</v>
      </c>
      <c r="G12" s="1098">
        <v>5232582.6137629393</v>
      </c>
      <c r="H12" s="1098"/>
    </row>
    <row r="13" spans="1:8">
      <c r="A13" s="472" t="s">
        <v>647</v>
      </c>
      <c r="B13" s="430" t="s">
        <v>624</v>
      </c>
      <c r="C13" s="484"/>
      <c r="D13" s="484"/>
      <c r="E13" s="484"/>
      <c r="F13" s="1097">
        <v>5032626.6190944565</v>
      </c>
      <c r="G13" s="1097">
        <v>4938681.5479450291</v>
      </c>
      <c r="H13" s="1096"/>
    </row>
    <row r="14" spans="1:8">
      <c r="A14" s="474">
        <v>-1992</v>
      </c>
      <c r="B14" s="430" t="s">
        <v>625</v>
      </c>
      <c r="C14" s="484"/>
      <c r="D14" s="484"/>
      <c r="E14" s="484"/>
      <c r="F14" s="1097">
        <v>5089797.0639189286</v>
      </c>
      <c r="G14" s="1097">
        <v>4851180.0256584315</v>
      </c>
      <c r="H14" s="1096"/>
    </row>
    <row r="15" spans="1:8">
      <c r="A15" s="472"/>
      <c r="B15" s="430" t="s">
        <v>626</v>
      </c>
      <c r="C15" s="484"/>
      <c r="D15" s="484"/>
      <c r="E15" s="484"/>
      <c r="F15" s="1097">
        <v>5105398.7094674902</v>
      </c>
      <c r="G15" s="1097">
        <v>5022322.5171452342</v>
      </c>
      <c r="H15" s="1096"/>
    </row>
    <row r="16" spans="1:8">
      <c r="A16" s="472"/>
      <c r="B16" s="430" t="s">
        <v>627</v>
      </c>
      <c r="C16" s="484"/>
      <c r="D16" s="484"/>
      <c r="E16" s="484"/>
      <c r="F16" s="1097">
        <v>5487394.1941182399</v>
      </c>
      <c r="G16" s="1097">
        <v>5219987.6939906534</v>
      </c>
      <c r="H16" s="1096"/>
    </row>
    <row r="17" spans="1:8">
      <c r="A17" s="476" t="s">
        <v>648</v>
      </c>
      <c r="B17" s="442" t="s">
        <v>624</v>
      </c>
      <c r="C17" s="483"/>
      <c r="D17" s="483"/>
      <c r="E17" s="483"/>
      <c r="F17" s="1095">
        <v>5100902.3969661668</v>
      </c>
      <c r="G17" s="1095">
        <v>4970231.7632056847</v>
      </c>
      <c r="H17" s="1095"/>
    </row>
    <row r="18" spans="1:8">
      <c r="A18" s="474">
        <v>-1993</v>
      </c>
      <c r="B18" s="430" t="s">
        <v>625</v>
      </c>
      <c r="C18" s="484"/>
      <c r="D18" s="484"/>
      <c r="E18" s="484"/>
      <c r="F18" s="1097">
        <v>5218015.4216252919</v>
      </c>
      <c r="G18" s="1097">
        <v>4952942.1713289525</v>
      </c>
      <c r="H18" s="1097"/>
    </row>
    <row r="19" spans="1:8">
      <c r="A19" s="472"/>
      <c r="B19" s="430" t="s">
        <v>626</v>
      </c>
      <c r="C19" s="484"/>
      <c r="D19" s="484"/>
      <c r="E19" s="484"/>
      <c r="F19" s="1097">
        <v>5187051.8316532047</v>
      </c>
      <c r="G19" s="1097">
        <v>5049983.8968315199</v>
      </c>
      <c r="H19" s="1097"/>
    </row>
    <row r="20" spans="1:8">
      <c r="A20" s="475"/>
      <c r="B20" s="441" t="s">
        <v>627</v>
      </c>
      <c r="C20" s="485"/>
      <c r="D20" s="485"/>
      <c r="E20" s="485"/>
      <c r="F20" s="1098">
        <v>5624275.5810171748</v>
      </c>
      <c r="G20" s="1098">
        <v>5297802.5471967347</v>
      </c>
      <c r="H20" s="1098"/>
    </row>
    <row r="21" spans="1:8">
      <c r="A21" s="472" t="s">
        <v>649</v>
      </c>
      <c r="B21" s="430" t="s">
        <v>624</v>
      </c>
      <c r="C21" s="473">
        <v>123456.5</v>
      </c>
      <c r="D21" s="473">
        <v>109110.5</v>
      </c>
      <c r="E21" s="473">
        <v>446212.8</v>
      </c>
      <c r="F21" s="1097">
        <v>5286952.1641691132</v>
      </c>
      <c r="G21" s="1097">
        <v>5094985.3846427919</v>
      </c>
      <c r="H21" s="1096"/>
    </row>
    <row r="22" spans="1:8">
      <c r="A22" s="474">
        <v>-1994</v>
      </c>
      <c r="B22" s="430" t="s">
        <v>625</v>
      </c>
      <c r="C22" s="473">
        <v>124907.2</v>
      </c>
      <c r="D22" s="473">
        <v>107765.6</v>
      </c>
      <c r="E22" s="473">
        <v>443826.6</v>
      </c>
      <c r="F22" s="1097">
        <v>5161486.9271436855</v>
      </c>
      <c r="G22" s="1097">
        <v>4854446.4944092883</v>
      </c>
      <c r="H22" s="1096"/>
    </row>
    <row r="23" spans="1:8">
      <c r="A23" s="472"/>
      <c r="B23" s="430" t="s">
        <v>626</v>
      </c>
      <c r="C23" s="473">
        <v>125739.3</v>
      </c>
      <c r="D23" s="473">
        <v>112077.8</v>
      </c>
      <c r="E23" s="473">
        <v>448928</v>
      </c>
      <c r="F23" s="1097">
        <v>5163584.652592523</v>
      </c>
      <c r="G23" s="1097">
        <v>5028862.9664721033</v>
      </c>
      <c r="H23" s="1096"/>
    </row>
    <row r="24" spans="1:8">
      <c r="A24" s="472"/>
      <c r="B24" s="430" t="s">
        <v>627</v>
      </c>
      <c r="C24" s="473">
        <v>136813.20000000001</v>
      </c>
      <c r="D24" s="473">
        <v>117568.4</v>
      </c>
      <c r="E24" s="473">
        <v>447151.2</v>
      </c>
      <c r="F24" s="1097">
        <v>5485036.7914765878</v>
      </c>
      <c r="G24" s="1097">
        <v>5145250.1405490516</v>
      </c>
      <c r="H24" s="1096"/>
    </row>
    <row r="25" spans="1:8">
      <c r="A25" s="476" t="s">
        <v>650</v>
      </c>
      <c r="B25" s="442" t="s">
        <v>624</v>
      </c>
      <c r="C25" s="479">
        <v>124499.2</v>
      </c>
      <c r="D25" s="479">
        <v>110525.1</v>
      </c>
      <c r="E25" s="479">
        <v>452027.1</v>
      </c>
      <c r="F25" s="1095">
        <v>5091400.4166745264</v>
      </c>
      <c r="G25" s="1095">
        <v>4938233.3985695597</v>
      </c>
      <c r="H25" s="1095"/>
    </row>
    <row r="26" spans="1:8">
      <c r="A26" s="474">
        <v>-1995</v>
      </c>
      <c r="B26" s="430" t="s">
        <v>625</v>
      </c>
      <c r="C26" s="473">
        <v>127481.3</v>
      </c>
      <c r="D26" s="473">
        <v>110855.4</v>
      </c>
      <c r="E26" s="473">
        <v>456357</v>
      </c>
      <c r="F26" s="1097">
        <v>5330826.4122018833</v>
      </c>
      <c r="G26" s="1097">
        <v>5081475.155034909</v>
      </c>
      <c r="H26" s="1097"/>
    </row>
    <row r="27" spans="1:8">
      <c r="A27" s="472"/>
      <c r="B27" s="430" t="s">
        <v>626</v>
      </c>
      <c r="C27" s="473">
        <v>128698.3</v>
      </c>
      <c r="D27" s="473">
        <v>115234.4</v>
      </c>
      <c r="E27" s="473">
        <v>461696.9</v>
      </c>
      <c r="F27" s="1097">
        <v>5401923.6537177553</v>
      </c>
      <c r="G27" s="1097">
        <v>5298310.2948911423</v>
      </c>
      <c r="H27" s="1097"/>
    </row>
    <row r="28" spans="1:8">
      <c r="A28" s="475"/>
      <c r="B28" s="441" t="s">
        <v>627</v>
      </c>
      <c r="C28" s="480">
        <v>140934.79999999999</v>
      </c>
      <c r="D28" s="480">
        <v>121655.3</v>
      </c>
      <c r="E28" s="480">
        <v>462830.5</v>
      </c>
      <c r="F28" s="1098">
        <v>5851555.2422816698</v>
      </c>
      <c r="G28" s="1098">
        <v>5520129.4923904566</v>
      </c>
      <c r="H28" s="1098"/>
    </row>
    <row r="29" spans="1:8">
      <c r="A29" s="472" t="s">
        <v>651</v>
      </c>
      <c r="B29" s="430" t="s">
        <v>624</v>
      </c>
      <c r="C29" s="473">
        <v>128185.1</v>
      </c>
      <c r="D29" s="473">
        <v>114432.1</v>
      </c>
      <c r="E29" s="473">
        <v>466681.8</v>
      </c>
      <c r="F29" s="1097">
        <v>5513609.4246980865</v>
      </c>
      <c r="G29" s="1097">
        <v>5328440.0576834921</v>
      </c>
      <c r="H29" s="1096"/>
    </row>
    <row r="30" spans="1:8">
      <c r="A30" s="474">
        <v>-1996</v>
      </c>
      <c r="B30" s="430" t="s">
        <v>625</v>
      </c>
      <c r="C30" s="473">
        <v>131526.39999999999</v>
      </c>
      <c r="D30" s="473">
        <v>114539.9</v>
      </c>
      <c r="E30" s="473">
        <v>472568.1</v>
      </c>
      <c r="F30" s="1097">
        <v>5295137.3361397078</v>
      </c>
      <c r="G30" s="1097">
        <v>5263223.0842491379</v>
      </c>
      <c r="H30" s="1096"/>
    </row>
    <row r="31" spans="1:8">
      <c r="A31" s="472"/>
      <c r="B31" s="430" t="s">
        <v>626</v>
      </c>
      <c r="C31" s="473">
        <v>131449</v>
      </c>
      <c r="D31" s="473">
        <v>118197.7</v>
      </c>
      <c r="E31" s="473">
        <v>473144.7</v>
      </c>
      <c r="F31" s="1097">
        <v>5270428.9304887587</v>
      </c>
      <c r="G31" s="1097">
        <v>5391538.1769771473</v>
      </c>
      <c r="H31" s="1096"/>
    </row>
    <row r="32" spans="1:8">
      <c r="A32" s="472"/>
      <c r="B32" s="430" t="s">
        <v>627</v>
      </c>
      <c r="C32" s="473">
        <v>144401.5</v>
      </c>
      <c r="D32" s="473">
        <v>125462.2</v>
      </c>
      <c r="E32" s="473">
        <v>478442.2</v>
      </c>
      <c r="F32" s="1097">
        <v>5684809.9379168963</v>
      </c>
      <c r="G32" s="1097">
        <v>5631919.5637792675</v>
      </c>
      <c r="H32" s="1096"/>
    </row>
    <row r="33" spans="1:8">
      <c r="A33" s="476" t="s">
        <v>652</v>
      </c>
      <c r="B33" s="442" t="s">
        <v>624</v>
      </c>
      <c r="C33" s="479">
        <v>131282.70000000001</v>
      </c>
      <c r="D33" s="479">
        <v>117606.3</v>
      </c>
      <c r="E33" s="479">
        <v>479586.7</v>
      </c>
      <c r="F33" s="1095">
        <v>5375675.7518791892</v>
      </c>
      <c r="G33" s="1095">
        <v>5445976.1749944501</v>
      </c>
      <c r="H33" s="1095"/>
    </row>
    <row r="34" spans="1:8">
      <c r="A34" s="474">
        <v>-1997</v>
      </c>
      <c r="B34" s="430" t="s">
        <v>625</v>
      </c>
      <c r="C34" s="473">
        <v>133776.29999999999</v>
      </c>
      <c r="D34" s="473">
        <v>115590.9</v>
      </c>
      <c r="E34" s="473">
        <v>476097</v>
      </c>
      <c r="F34" s="1097">
        <v>5306667.1246533589</v>
      </c>
      <c r="G34" s="1097">
        <v>5206796.1459570536</v>
      </c>
      <c r="H34" s="1097"/>
    </row>
    <row r="35" spans="1:8">
      <c r="A35" s="472"/>
      <c r="B35" s="430" t="s">
        <v>626</v>
      </c>
      <c r="C35" s="473">
        <v>133443.4</v>
      </c>
      <c r="D35" s="473">
        <v>119183.4</v>
      </c>
      <c r="E35" s="473">
        <v>476996.7</v>
      </c>
      <c r="F35" s="1097">
        <v>5275333.8618501686</v>
      </c>
      <c r="G35" s="1097">
        <v>5341908.0900901789</v>
      </c>
      <c r="H35" s="1097"/>
    </row>
    <row r="36" spans="1:8">
      <c r="A36" s="475"/>
      <c r="B36" s="441" t="s">
        <v>627</v>
      </c>
      <c r="C36" s="480">
        <v>145042.9</v>
      </c>
      <c r="D36" s="480">
        <v>124888.9</v>
      </c>
      <c r="E36" s="480">
        <v>477185.3</v>
      </c>
      <c r="F36" s="1098">
        <v>5606234.109670111</v>
      </c>
      <c r="G36" s="1098">
        <v>5475168.451559809</v>
      </c>
      <c r="H36" s="1098"/>
    </row>
    <row r="37" spans="1:8">
      <c r="A37" s="472" t="s">
        <v>653</v>
      </c>
      <c r="B37" s="430" t="s">
        <v>624</v>
      </c>
      <c r="C37" s="473">
        <v>130245.3</v>
      </c>
      <c r="D37" s="473">
        <v>115554.1</v>
      </c>
      <c r="E37" s="473">
        <v>471302.3</v>
      </c>
      <c r="F37" s="1097">
        <v>5164553.7251724349</v>
      </c>
      <c r="G37" s="1097">
        <v>5170110.3123929603</v>
      </c>
      <c r="H37" s="1096"/>
    </row>
    <row r="38" spans="1:8">
      <c r="A38" s="474">
        <v>-1998</v>
      </c>
      <c r="B38" s="430" t="s">
        <v>625</v>
      </c>
      <c r="C38" s="473">
        <v>131963.9</v>
      </c>
      <c r="D38" s="473">
        <v>114276.2</v>
      </c>
      <c r="E38" s="473">
        <v>469326.9</v>
      </c>
      <c r="F38" s="1097">
        <v>5157413.0980592752</v>
      </c>
      <c r="G38" s="1097">
        <v>4978172.5510950219</v>
      </c>
      <c r="H38" s="1096"/>
    </row>
    <row r="39" spans="1:8">
      <c r="A39" s="472"/>
      <c r="B39" s="430" t="s">
        <v>626</v>
      </c>
      <c r="C39" s="473">
        <v>130942.6</v>
      </c>
      <c r="D39" s="473">
        <v>117462.3</v>
      </c>
      <c r="E39" s="473">
        <v>470137.1</v>
      </c>
      <c r="F39" s="1097">
        <v>5074470.1689090058</v>
      </c>
      <c r="G39" s="1097">
        <v>5062812.4832945503</v>
      </c>
      <c r="H39" s="1096"/>
    </row>
    <row r="40" spans="1:8">
      <c r="A40" s="472"/>
      <c r="B40" s="430" t="s">
        <v>627</v>
      </c>
      <c r="C40" s="473">
        <v>143345.60000000001</v>
      </c>
      <c r="D40" s="473">
        <v>123914.1</v>
      </c>
      <c r="E40" s="473">
        <v>473925.2</v>
      </c>
      <c r="F40" s="1097">
        <v>5464464.7834320208</v>
      </c>
      <c r="G40" s="1097">
        <v>5244553.0874078674</v>
      </c>
      <c r="H40" s="1096"/>
    </row>
    <row r="41" spans="1:8">
      <c r="A41" s="476" t="s">
        <v>654</v>
      </c>
      <c r="B41" s="442" t="s">
        <v>624</v>
      </c>
      <c r="C41" s="479">
        <v>128312</v>
      </c>
      <c r="D41" s="479">
        <v>114854.9</v>
      </c>
      <c r="E41" s="479">
        <v>467337.5</v>
      </c>
      <c r="F41" s="1095">
        <v>5100782.5515916515</v>
      </c>
      <c r="G41" s="1095">
        <v>5062849.8782025613</v>
      </c>
      <c r="H41" s="1095"/>
    </row>
    <row r="42" spans="1:8">
      <c r="A42" s="474">
        <v>-1999</v>
      </c>
      <c r="B42" s="430" t="s">
        <v>625</v>
      </c>
      <c r="C42" s="473">
        <v>130500</v>
      </c>
      <c r="D42" s="473">
        <v>114143</v>
      </c>
      <c r="E42" s="473">
        <v>469194.8</v>
      </c>
      <c r="F42" s="1097">
        <v>5039807.7464542473</v>
      </c>
      <c r="G42" s="1097">
        <v>4878860.088215569</v>
      </c>
      <c r="H42" s="1097"/>
    </row>
    <row r="43" spans="1:8">
      <c r="B43" s="430" t="s">
        <v>626</v>
      </c>
      <c r="C43" s="473">
        <v>129485.1</v>
      </c>
      <c r="D43" s="473">
        <v>117744.7</v>
      </c>
      <c r="E43" s="473">
        <v>471673.5</v>
      </c>
      <c r="F43" s="1097">
        <v>4961940.0334726898</v>
      </c>
      <c r="G43" s="1097">
        <v>4995730.7996879248</v>
      </c>
      <c r="H43" s="1097"/>
    </row>
    <row r="44" spans="1:8">
      <c r="A44" s="475"/>
      <c r="B44" s="441" t="s">
        <v>627</v>
      </c>
      <c r="C44" s="480">
        <v>139772.79999999999</v>
      </c>
      <c r="D44" s="480">
        <v>122890.5</v>
      </c>
      <c r="E44" s="480">
        <v>471847.6</v>
      </c>
      <c r="F44" s="1098">
        <v>5265330.0374897327</v>
      </c>
      <c r="G44" s="1098">
        <v>5128007.2336379625</v>
      </c>
      <c r="H44" s="1098"/>
    </row>
    <row r="45" spans="1:8">
      <c r="A45" s="472" t="s">
        <v>655</v>
      </c>
      <c r="B45" s="430" t="s">
        <v>624</v>
      </c>
      <c r="C45" s="473">
        <v>130540.7</v>
      </c>
      <c r="D45" s="473">
        <v>118542</v>
      </c>
      <c r="E45" s="473">
        <v>479971.2</v>
      </c>
      <c r="F45" s="1097">
        <v>4993404.3747503301</v>
      </c>
      <c r="G45" s="1097">
        <v>5020759.8784585446</v>
      </c>
      <c r="H45" s="1096"/>
    </row>
    <row r="46" spans="1:8">
      <c r="A46" s="474">
        <v>-2000</v>
      </c>
      <c r="B46" s="430" t="s">
        <v>625</v>
      </c>
      <c r="C46" s="473">
        <v>132188.1</v>
      </c>
      <c r="D46" s="473">
        <v>117401.4</v>
      </c>
      <c r="E46" s="473">
        <v>482132.7</v>
      </c>
      <c r="F46" s="1097">
        <v>5059177.9595180405</v>
      </c>
      <c r="G46" s="1097">
        <v>4988511.5536416341</v>
      </c>
      <c r="H46" s="1096"/>
    </row>
    <row r="47" spans="1:8">
      <c r="B47" s="430" t="s">
        <v>626</v>
      </c>
      <c r="C47" s="473">
        <v>131084.70000000001</v>
      </c>
      <c r="D47" s="473">
        <v>120531.7</v>
      </c>
      <c r="E47" s="473">
        <v>482246.2</v>
      </c>
      <c r="F47" s="1097">
        <v>5001455.2104207948</v>
      </c>
      <c r="G47" s="1097">
        <v>5076361.0449626213</v>
      </c>
      <c r="H47" s="1096"/>
    </row>
    <row r="48" spans="1:8">
      <c r="A48" s="472"/>
      <c r="B48" s="441" t="s">
        <v>627</v>
      </c>
      <c r="C48" s="473">
        <v>141604.29999999999</v>
      </c>
      <c r="D48" s="473">
        <v>126141.8</v>
      </c>
      <c r="E48" s="473">
        <v>486946.6</v>
      </c>
      <c r="F48" s="1097">
        <v>5339430.6616263343</v>
      </c>
      <c r="G48" s="1097">
        <v>5255891.9707696633</v>
      </c>
      <c r="H48" s="1096"/>
    </row>
    <row r="49" spans="1:8">
      <c r="A49" s="444" t="s">
        <v>607</v>
      </c>
      <c r="B49" s="442" t="s">
        <v>624</v>
      </c>
      <c r="C49" s="479">
        <v>132737.20000000001</v>
      </c>
      <c r="D49" s="479">
        <v>121548.2</v>
      </c>
      <c r="E49" s="479">
        <v>490512</v>
      </c>
      <c r="F49" s="1095">
        <v>5049666.6452718507</v>
      </c>
      <c r="G49" s="1095">
        <v>5060444.4306260813</v>
      </c>
      <c r="H49" s="1095"/>
    </row>
    <row r="50" spans="1:8">
      <c r="A50" s="478" t="s">
        <v>628</v>
      </c>
      <c r="B50" s="430" t="s">
        <v>625</v>
      </c>
      <c r="C50" s="473">
        <v>132066.79999999999</v>
      </c>
      <c r="D50" s="473">
        <v>118633.4</v>
      </c>
      <c r="E50" s="473">
        <v>486868.2</v>
      </c>
      <c r="F50" s="1097">
        <v>4988239.868009584</v>
      </c>
      <c r="G50" s="1097">
        <v>4505349.6005100328</v>
      </c>
      <c r="H50" s="1097">
        <v>4635569.6997250253</v>
      </c>
    </row>
    <row r="51" spans="1:8">
      <c r="A51" s="430"/>
      <c r="B51" s="430" t="s">
        <v>626</v>
      </c>
      <c r="C51" s="473">
        <v>129141.2</v>
      </c>
      <c r="D51" s="473">
        <v>120260.1</v>
      </c>
      <c r="E51" s="473">
        <v>481574.1</v>
      </c>
      <c r="F51" s="1097">
        <v>4993566.9223217508</v>
      </c>
      <c r="G51" s="1097">
        <v>4650717.770124305</v>
      </c>
      <c r="H51" s="1097">
        <v>4651370.3398651751</v>
      </c>
    </row>
    <row r="52" spans="1:8">
      <c r="A52" s="441"/>
      <c r="B52" s="441" t="s">
        <v>627</v>
      </c>
      <c r="C52" s="480">
        <v>137708.70000000001</v>
      </c>
      <c r="D52" s="480">
        <v>124038.5</v>
      </c>
      <c r="E52" s="480">
        <v>479921.4</v>
      </c>
      <c r="F52" s="1098">
        <v>5231333.1950447438</v>
      </c>
      <c r="G52" s="1098">
        <v>4742199.1013788236</v>
      </c>
      <c r="H52" s="1098">
        <v>4672122.9922769042</v>
      </c>
    </row>
    <row r="53" spans="1:8">
      <c r="A53" s="431" t="s">
        <v>608</v>
      </c>
      <c r="B53" s="430" t="s">
        <v>624</v>
      </c>
      <c r="C53" s="473">
        <v>128493.9</v>
      </c>
      <c r="D53" s="473">
        <v>119181.4</v>
      </c>
      <c r="E53" s="473">
        <v>480709.8</v>
      </c>
      <c r="F53" s="1097">
        <v>5050827.0146239204</v>
      </c>
      <c r="G53" s="1097">
        <v>4677815.5279868413</v>
      </c>
      <c r="H53" s="1096">
        <v>4672806.093367381</v>
      </c>
    </row>
    <row r="54" spans="1:8">
      <c r="A54" s="478" t="s">
        <v>629</v>
      </c>
      <c r="B54" s="430" t="s">
        <v>625</v>
      </c>
      <c r="C54" s="473">
        <v>129865.4</v>
      </c>
      <c r="D54" s="473">
        <v>118296</v>
      </c>
      <c r="E54" s="473">
        <v>484597</v>
      </c>
      <c r="F54" s="1097">
        <v>4977863.7523977961</v>
      </c>
      <c r="G54" s="1097">
        <v>4560710.3279304644</v>
      </c>
      <c r="H54" s="1096">
        <v>4659722.466426149</v>
      </c>
    </row>
    <row r="55" spans="1:8">
      <c r="A55" s="430"/>
      <c r="B55" s="430" t="s">
        <v>626</v>
      </c>
      <c r="C55" s="473">
        <v>128469</v>
      </c>
      <c r="D55" s="473">
        <v>121387.9</v>
      </c>
      <c r="E55" s="473">
        <v>486159.1</v>
      </c>
      <c r="F55" s="1097">
        <v>4945195.3898943942</v>
      </c>
      <c r="G55" s="1097">
        <v>4681982.235442942</v>
      </c>
      <c r="H55" s="1096">
        <v>4660385.6754252957</v>
      </c>
    </row>
    <row r="56" spans="1:8">
      <c r="A56" s="430"/>
      <c r="B56" s="430" t="s">
        <v>627</v>
      </c>
      <c r="C56" s="473">
        <v>137650.4</v>
      </c>
      <c r="D56" s="473">
        <v>125818.2</v>
      </c>
      <c r="E56" s="473">
        <v>487512.1</v>
      </c>
      <c r="F56" s="1097">
        <v>5129774.4048297284</v>
      </c>
      <c r="G56" s="1097">
        <v>4707518.8906625183</v>
      </c>
      <c r="H56" s="1096">
        <v>4660765.3539934214</v>
      </c>
    </row>
    <row r="57" spans="1:8">
      <c r="A57" s="444" t="s">
        <v>609</v>
      </c>
      <c r="B57" s="442" t="s">
        <v>624</v>
      </c>
      <c r="C57" s="479">
        <v>127481.1</v>
      </c>
      <c r="D57" s="479">
        <v>121043.5</v>
      </c>
      <c r="E57" s="479">
        <v>487793.9</v>
      </c>
      <c r="F57" s="1095">
        <v>4922909.4528780803</v>
      </c>
      <c r="G57" s="1095">
        <v>4655821.5459640734</v>
      </c>
      <c r="H57" s="1095">
        <v>4631248.7305375002</v>
      </c>
    </row>
    <row r="58" spans="1:8">
      <c r="A58" s="478" t="s">
        <v>630</v>
      </c>
      <c r="B58" s="430" t="s">
        <v>625</v>
      </c>
      <c r="C58" s="473">
        <v>130111.6</v>
      </c>
      <c r="D58" s="473">
        <v>119975.9</v>
      </c>
      <c r="E58" s="473">
        <v>491109.8</v>
      </c>
      <c r="F58" s="1097">
        <v>4912925.4595347401</v>
      </c>
      <c r="G58" s="1097">
        <v>4518679.5956181297</v>
      </c>
      <c r="H58" s="1097">
        <v>4603499.3405986894</v>
      </c>
    </row>
    <row r="59" spans="1:8">
      <c r="A59" s="430"/>
      <c r="B59" s="430" t="s">
        <v>626</v>
      </c>
      <c r="C59" s="473">
        <v>128457.5</v>
      </c>
      <c r="D59" s="473">
        <v>122907.6</v>
      </c>
      <c r="E59" s="473">
        <v>492610.5</v>
      </c>
      <c r="F59" s="1097">
        <v>4886372.9002514984</v>
      </c>
      <c r="G59" s="1097">
        <v>4634968.2127445219</v>
      </c>
      <c r="H59" s="1097">
        <v>4620466.2588244313</v>
      </c>
    </row>
    <row r="60" spans="1:8">
      <c r="A60" s="441"/>
      <c r="B60" s="441" t="s">
        <v>627</v>
      </c>
      <c r="C60" s="480">
        <v>137918.5</v>
      </c>
      <c r="D60" s="480">
        <v>128197.1</v>
      </c>
      <c r="E60" s="480">
        <v>497994.3</v>
      </c>
      <c r="F60" s="1098">
        <v>5077588.4856840251</v>
      </c>
      <c r="G60" s="1098">
        <v>4705349.3828111216</v>
      </c>
      <c r="H60" s="1098">
        <v>4662783.6416595718</v>
      </c>
    </row>
    <row r="61" spans="1:8">
      <c r="A61" s="431" t="s">
        <v>610</v>
      </c>
      <c r="B61" s="430" t="s">
        <v>624</v>
      </c>
      <c r="C61" s="473">
        <v>129732.3</v>
      </c>
      <c r="D61" s="473">
        <v>124842.2</v>
      </c>
      <c r="E61" s="473">
        <v>501789.5</v>
      </c>
      <c r="F61" s="1097">
        <v>4916146.1545297345</v>
      </c>
      <c r="G61" s="1097">
        <v>4690051.8088262277</v>
      </c>
      <c r="H61" s="1096">
        <v>4682848.6957265073</v>
      </c>
    </row>
    <row r="62" spans="1:8">
      <c r="A62" s="478" t="s">
        <v>631</v>
      </c>
      <c r="B62" s="430" t="s">
        <v>625</v>
      </c>
      <c r="C62" s="473">
        <v>130855.3</v>
      </c>
      <c r="D62" s="473">
        <v>122558.6</v>
      </c>
      <c r="E62" s="473">
        <v>501641.4</v>
      </c>
      <c r="F62" s="1097">
        <v>4974205.8753409535</v>
      </c>
      <c r="G62" s="1097">
        <v>4669954.4382816162</v>
      </c>
      <c r="H62" s="1096">
        <v>4740954.3460559072</v>
      </c>
    </row>
    <row r="63" spans="1:8">
      <c r="A63" s="430"/>
      <c r="B63" s="430" t="s">
        <v>626</v>
      </c>
      <c r="C63" s="473">
        <v>129991.7</v>
      </c>
      <c r="D63" s="473">
        <v>125923.6</v>
      </c>
      <c r="E63" s="473">
        <v>504777.8</v>
      </c>
      <c r="F63" s="1097">
        <v>4955962.7400369169</v>
      </c>
      <c r="G63" s="1097">
        <v>4782263.3076198576</v>
      </c>
      <c r="H63" s="1096">
        <v>4741853.226286009</v>
      </c>
    </row>
    <row r="64" spans="1:8">
      <c r="A64" s="430"/>
      <c r="B64" s="430" t="s">
        <v>627</v>
      </c>
      <c r="C64" s="473">
        <v>138821.6</v>
      </c>
      <c r="D64" s="473">
        <v>129558</v>
      </c>
      <c r="E64" s="473">
        <v>503840.2</v>
      </c>
      <c r="F64" s="1097">
        <v>5129288.3218261264</v>
      </c>
      <c r="G64" s="1097">
        <v>4779752.7684841957</v>
      </c>
      <c r="H64" s="1096">
        <v>4749270.9000002304</v>
      </c>
    </row>
    <row r="65" spans="1:8">
      <c r="A65" s="444" t="s">
        <v>611</v>
      </c>
      <c r="B65" s="442" t="s">
        <v>624</v>
      </c>
      <c r="C65" s="479">
        <v>129969.3</v>
      </c>
      <c r="D65" s="479">
        <v>126229.3</v>
      </c>
      <c r="E65" s="479">
        <v>506400.4</v>
      </c>
      <c r="F65" s="1095">
        <v>4950636.0627960041</v>
      </c>
      <c r="G65" s="1095">
        <v>4780322.4856143314</v>
      </c>
      <c r="H65" s="1095">
        <v>4759311.7648925651</v>
      </c>
    </row>
    <row r="66" spans="1:8">
      <c r="A66" s="478" t="s">
        <v>632</v>
      </c>
      <c r="B66" s="430" t="s">
        <v>625</v>
      </c>
      <c r="C66" s="473">
        <v>131632.9</v>
      </c>
      <c r="D66" s="473">
        <v>124613.1</v>
      </c>
      <c r="E66" s="473">
        <v>510275.8</v>
      </c>
      <c r="F66" s="1097">
        <v>4969795.7770032361</v>
      </c>
      <c r="G66" s="1097">
        <v>4683389.2863467475</v>
      </c>
      <c r="H66" s="1097">
        <v>4752994.7496838039</v>
      </c>
    </row>
    <row r="67" spans="1:8">
      <c r="A67" s="431"/>
      <c r="B67" s="430" t="s">
        <v>626</v>
      </c>
      <c r="C67" s="473">
        <v>130894.8</v>
      </c>
      <c r="D67" s="473">
        <v>128461.4</v>
      </c>
      <c r="E67" s="473">
        <v>515520.6</v>
      </c>
      <c r="F67" s="1097">
        <v>4946355.4619123787</v>
      </c>
      <c r="G67" s="1097">
        <v>4815204.0924352109</v>
      </c>
      <c r="H67" s="1097">
        <v>4806377.7437820192</v>
      </c>
    </row>
    <row r="68" spans="1:8">
      <c r="A68" s="443"/>
      <c r="B68" s="441" t="s">
        <v>627</v>
      </c>
      <c r="C68" s="480">
        <v>140018.6</v>
      </c>
      <c r="D68" s="480">
        <v>132650.20000000001</v>
      </c>
      <c r="E68" s="480">
        <v>516433.8</v>
      </c>
      <c r="F68" s="1098">
        <v>5143073.727849789</v>
      </c>
      <c r="G68" s="1098">
        <v>4850553.0708803274</v>
      </c>
      <c r="H68" s="1098">
        <v>4806680.0780225759</v>
      </c>
    </row>
    <row r="69" spans="1:8">
      <c r="A69" s="431" t="s">
        <v>612</v>
      </c>
      <c r="B69" s="430" t="s">
        <v>624</v>
      </c>
      <c r="C69" s="473">
        <v>131559.9</v>
      </c>
      <c r="D69" s="473">
        <v>129409.4</v>
      </c>
      <c r="E69" s="473">
        <v>517224.5</v>
      </c>
      <c r="F69" s="1097">
        <v>4961032.0332345925</v>
      </c>
      <c r="G69" s="1097">
        <v>4838317.5503377141</v>
      </c>
      <c r="H69" s="1096">
        <v>4829589.0016193613</v>
      </c>
    </row>
    <row r="70" spans="1:8">
      <c r="A70" s="478" t="s">
        <v>633</v>
      </c>
      <c r="B70" s="430" t="s">
        <v>625</v>
      </c>
      <c r="C70" s="473">
        <v>131961.60000000001</v>
      </c>
      <c r="D70" s="473">
        <v>126299</v>
      </c>
      <c r="E70" s="473">
        <v>517983.2</v>
      </c>
      <c r="F70" s="555">
        <v>5115790</v>
      </c>
      <c r="G70" s="555">
        <v>5017730</v>
      </c>
      <c r="H70" s="557">
        <v>5080105</v>
      </c>
    </row>
    <row r="71" spans="1:8">
      <c r="A71" s="431"/>
      <c r="B71" s="430" t="s">
        <v>626</v>
      </c>
      <c r="C71" s="473">
        <v>130220.4</v>
      </c>
      <c r="D71" s="473">
        <v>128657.4</v>
      </c>
      <c r="E71" s="473">
        <v>517024.7</v>
      </c>
      <c r="F71" s="555">
        <v>5091657</v>
      </c>
      <c r="G71" s="555">
        <v>5078586</v>
      </c>
      <c r="H71" s="557">
        <v>5112720</v>
      </c>
    </row>
    <row r="72" spans="1:8">
      <c r="A72" s="430"/>
      <c r="B72" s="430" t="s">
        <v>627</v>
      </c>
      <c r="C72" s="473">
        <v>141428.29999999999</v>
      </c>
      <c r="D72" s="473">
        <v>134613.9</v>
      </c>
      <c r="E72" s="473">
        <v>523954</v>
      </c>
      <c r="F72" s="555">
        <v>5359493</v>
      </c>
      <c r="G72" s="555">
        <v>5240364</v>
      </c>
      <c r="H72" s="557">
        <v>5145457.25</v>
      </c>
    </row>
    <row r="73" spans="1:8">
      <c r="A73" s="444" t="s">
        <v>613</v>
      </c>
      <c r="B73" s="442" t="s">
        <v>624</v>
      </c>
      <c r="C73" s="479">
        <v>133647.6</v>
      </c>
      <c r="D73" s="479">
        <v>132214.29999999999</v>
      </c>
      <c r="E73" s="479">
        <v>527437</v>
      </c>
      <c r="F73" s="558">
        <v>5192558</v>
      </c>
      <c r="G73" s="558">
        <v>5174907</v>
      </c>
      <c r="H73" s="558">
        <v>5186970.75</v>
      </c>
    </row>
    <row r="74" spans="1:8">
      <c r="A74" s="478" t="s">
        <v>634</v>
      </c>
      <c r="B74" s="430" t="s">
        <v>625</v>
      </c>
      <c r="C74" s="473">
        <v>133684.20000000001</v>
      </c>
      <c r="D74" s="473">
        <v>128525.1</v>
      </c>
      <c r="E74" s="473">
        <v>527618.6</v>
      </c>
      <c r="F74" s="555">
        <v>5305472</v>
      </c>
      <c r="G74" s="555">
        <v>5198267</v>
      </c>
      <c r="H74" s="555">
        <v>5273780.25</v>
      </c>
    </row>
    <row r="75" spans="1:8">
      <c r="A75" s="431"/>
      <c r="B75" s="430" t="s">
        <v>626</v>
      </c>
      <c r="C75" s="473">
        <v>131292.70000000001</v>
      </c>
      <c r="D75" s="473">
        <v>130503.9</v>
      </c>
      <c r="E75" s="473">
        <v>524808.30000000005</v>
      </c>
      <c r="F75" s="555">
        <v>5270020</v>
      </c>
      <c r="G75" s="555">
        <v>5264097</v>
      </c>
      <c r="H75" s="555">
        <v>5273673</v>
      </c>
    </row>
    <row r="76" spans="1:8">
      <c r="A76" s="443"/>
      <c r="B76" s="441" t="s">
        <v>627</v>
      </c>
      <c r="C76" s="480">
        <v>140657.20000000001</v>
      </c>
      <c r="D76" s="480">
        <v>135437.9</v>
      </c>
      <c r="E76" s="480">
        <v>526985.80000000005</v>
      </c>
      <c r="F76" s="556">
        <v>5474888</v>
      </c>
      <c r="G76" s="556">
        <v>5397625</v>
      </c>
      <c r="H76" s="556">
        <v>5313228.75</v>
      </c>
    </row>
    <row r="77" spans="1:8">
      <c r="A77" s="431" t="s">
        <v>614</v>
      </c>
      <c r="B77" s="430" t="s">
        <v>624</v>
      </c>
      <c r="C77" s="473">
        <v>132851.29999999999</v>
      </c>
      <c r="D77" s="473">
        <v>132804.70000000001</v>
      </c>
      <c r="E77" s="473">
        <v>529126.40000000002</v>
      </c>
      <c r="F77" s="555">
        <v>5284683</v>
      </c>
      <c r="G77" s="555">
        <v>5342951</v>
      </c>
      <c r="H77" s="557">
        <v>5314821.5</v>
      </c>
    </row>
    <row r="78" spans="1:8">
      <c r="A78" s="478" t="s">
        <v>635</v>
      </c>
      <c r="B78" s="430" t="s">
        <v>625</v>
      </c>
      <c r="C78" s="473">
        <v>131389.29999999999</v>
      </c>
      <c r="D78" s="473">
        <v>128007.9</v>
      </c>
      <c r="E78" s="473">
        <v>525865.9</v>
      </c>
      <c r="F78" s="555">
        <v>5331184</v>
      </c>
      <c r="G78" s="555">
        <v>5275958</v>
      </c>
      <c r="H78" s="557">
        <v>5348071.25</v>
      </c>
    </row>
    <row r="79" spans="1:8">
      <c r="A79" s="431"/>
      <c r="B79" s="430" t="s">
        <v>626</v>
      </c>
      <c r="C79" s="473">
        <v>128175.4</v>
      </c>
      <c r="D79" s="473">
        <v>129206.6</v>
      </c>
      <c r="E79" s="473">
        <v>519352.7</v>
      </c>
      <c r="F79" s="555">
        <v>5246496</v>
      </c>
      <c r="G79" s="555">
        <v>5302596</v>
      </c>
      <c r="H79" s="557">
        <v>5316857.5</v>
      </c>
    </row>
    <row r="80" spans="1:8">
      <c r="A80" s="431"/>
      <c r="B80" s="430" t="s">
        <v>627</v>
      </c>
      <c r="C80" s="473">
        <v>135407.79999999999</v>
      </c>
      <c r="D80" s="473">
        <v>130213.9</v>
      </c>
      <c r="E80" s="473">
        <v>506381.6</v>
      </c>
      <c r="F80" s="555">
        <v>5365773</v>
      </c>
      <c r="G80" s="555">
        <v>5285861</v>
      </c>
      <c r="H80" s="557">
        <v>5213480.75</v>
      </c>
    </row>
    <row r="81" spans="1:8">
      <c r="A81" s="444" t="s">
        <v>615</v>
      </c>
      <c r="B81" s="442" t="s">
        <v>624</v>
      </c>
      <c r="C81" s="479">
        <v>121202.3</v>
      </c>
      <c r="D81" s="479">
        <v>120833.60000000001</v>
      </c>
      <c r="E81" s="479">
        <v>482154.6</v>
      </c>
      <c r="F81" s="558">
        <v>5030722</v>
      </c>
      <c r="G81" s="558">
        <v>5016461</v>
      </c>
      <c r="H81" s="558">
        <v>5029621</v>
      </c>
    </row>
    <row r="82" spans="1:8">
      <c r="A82" s="478" t="s">
        <v>636</v>
      </c>
      <c r="B82" s="430" t="s">
        <v>625</v>
      </c>
      <c r="C82" s="473">
        <v>122762.1</v>
      </c>
      <c r="D82" s="473">
        <v>119604.1</v>
      </c>
      <c r="E82" s="473">
        <v>491599.8</v>
      </c>
      <c r="F82" s="555">
        <v>4822875</v>
      </c>
      <c r="G82" s="555">
        <v>4755022</v>
      </c>
      <c r="H82" s="555">
        <v>4825831.75</v>
      </c>
    </row>
    <row r="83" spans="1:8">
      <c r="A83" s="431"/>
      <c r="B83" s="430" t="s">
        <v>626</v>
      </c>
      <c r="C83" s="473">
        <v>120878.5</v>
      </c>
      <c r="D83" s="473">
        <v>122185</v>
      </c>
      <c r="E83" s="473">
        <v>491378</v>
      </c>
      <c r="F83" s="555">
        <v>4790229</v>
      </c>
      <c r="G83" s="555">
        <v>4833594</v>
      </c>
      <c r="H83" s="555">
        <v>4846385.25</v>
      </c>
    </row>
    <row r="84" spans="1:8">
      <c r="A84" s="443"/>
      <c r="B84" s="441" t="s">
        <v>627</v>
      </c>
      <c r="C84" s="480">
        <v>130095.5</v>
      </c>
      <c r="D84" s="480">
        <v>127992.4</v>
      </c>
      <c r="E84" s="480">
        <v>497356.3</v>
      </c>
      <c r="F84" s="556">
        <v>5008534</v>
      </c>
      <c r="G84" s="556">
        <v>4984078</v>
      </c>
      <c r="H84" s="556">
        <v>4926040</v>
      </c>
    </row>
    <row r="85" spans="1:8">
      <c r="A85" s="431" t="s">
        <v>616</v>
      </c>
      <c r="B85" s="430" t="s">
        <v>624</v>
      </c>
      <c r="C85" s="473">
        <v>123628.1</v>
      </c>
      <c r="D85" s="473">
        <v>126094.1</v>
      </c>
      <c r="E85" s="473">
        <v>502691.2</v>
      </c>
      <c r="F85" s="555">
        <v>4879632</v>
      </c>
      <c r="G85" s="555">
        <v>4949055</v>
      </c>
      <c r="H85" s="557">
        <v>4942308.75</v>
      </c>
    </row>
    <row r="86" spans="1:8">
      <c r="A86" s="478" t="s">
        <v>637</v>
      </c>
      <c r="B86" s="430" t="s">
        <v>625</v>
      </c>
      <c r="C86" s="473">
        <v>124557</v>
      </c>
      <c r="D86" s="473">
        <v>123771.7</v>
      </c>
      <c r="E86" s="473">
        <v>508734.7</v>
      </c>
      <c r="F86" s="555">
        <v>5106448</v>
      </c>
      <c r="G86" s="555">
        <v>5140200</v>
      </c>
      <c r="H86" s="557">
        <v>5222514</v>
      </c>
    </row>
    <row r="87" spans="1:8">
      <c r="A87" s="431"/>
      <c r="B87" s="430" t="s">
        <v>626</v>
      </c>
      <c r="C87" s="473">
        <v>125404.1</v>
      </c>
      <c r="D87" s="473">
        <v>129016.1</v>
      </c>
      <c r="E87" s="473">
        <v>517944.4</v>
      </c>
      <c r="F87" s="555">
        <v>5129415</v>
      </c>
      <c r="G87" s="555">
        <v>5262886</v>
      </c>
      <c r="H87" s="557">
        <v>5281248</v>
      </c>
    </row>
    <row r="88" spans="1:8">
      <c r="A88" s="431"/>
      <c r="B88" s="430" t="s">
        <v>627</v>
      </c>
      <c r="C88" s="473">
        <v>131941.4</v>
      </c>
      <c r="D88" s="473">
        <v>131838.1</v>
      </c>
      <c r="E88" s="473">
        <v>513619.7</v>
      </c>
      <c r="F88" s="555">
        <v>5272944</v>
      </c>
      <c r="G88" s="555">
        <v>5325739</v>
      </c>
      <c r="H88" s="557">
        <v>5247295.75</v>
      </c>
    </row>
    <row r="89" spans="1:8">
      <c r="A89" s="444" t="s">
        <v>617</v>
      </c>
      <c r="B89" s="442" t="s">
        <v>624</v>
      </c>
      <c r="C89" s="479">
        <v>122971.3</v>
      </c>
      <c r="D89" s="479">
        <v>127438.7</v>
      </c>
      <c r="E89" s="479">
        <v>508323.6</v>
      </c>
      <c r="F89" s="558">
        <v>5047576</v>
      </c>
      <c r="G89" s="558">
        <v>5204809</v>
      </c>
      <c r="H89" s="558">
        <v>5204320.75</v>
      </c>
    </row>
    <row r="90" spans="1:8">
      <c r="A90" s="478" t="s">
        <v>638</v>
      </c>
      <c r="B90" s="430" t="s">
        <v>625</v>
      </c>
      <c r="C90" s="473">
        <v>121146.6</v>
      </c>
      <c r="D90" s="473">
        <v>122702</v>
      </c>
      <c r="E90" s="473">
        <v>503943.9</v>
      </c>
      <c r="F90" s="555">
        <v>4913122</v>
      </c>
      <c r="G90" s="555">
        <v>5029301</v>
      </c>
      <c r="H90" s="555">
        <v>5086033.5</v>
      </c>
    </row>
    <row r="91" spans="1:8">
      <c r="A91" s="431"/>
      <c r="B91" s="430" t="s">
        <v>626</v>
      </c>
      <c r="C91" s="473">
        <v>122980.6</v>
      </c>
      <c r="D91" s="473">
        <v>128611.8</v>
      </c>
      <c r="E91" s="473">
        <v>516137</v>
      </c>
      <c r="F91" s="555">
        <v>4982360</v>
      </c>
      <c r="G91" s="555">
        <v>5189464</v>
      </c>
      <c r="H91" s="555">
        <v>5170927.5</v>
      </c>
    </row>
    <row r="92" spans="1:8">
      <c r="A92" s="443"/>
      <c r="B92" s="441" t="s">
        <v>627</v>
      </c>
      <c r="C92" s="480">
        <v>130350.5</v>
      </c>
      <c r="D92" s="480">
        <v>132089.1</v>
      </c>
      <c r="E92" s="480">
        <v>515314.2</v>
      </c>
      <c r="F92" s="556">
        <v>5112347</v>
      </c>
      <c r="G92" s="556">
        <v>5237808</v>
      </c>
      <c r="H92" s="556">
        <v>5197466.75</v>
      </c>
    </row>
    <row r="93" spans="1:8">
      <c r="A93" s="444" t="s">
        <v>618</v>
      </c>
      <c r="B93" s="442" t="s">
        <v>624</v>
      </c>
      <c r="C93" s="479">
        <v>125568.6</v>
      </c>
      <c r="D93" s="479">
        <v>131283.79999999999</v>
      </c>
      <c r="E93" s="479">
        <v>522781.1</v>
      </c>
      <c r="F93" s="558">
        <v>5020192</v>
      </c>
      <c r="G93" s="558">
        <v>5216167</v>
      </c>
      <c r="H93" s="557">
        <v>5166507.25</v>
      </c>
    </row>
    <row r="94" spans="1:8">
      <c r="A94" s="478" t="s">
        <v>639</v>
      </c>
      <c r="B94" s="430" t="s">
        <v>625</v>
      </c>
      <c r="C94" s="473">
        <v>123447.7</v>
      </c>
      <c r="D94" s="473">
        <v>126139.5</v>
      </c>
      <c r="E94" s="473">
        <v>517866.4</v>
      </c>
      <c r="F94" s="555">
        <v>4959603</v>
      </c>
      <c r="G94" s="555">
        <v>5098404</v>
      </c>
      <c r="H94" s="557">
        <v>5157848.75</v>
      </c>
    </row>
    <row r="95" spans="1:8">
      <c r="A95" s="431"/>
      <c r="B95" s="430" t="s">
        <v>626</v>
      </c>
      <c r="C95" s="473">
        <v>122013.9</v>
      </c>
      <c r="D95" s="473">
        <v>128442.3</v>
      </c>
      <c r="E95" s="473">
        <v>515836.5</v>
      </c>
      <c r="F95" s="555">
        <v>4913356</v>
      </c>
      <c r="G95" s="555">
        <v>5128755</v>
      </c>
      <c r="H95" s="557">
        <v>5127091.5</v>
      </c>
    </row>
    <row r="96" spans="1:8">
      <c r="A96" s="443"/>
      <c r="B96" s="441" t="s">
        <v>627</v>
      </c>
      <c r="C96" s="480">
        <v>129444.4</v>
      </c>
      <c r="D96" s="480">
        <v>131998.79999999999</v>
      </c>
      <c r="E96" s="480">
        <v>515391.7</v>
      </c>
      <c r="F96" s="556">
        <v>5066252</v>
      </c>
      <c r="G96" s="556">
        <v>5210992</v>
      </c>
      <c r="H96" s="557">
        <v>5166558.5</v>
      </c>
    </row>
    <row r="97" spans="1:8">
      <c r="A97" s="431" t="s">
        <v>619</v>
      </c>
      <c r="B97" s="430" t="s">
        <v>624</v>
      </c>
      <c r="C97" s="473">
        <v>124514.6</v>
      </c>
      <c r="D97" s="473">
        <v>131338.79999999999</v>
      </c>
      <c r="E97" s="473">
        <v>522631.9</v>
      </c>
      <c r="F97" s="555">
        <v>4979529</v>
      </c>
      <c r="G97" s="555">
        <v>5193226</v>
      </c>
      <c r="H97" s="558">
        <v>5182768.5</v>
      </c>
    </row>
    <row r="98" spans="1:8">
      <c r="A98" s="478" t="s">
        <v>640</v>
      </c>
      <c r="B98" s="430" t="s">
        <v>625</v>
      </c>
      <c r="C98" s="473">
        <v>125245.8</v>
      </c>
      <c r="D98" s="473">
        <v>128463.5</v>
      </c>
      <c r="E98" s="473">
        <v>527382.9</v>
      </c>
      <c r="F98" s="555">
        <v>5101853</v>
      </c>
      <c r="G98" s="555">
        <v>5258738</v>
      </c>
      <c r="H98" s="555">
        <v>5326822.75</v>
      </c>
    </row>
    <row r="99" spans="1:8">
      <c r="A99" s="431"/>
      <c r="B99" s="430" t="s">
        <v>626</v>
      </c>
      <c r="C99" s="473">
        <v>125609.2</v>
      </c>
      <c r="D99" s="473">
        <v>132360.29999999999</v>
      </c>
      <c r="E99" s="473">
        <v>532360.6</v>
      </c>
      <c r="F99" s="555">
        <v>5094115</v>
      </c>
      <c r="G99" s="555">
        <v>5325895</v>
      </c>
      <c r="H99" s="555">
        <v>5343489.5</v>
      </c>
    </row>
    <row r="100" spans="1:8">
      <c r="A100" s="431"/>
      <c r="B100" s="430" t="s">
        <v>627</v>
      </c>
      <c r="C100" s="473">
        <v>133331</v>
      </c>
      <c r="D100" s="473">
        <v>136085.5</v>
      </c>
      <c r="E100" s="473">
        <v>531674.19999999995</v>
      </c>
      <c r="F100" s="555">
        <v>5240274</v>
      </c>
      <c r="G100" s="555">
        <v>5388983</v>
      </c>
      <c r="H100" s="556">
        <v>5346852.25</v>
      </c>
    </row>
    <row r="101" spans="1:8">
      <c r="A101" s="444" t="s">
        <v>620</v>
      </c>
      <c r="B101" s="442" t="s">
        <v>624</v>
      </c>
      <c r="C101" s="479">
        <v>128491.5</v>
      </c>
      <c r="D101" s="479">
        <v>135163</v>
      </c>
      <c r="E101" s="479">
        <v>536079.80000000005</v>
      </c>
      <c r="F101" s="558">
        <v>5139160</v>
      </c>
      <c r="G101" s="558">
        <v>5368405</v>
      </c>
      <c r="H101" s="557">
        <v>5345773.75</v>
      </c>
    </row>
    <row r="102" spans="1:8">
      <c r="A102" s="478" t="s">
        <v>641</v>
      </c>
      <c r="B102" s="430" t="s">
        <v>625</v>
      </c>
      <c r="C102" s="473">
        <v>127789.1</v>
      </c>
      <c r="D102" s="473">
        <v>128341.9</v>
      </c>
      <c r="E102" s="473">
        <v>526459.30000000005</v>
      </c>
      <c r="F102" s="555">
        <v>5091575</v>
      </c>
      <c r="G102" s="555">
        <v>5170108</v>
      </c>
      <c r="H102" s="557">
        <v>5229254.25</v>
      </c>
    </row>
    <row r="103" spans="1:8">
      <c r="A103" s="431"/>
      <c r="B103" s="430" t="s">
        <v>626</v>
      </c>
      <c r="C103" s="473">
        <v>126779.7</v>
      </c>
      <c r="D103" s="473">
        <v>130927</v>
      </c>
      <c r="E103" s="473">
        <v>526816.9</v>
      </c>
      <c r="F103" s="555">
        <v>5069529</v>
      </c>
      <c r="G103" s="555">
        <v>5216945</v>
      </c>
      <c r="H103" s="557">
        <v>5235748</v>
      </c>
    </row>
    <row r="104" spans="1:8">
      <c r="A104" s="443"/>
      <c r="B104" s="441" t="s">
        <v>627</v>
      </c>
      <c r="C104" s="480">
        <v>135750.79999999999</v>
      </c>
      <c r="D104" s="480">
        <v>135380.79999999999</v>
      </c>
      <c r="E104" s="480">
        <v>529228.1</v>
      </c>
      <c r="F104" s="556">
        <v>5301038</v>
      </c>
      <c r="G104" s="556">
        <v>5343137</v>
      </c>
      <c r="H104" s="557">
        <v>5308367.25</v>
      </c>
    </row>
    <row r="105" spans="1:8">
      <c r="A105" s="431" t="s">
        <v>622</v>
      </c>
      <c r="B105" s="430" t="s">
        <v>624</v>
      </c>
      <c r="C105" s="473">
        <v>133103.29999999999</v>
      </c>
      <c r="D105" s="473">
        <v>135545.5</v>
      </c>
      <c r="E105" s="473">
        <v>537485.1</v>
      </c>
      <c r="F105" s="555">
        <v>5276970</v>
      </c>
      <c r="G105" s="555">
        <v>5358877</v>
      </c>
      <c r="H105" s="558">
        <v>5329230.25</v>
      </c>
    </row>
    <row r="106" spans="1:8">
      <c r="A106" s="478" t="s">
        <v>642</v>
      </c>
      <c r="B106" s="430" t="s">
        <v>625</v>
      </c>
      <c r="C106" s="473">
        <v>132899.79999999999</v>
      </c>
      <c r="D106" s="473">
        <v>131367</v>
      </c>
      <c r="E106" s="473">
        <v>538298.19999999995</v>
      </c>
      <c r="F106" s="555">
        <v>5364518</v>
      </c>
      <c r="G106" s="555">
        <v>5348300</v>
      </c>
      <c r="H106" s="555">
        <v>5411612.75</v>
      </c>
    </row>
    <row r="107" spans="1:8">
      <c r="A107" s="431"/>
      <c r="B107" s="430" t="s">
        <v>626</v>
      </c>
      <c r="C107" s="473">
        <v>131976.1</v>
      </c>
      <c r="D107" s="473">
        <v>133748.4</v>
      </c>
      <c r="E107" s="473">
        <v>538760.80000000005</v>
      </c>
      <c r="F107" s="555">
        <v>5345387</v>
      </c>
      <c r="G107" s="555">
        <v>5397370</v>
      </c>
      <c r="H107" s="555">
        <v>5424832.5</v>
      </c>
    </row>
    <row r="108" spans="1:8">
      <c r="A108" s="431"/>
      <c r="B108" s="430" t="s">
        <v>627</v>
      </c>
      <c r="C108" s="473">
        <v>140053.20000000001</v>
      </c>
      <c r="D108" s="473">
        <v>137420.29999999999</v>
      </c>
      <c r="E108" s="473">
        <v>537827.9</v>
      </c>
      <c r="F108" s="555">
        <v>5532547</v>
      </c>
      <c r="G108" s="555">
        <v>5487413</v>
      </c>
      <c r="H108" s="556">
        <v>5454803.5</v>
      </c>
    </row>
    <row r="109" spans="1:8">
      <c r="A109" s="444" t="s">
        <v>621</v>
      </c>
      <c r="B109" s="442" t="s">
        <v>624</v>
      </c>
      <c r="C109" s="479">
        <v>135811.79999999999</v>
      </c>
      <c r="D109" s="479">
        <v>136877.79999999999</v>
      </c>
      <c r="E109" s="479">
        <v>541992.19999999995</v>
      </c>
      <c r="F109" s="558">
        <v>5488653</v>
      </c>
      <c r="G109" s="558">
        <v>5515002</v>
      </c>
      <c r="H109" s="557">
        <v>5447856.5</v>
      </c>
    </row>
    <row r="110" spans="1:8">
      <c r="A110" s="478" t="s">
        <v>643</v>
      </c>
      <c r="B110" s="430" t="s">
        <v>625</v>
      </c>
      <c r="C110" s="473">
        <v>134271</v>
      </c>
      <c r="D110" s="473">
        <v>131994.9</v>
      </c>
      <c r="E110" s="473">
        <v>541063.1</v>
      </c>
      <c r="F110" s="555">
        <v>5427818</v>
      </c>
      <c r="G110" s="555">
        <v>5378455</v>
      </c>
      <c r="H110" s="557">
        <v>5439218.75</v>
      </c>
    </row>
    <row r="111" spans="1:8">
      <c r="A111" s="431"/>
      <c r="B111" s="430" t="s">
        <v>626</v>
      </c>
      <c r="C111" s="473">
        <v>132639.5</v>
      </c>
      <c r="D111" s="473">
        <v>134430.29999999999</v>
      </c>
      <c r="E111" s="473">
        <v>542162.69999999995</v>
      </c>
      <c r="F111" s="555">
        <v>5397004</v>
      </c>
      <c r="G111" s="555">
        <v>5441989</v>
      </c>
      <c r="H111" s="557">
        <v>5454418</v>
      </c>
    </row>
    <row r="112" spans="1:8">
      <c r="A112" s="443"/>
      <c r="B112" s="441" t="s">
        <v>627</v>
      </c>
      <c r="C112" s="480">
        <v>141642.29999999999</v>
      </c>
      <c r="D112" s="480">
        <v>138834.5</v>
      </c>
      <c r="E112" s="480">
        <v>542875.80000000005</v>
      </c>
      <c r="F112" s="556">
        <v>5607873</v>
      </c>
      <c r="G112" s="556">
        <v>5545139</v>
      </c>
      <c r="H112" s="557">
        <v>5504618</v>
      </c>
    </row>
    <row r="113" spans="1:8">
      <c r="A113" s="444" t="s">
        <v>623</v>
      </c>
      <c r="B113" s="442" t="s">
        <v>624</v>
      </c>
      <c r="C113" s="479">
        <v>136277.1</v>
      </c>
      <c r="D113" s="479">
        <v>138219.4</v>
      </c>
      <c r="E113" s="479">
        <v>547149.19999999995</v>
      </c>
      <c r="F113" s="558">
        <v>5493559</v>
      </c>
      <c r="G113" s="558">
        <v>5530212</v>
      </c>
      <c r="H113" s="558">
        <v>5498450.5</v>
      </c>
    </row>
    <row r="114" spans="1:8">
      <c r="A114" s="478" t="s">
        <v>644</v>
      </c>
      <c r="B114" s="430" t="s">
        <v>625</v>
      </c>
      <c r="C114" s="473">
        <v>136012.70000000001</v>
      </c>
      <c r="D114" s="473">
        <v>133903.70000000001</v>
      </c>
      <c r="E114" s="473">
        <v>549313.6</v>
      </c>
      <c r="F114" s="555">
        <v>5473841</v>
      </c>
      <c r="G114" s="555">
        <v>5449420</v>
      </c>
      <c r="H114" s="555">
        <v>5510499.75</v>
      </c>
    </row>
    <row r="115" spans="1:8">
      <c r="A115" s="431"/>
      <c r="B115" s="430" t="s">
        <v>626</v>
      </c>
      <c r="C115" s="473">
        <v>135786.9</v>
      </c>
      <c r="D115" s="473">
        <v>137179.6</v>
      </c>
      <c r="E115" s="473">
        <v>554075</v>
      </c>
      <c r="F115" s="555">
        <v>5494723</v>
      </c>
      <c r="G115" s="555">
        <v>5534328</v>
      </c>
      <c r="H115" s="555">
        <v>5568276.5</v>
      </c>
    </row>
    <row r="116" spans="1:8">
      <c r="A116" s="443"/>
      <c r="B116" s="441" t="s">
        <v>627</v>
      </c>
      <c r="C116" s="480">
        <v>144996.29999999999</v>
      </c>
      <c r="D116" s="480">
        <v>141917.29999999999</v>
      </c>
      <c r="E116" s="480">
        <v>554361.19999999995</v>
      </c>
      <c r="F116" s="556">
        <v>5697843</v>
      </c>
      <c r="G116" s="556">
        <v>5645076</v>
      </c>
      <c r="H116" s="556">
        <v>5578871.25</v>
      </c>
    </row>
    <row r="117" spans="1:8">
      <c r="A117" s="444" t="s">
        <v>724</v>
      </c>
      <c r="B117" s="442" t="s">
        <v>624</v>
      </c>
      <c r="C117" s="18">
        <v>138916.5</v>
      </c>
      <c r="D117" s="18">
        <v>140173</v>
      </c>
      <c r="E117" s="18">
        <v>554797.9</v>
      </c>
      <c r="F117" s="558">
        <v>5562198</v>
      </c>
      <c r="G117" s="558">
        <v>5599700</v>
      </c>
      <c r="H117" s="558">
        <v>5587242</v>
      </c>
    </row>
    <row r="118" spans="1:8">
      <c r="A118" s="478" t="s">
        <v>725</v>
      </c>
      <c r="B118" s="430" t="s">
        <v>625</v>
      </c>
      <c r="C118" s="19">
        <v>137967.6</v>
      </c>
      <c r="D118" s="19">
        <v>135690.4</v>
      </c>
      <c r="E118" s="19">
        <v>556986.69999999995</v>
      </c>
      <c r="F118" s="555">
        <v>5536997</v>
      </c>
      <c r="G118" s="555">
        <v>5499309</v>
      </c>
      <c r="H118" s="555">
        <v>5569153.25</v>
      </c>
    </row>
    <row r="119" spans="1:8">
      <c r="A119" s="431"/>
      <c r="B119" s="430" t="s">
        <v>626</v>
      </c>
      <c r="C119" s="19">
        <v>135294.79999999999</v>
      </c>
      <c r="D119" s="19">
        <v>137133</v>
      </c>
      <c r="E119" s="19">
        <v>554216.5</v>
      </c>
      <c r="F119" s="555">
        <v>5460669</v>
      </c>
      <c r="G119" s="555">
        <v>5509310</v>
      </c>
      <c r="H119" s="555">
        <v>5519635</v>
      </c>
    </row>
    <row r="120" spans="1:8">
      <c r="A120" s="443"/>
      <c r="B120" s="441" t="s">
        <v>627</v>
      </c>
      <c r="C120" s="20">
        <v>144451.20000000001</v>
      </c>
      <c r="D120" s="20">
        <v>141770.20000000001</v>
      </c>
      <c r="E120" s="20">
        <v>552790.9</v>
      </c>
      <c r="F120" s="556">
        <v>5657952</v>
      </c>
      <c r="G120" s="556">
        <v>5614523</v>
      </c>
      <c r="H120" s="556">
        <v>5544914.75</v>
      </c>
    </row>
    <row r="121" spans="1:8">
      <c r="A121" s="444" t="s">
        <v>772</v>
      </c>
      <c r="B121" s="442" t="s">
        <v>624</v>
      </c>
      <c r="C121" s="18">
        <v>138856.9</v>
      </c>
      <c r="D121" s="18">
        <v>139938.5</v>
      </c>
      <c r="E121" s="18">
        <v>554140.6</v>
      </c>
      <c r="F121" s="558">
        <v>5553806</v>
      </c>
      <c r="G121" s="558">
        <v>5584690</v>
      </c>
      <c r="H121" s="558">
        <v>5573408.75</v>
      </c>
    </row>
    <row r="122" spans="1:8">
      <c r="A122" s="478" t="s">
        <v>773</v>
      </c>
      <c r="B122" s="430" t="s">
        <v>625</v>
      </c>
      <c r="C122" s="19">
        <v>138494.20000000001</v>
      </c>
      <c r="D122" s="19">
        <v>135667.79999999999</v>
      </c>
      <c r="E122" s="19">
        <v>556645.5</v>
      </c>
      <c r="F122" s="555">
        <v>5580587</v>
      </c>
      <c r="G122" s="555">
        <v>5530778</v>
      </c>
      <c r="H122" s="555">
        <v>5608890.25</v>
      </c>
    </row>
    <row r="123" spans="1:8">
      <c r="A123" s="431"/>
      <c r="B123" s="430" t="s">
        <v>626</v>
      </c>
      <c r="C123" s="19">
        <v>136800.1</v>
      </c>
      <c r="D123" s="19">
        <v>137939.6</v>
      </c>
      <c r="E123" s="19">
        <v>557714.9</v>
      </c>
      <c r="F123" s="555">
        <v>5538052</v>
      </c>
      <c r="G123" s="555">
        <v>5566735</v>
      </c>
      <c r="H123" s="555">
        <v>5584888.25</v>
      </c>
    </row>
    <row r="124" spans="1:8">
      <c r="A124" s="443"/>
      <c r="B124" s="441" t="s">
        <v>627</v>
      </c>
      <c r="C124" s="20">
        <v>143759.70000000001</v>
      </c>
      <c r="D124" s="20">
        <v>138989.5</v>
      </c>
      <c r="E124" s="20">
        <v>541536</v>
      </c>
      <c r="F124" s="556">
        <v>5718620</v>
      </c>
      <c r="G124" s="556">
        <v>5637406</v>
      </c>
      <c r="H124" s="556">
        <v>5563474</v>
      </c>
    </row>
    <row r="125" spans="1:8">
      <c r="A125" s="444" t="s">
        <v>792</v>
      </c>
      <c r="B125" s="442" t="s">
        <v>624</v>
      </c>
      <c r="C125" s="18">
        <v>137746.79999999999</v>
      </c>
      <c r="D125" s="18">
        <v>137520.29999999999</v>
      </c>
      <c r="E125" s="18">
        <v>544380.80000000005</v>
      </c>
      <c r="F125" s="558">
        <v>5582883</v>
      </c>
      <c r="G125" s="558">
        <v>5582123</v>
      </c>
      <c r="H125" s="558">
        <v>5510260.25</v>
      </c>
    </row>
    <row r="126" spans="1:8">
      <c r="A126" s="478" t="s">
        <v>804</v>
      </c>
      <c r="B126" s="430" t="s">
        <v>625</v>
      </c>
      <c r="C126" s="19">
        <v>126914.8</v>
      </c>
      <c r="D126" s="19">
        <v>122496.5</v>
      </c>
      <c r="E126" s="19">
        <v>502967.4</v>
      </c>
      <c r="F126" s="555">
        <v>5219466</v>
      </c>
      <c r="G126" s="555">
        <v>5086361</v>
      </c>
      <c r="H126" s="555">
        <v>5203995</v>
      </c>
    </row>
    <row r="127" spans="1:8">
      <c r="A127" s="431"/>
      <c r="B127" s="430" t="s">
        <v>626</v>
      </c>
      <c r="C127" s="19">
        <v>131481</v>
      </c>
      <c r="D127" s="19">
        <v>131077.79999999999</v>
      </c>
      <c r="E127" s="19">
        <v>530361.80000000005</v>
      </c>
      <c r="F127" s="555">
        <v>5418596</v>
      </c>
      <c r="G127" s="555">
        <v>5372184</v>
      </c>
      <c r="H127" s="555">
        <v>5473034.5</v>
      </c>
    </row>
    <row r="128" spans="1:8">
      <c r="A128" s="443"/>
      <c r="B128" s="441" t="s">
        <v>627</v>
      </c>
      <c r="C128" s="480">
        <v>143503.5</v>
      </c>
      <c r="D128" s="480">
        <v>138406.79999999999</v>
      </c>
      <c r="E128" s="480">
        <v>539394.9</v>
      </c>
      <c r="F128" s="556">
        <v>5736815</v>
      </c>
      <c r="G128" s="556">
        <v>5611451</v>
      </c>
      <c r="H128" s="556">
        <v>5572987</v>
      </c>
    </row>
    <row r="129" spans="1:8">
      <c r="A129" s="444" t="s">
        <v>819</v>
      </c>
      <c r="B129" s="442" t="s">
        <v>624</v>
      </c>
      <c r="C129" s="473">
        <v>136888.6</v>
      </c>
      <c r="D129" s="473">
        <v>136648.79999999999</v>
      </c>
      <c r="E129" s="473">
        <v>540760.19999999995</v>
      </c>
      <c r="F129" s="555">
        <v>5565253</v>
      </c>
      <c r="G129" s="555">
        <v>5540182</v>
      </c>
      <c r="H129" s="555">
        <v>5541347</v>
      </c>
    </row>
    <row r="130" spans="1:8">
      <c r="A130" s="478" t="s">
        <v>822</v>
      </c>
      <c r="B130" s="430" t="s">
        <v>625</v>
      </c>
      <c r="C130" s="473">
        <v>136482.29999999999</v>
      </c>
      <c r="D130" s="473">
        <v>132354.9</v>
      </c>
      <c r="E130" s="473">
        <v>544268.19999999995</v>
      </c>
      <c r="F130" s="555">
        <v>5618027</v>
      </c>
      <c r="G130" s="555">
        <v>5501018</v>
      </c>
      <c r="H130" s="555">
        <v>5604770.25</v>
      </c>
    </row>
    <row r="131" spans="1:8">
      <c r="A131" s="431"/>
      <c r="B131" s="430" t="s">
        <v>626</v>
      </c>
      <c r="C131" s="473">
        <v>134327.6</v>
      </c>
      <c r="D131" s="473">
        <v>134149</v>
      </c>
      <c r="E131" s="473">
        <v>542375.9</v>
      </c>
      <c r="F131" s="555">
        <v>5560293</v>
      </c>
      <c r="G131" s="555">
        <v>5529013</v>
      </c>
      <c r="H131" s="555">
        <v>5588622.25</v>
      </c>
    </row>
    <row r="132" spans="1:8">
      <c r="A132" s="443"/>
      <c r="B132" s="441" t="s">
        <v>627</v>
      </c>
      <c r="C132" s="480">
        <v>145369.79999999999</v>
      </c>
      <c r="D132" s="480">
        <v>140627.20000000001</v>
      </c>
      <c r="E132" s="480">
        <v>548424.1</v>
      </c>
      <c r="F132" s="556">
        <v>5826053</v>
      </c>
      <c r="G132" s="556">
        <v>5726853</v>
      </c>
      <c r="H132" s="556">
        <v>5645738.75</v>
      </c>
    </row>
    <row r="133" spans="1:8">
      <c r="A133" s="444" t="s">
        <v>904</v>
      </c>
      <c r="B133" s="442" t="s">
        <v>624</v>
      </c>
      <c r="C133" s="473">
        <v>138733.70000000001</v>
      </c>
      <c r="D133" s="473">
        <v>137910.70000000001</v>
      </c>
      <c r="E133" s="473">
        <v>545878.19999999995</v>
      </c>
      <c r="F133" s="555">
        <v>5628003</v>
      </c>
      <c r="G133" s="555">
        <v>5611740</v>
      </c>
      <c r="H133" s="555">
        <v>5594890.25</v>
      </c>
    </row>
    <row r="134" spans="1:8">
      <c r="A134" s="478" t="s">
        <v>905</v>
      </c>
      <c r="B134" s="430" t="s">
        <v>625</v>
      </c>
      <c r="C134" s="473">
        <v>138069.1</v>
      </c>
      <c r="D134" s="473">
        <v>134254</v>
      </c>
      <c r="E134" s="473">
        <v>550864.69999999995</v>
      </c>
      <c r="F134" s="555">
        <v>5774955</v>
      </c>
      <c r="G134" s="555">
        <v>5656027</v>
      </c>
      <c r="H134" s="555">
        <v>5707665.5</v>
      </c>
    </row>
    <row r="135" spans="1:8">
      <c r="A135" s="431"/>
      <c r="B135" s="430" t="s">
        <v>626</v>
      </c>
      <c r="C135" s="473">
        <v>135752.1</v>
      </c>
      <c r="D135" s="473">
        <v>135837.1</v>
      </c>
      <c r="E135" s="473">
        <v>549094</v>
      </c>
      <c r="F135" s="555">
        <v>5698536</v>
      </c>
      <c r="G135" s="555">
        <v>5663219</v>
      </c>
      <c r="H135" s="555">
        <v>5656371</v>
      </c>
    </row>
    <row r="136" spans="1:8">
      <c r="A136" s="443"/>
      <c r="B136" s="441" t="s">
        <v>627</v>
      </c>
      <c r="C136" s="480">
        <v>148052</v>
      </c>
      <c r="D136" s="480">
        <v>141000.6</v>
      </c>
      <c r="E136" s="480">
        <v>550266.9</v>
      </c>
      <c r="F136" s="556">
        <v>6046421</v>
      </c>
      <c r="G136" s="556">
        <v>5891007</v>
      </c>
      <c r="H136" s="556">
        <v>5728088.25</v>
      </c>
    </row>
    <row r="137" spans="1:8">
      <c r="A137" s="1699" t="s">
        <v>1229</v>
      </c>
      <c r="B137" s="442" t="s">
        <v>624</v>
      </c>
      <c r="C137" s="18">
        <v>145239.4</v>
      </c>
      <c r="D137" s="18">
        <v>140879.29999999999</v>
      </c>
      <c r="E137" s="18">
        <v>557450.19999999995</v>
      </c>
      <c r="F137" s="18">
        <v>5942735</v>
      </c>
      <c r="G137" s="18">
        <v>5848569</v>
      </c>
      <c r="H137" s="18">
        <v>5731932.25</v>
      </c>
    </row>
    <row r="138" spans="1:8">
      <c r="A138" s="1700" t="s">
        <v>1230</v>
      </c>
      <c r="B138" s="430" t="s">
        <v>625</v>
      </c>
      <c r="C138" s="1403">
        <v>145769.70000000001</v>
      </c>
      <c r="D138" s="1403">
        <v>136173.6</v>
      </c>
      <c r="E138" s="1403">
        <v>558556.9</v>
      </c>
      <c r="F138" s="1403">
        <v>6031512</v>
      </c>
      <c r="G138" s="1403">
        <v>5724239</v>
      </c>
      <c r="H138" s="1403">
        <v>5750070.5</v>
      </c>
    </row>
    <row r="139" spans="1:8">
      <c r="A139" s="1701"/>
      <c r="B139" s="430" t="s">
        <v>626</v>
      </c>
      <c r="C139" s="1403">
        <v>144572.1</v>
      </c>
      <c r="D139" s="1403">
        <v>137049.79999999999</v>
      </c>
      <c r="E139" s="1403">
        <v>554032</v>
      </c>
      <c r="F139" s="1403">
        <v>5974738</v>
      </c>
      <c r="G139" s="1403">
        <v>5722383</v>
      </c>
      <c r="H139" s="1403">
        <v>5769005.25</v>
      </c>
    </row>
    <row r="140" spans="1:8">
      <c r="A140" s="1702"/>
      <c r="B140" s="441" t="s">
        <v>627</v>
      </c>
      <c r="C140" s="20">
        <v>155123.9</v>
      </c>
      <c r="D140" s="20">
        <v>141735.20000000001</v>
      </c>
      <c r="E140" s="20">
        <v>553403.6</v>
      </c>
      <c r="F140" s="480">
        <v>6264910</v>
      </c>
      <c r="G140" s="480">
        <v>5893352</v>
      </c>
      <c r="H140" s="480">
        <v>5777484.25</v>
      </c>
    </row>
    <row r="141" spans="1:8">
      <c r="A141" s="1699" t="s">
        <v>1434</v>
      </c>
      <c r="B141" s="442" t="s">
        <v>624</v>
      </c>
      <c r="C141" s="18">
        <v>148437.70000000001</v>
      </c>
      <c r="D141" s="18">
        <v>139696.79999999999</v>
      </c>
      <c r="E141" s="18">
        <v>552190.6</v>
      </c>
      <c r="F141" s="479">
        <v>6044043</v>
      </c>
      <c r="G141" s="479">
        <v>5785336</v>
      </c>
      <c r="H141" s="479">
        <v>5801750.5</v>
      </c>
    </row>
    <row r="142" spans="1:8">
      <c r="A142" s="1700" t="s">
        <v>1435</v>
      </c>
      <c r="B142" s="430" t="s">
        <v>625</v>
      </c>
      <c r="C142" s="473">
        <v>149233.70000000001</v>
      </c>
      <c r="D142" s="473">
        <v>135198.70000000001</v>
      </c>
      <c r="E142" s="473">
        <v>554839.19999999995</v>
      </c>
      <c r="F142" s="473">
        <v>6150153</v>
      </c>
      <c r="G142" s="473">
        <v>5658618</v>
      </c>
      <c r="H142" s="473">
        <v>5798896.5</v>
      </c>
    </row>
    <row r="143" spans="1:8">
      <c r="A143" s="1701"/>
      <c r="B143" s="430" t="s">
        <v>626</v>
      </c>
      <c r="C143" s="473">
        <v>149175.20000000001</v>
      </c>
      <c r="D143" s="473">
        <v>138085.70000000001</v>
      </c>
      <c r="E143" s="473">
        <v>558007.6</v>
      </c>
      <c r="F143" s="473">
        <v>6148283</v>
      </c>
      <c r="G143" s="473">
        <v>5717479</v>
      </c>
      <c r="H143" s="473">
        <v>5788557.5</v>
      </c>
    </row>
    <row r="144" spans="1:8">
      <c r="A144" s="1702"/>
      <c r="B144" s="441" t="s">
        <v>627</v>
      </c>
      <c r="C144" s="480">
        <v>161552.29999999999</v>
      </c>
      <c r="D144" s="480">
        <v>143436.5</v>
      </c>
      <c r="E144" s="480">
        <v>560846.80000000005</v>
      </c>
      <c r="F144" s="480">
        <v>6512420</v>
      </c>
      <c r="G144" s="480">
        <v>5919996</v>
      </c>
      <c r="H144" s="480">
        <v>5872585.5</v>
      </c>
    </row>
    <row r="145" spans="1:8">
      <c r="A145" s="1699" t="s">
        <v>1470</v>
      </c>
      <c r="B145" s="442" t="s">
        <v>624</v>
      </c>
      <c r="C145" s="473">
        <v>155946.4</v>
      </c>
      <c r="D145" s="473">
        <v>142008.5</v>
      </c>
      <c r="E145" s="473">
        <v>561265.30000000005</v>
      </c>
      <c r="F145" s="473">
        <v>6302586</v>
      </c>
      <c r="G145" s="473">
        <v>5821357</v>
      </c>
      <c r="H145" s="473">
        <v>5881715.25</v>
      </c>
    </row>
    <row r="146" spans="1:8">
      <c r="A146" s="1700" t="s">
        <v>1471</v>
      </c>
      <c r="B146" s="430" t="s">
        <v>625</v>
      </c>
      <c r="C146" s="473">
        <v>156321.1</v>
      </c>
      <c r="D146" s="473">
        <v>137462.39999999999</v>
      </c>
      <c r="E146" s="473">
        <v>564278.80000000005</v>
      </c>
      <c r="F146" s="555"/>
      <c r="G146" s="555"/>
      <c r="H146" s="555"/>
    </row>
    <row r="147" spans="1:8">
      <c r="A147" s="1701"/>
      <c r="B147" s="430" t="s">
        <v>626</v>
      </c>
      <c r="C147" s="555"/>
      <c r="D147" s="555"/>
      <c r="E147" s="555"/>
      <c r="F147" s="555"/>
      <c r="G147" s="555"/>
      <c r="H147" s="555"/>
    </row>
    <row r="148" spans="1:8">
      <c r="A148" s="1702"/>
      <c r="B148" s="441" t="s">
        <v>627</v>
      </c>
      <c r="C148" s="556"/>
      <c r="D148" s="556"/>
      <c r="E148" s="556"/>
      <c r="F148" s="556"/>
      <c r="G148" s="556"/>
      <c r="H148" s="556"/>
    </row>
    <row r="149" spans="1:8">
      <c r="C149" s="2720">
        <v>45908</v>
      </c>
      <c r="D149" s="2720">
        <v>45908</v>
      </c>
      <c r="E149" s="2720">
        <v>45908</v>
      </c>
      <c r="F149" s="1824">
        <v>45838</v>
      </c>
      <c r="G149" s="1824">
        <v>45838</v>
      </c>
      <c r="H149" s="1824">
        <v>45838</v>
      </c>
    </row>
  </sheetData>
  <phoneticPr fontId="2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D68D-D5E0-4E7E-814F-9F9041654031}">
  <sheetPr>
    <tabColor theme="9" tint="0.59999389629810485"/>
  </sheetPr>
  <dimension ref="A1:F36"/>
  <sheetViews>
    <sheetView workbookViewId="0">
      <pane xSplit="2" ySplit="2" topLeftCell="C12" activePane="bottomRight" state="frozen"/>
      <selection pane="topRight" activeCell="C1" sqref="C1"/>
      <selection pane="bottomLeft" activeCell="A3" sqref="A3"/>
      <selection pane="bottomRight" activeCell="H22" sqref="H22"/>
    </sheetView>
  </sheetViews>
  <sheetFormatPr defaultRowHeight="13"/>
  <cols>
    <col min="1" max="1" width="5.08984375" customWidth="1"/>
    <col min="2" max="2" width="23.08984375" customWidth="1"/>
    <col min="3" max="4" width="17.6328125" customWidth="1"/>
    <col min="5" max="5" width="13" customWidth="1"/>
    <col min="6" max="6" width="14.36328125" customWidth="1"/>
  </cols>
  <sheetData>
    <row r="1" spans="1:6" ht="15.75" customHeight="1">
      <c r="A1" s="1194" t="s">
        <v>957</v>
      </c>
      <c r="F1" s="1667">
        <v>45929</v>
      </c>
    </row>
    <row r="2" spans="1:6" ht="15.75" customHeight="1">
      <c r="A2" s="2732" t="s">
        <v>1186</v>
      </c>
      <c r="B2" s="2735"/>
      <c r="C2" s="2732" t="s">
        <v>949</v>
      </c>
      <c r="D2" s="2733"/>
      <c r="E2" s="2734" t="s">
        <v>950</v>
      </c>
      <c r="F2" s="2735"/>
    </row>
    <row r="3" spans="1:6" ht="15.75" customHeight="1">
      <c r="A3" s="1431">
        <v>1</v>
      </c>
      <c r="B3" s="1426" t="s">
        <v>938</v>
      </c>
      <c r="C3" s="1195" t="s">
        <v>953</v>
      </c>
      <c r="D3" s="1087" t="s">
        <v>952</v>
      </c>
      <c r="E3" s="381" t="s">
        <v>402</v>
      </c>
      <c r="F3" s="1201" t="s">
        <v>1469</v>
      </c>
    </row>
    <row r="4" spans="1:6" ht="15.75" customHeight="1">
      <c r="A4" s="1196" t="s">
        <v>1191</v>
      </c>
      <c r="B4" s="1427" t="s">
        <v>415</v>
      </c>
      <c r="C4" s="1085" t="s">
        <v>953</v>
      </c>
      <c r="D4" s="1083" t="s">
        <v>952</v>
      </c>
      <c r="E4" s="381" t="s">
        <v>402</v>
      </c>
      <c r="F4" s="1201" t="s">
        <v>1469</v>
      </c>
    </row>
    <row r="5" spans="1:6" ht="15.75" customHeight="1">
      <c r="A5" s="1423" t="s">
        <v>939</v>
      </c>
      <c r="B5" s="1428" t="s">
        <v>940</v>
      </c>
      <c r="C5" s="1424" t="s">
        <v>953</v>
      </c>
      <c r="D5" s="1425" t="s">
        <v>952</v>
      </c>
      <c r="E5" s="1207" t="s">
        <v>383</v>
      </c>
      <c r="F5" s="1208" t="s">
        <v>1469</v>
      </c>
    </row>
    <row r="6" spans="1:6" ht="15.75" customHeight="1">
      <c r="A6" s="1196">
        <v>3</v>
      </c>
      <c r="B6" s="1427" t="s">
        <v>255</v>
      </c>
      <c r="C6" s="1085" t="s">
        <v>953</v>
      </c>
      <c r="D6" s="1083" t="s">
        <v>952</v>
      </c>
      <c r="E6" s="1207" t="s">
        <v>64</v>
      </c>
      <c r="F6" s="1208" t="s">
        <v>64</v>
      </c>
    </row>
    <row r="7" spans="1:6" ht="15.75" customHeight="1">
      <c r="A7" s="1196">
        <v>4</v>
      </c>
      <c r="B7" s="1427" t="s">
        <v>941</v>
      </c>
      <c r="C7" s="1085" t="s">
        <v>953</v>
      </c>
      <c r="D7" s="1197" t="s">
        <v>952</v>
      </c>
      <c r="E7" s="381" t="s">
        <v>402</v>
      </c>
      <c r="F7" s="1201" t="s">
        <v>1469</v>
      </c>
    </row>
    <row r="8" spans="1:6" ht="15.75" customHeight="1">
      <c r="A8" s="1431">
        <v>5</v>
      </c>
      <c r="B8" s="1426" t="s">
        <v>942</v>
      </c>
      <c r="C8" s="1195" t="s">
        <v>952</v>
      </c>
      <c r="D8" s="1085"/>
      <c r="E8" s="1204" t="s">
        <v>383</v>
      </c>
      <c r="F8" s="1200" t="s">
        <v>1469</v>
      </c>
    </row>
    <row r="9" spans="1:6" ht="15.75" customHeight="1">
      <c r="A9" s="1196">
        <v>6</v>
      </c>
      <c r="B9" s="1427" t="s">
        <v>943</v>
      </c>
      <c r="C9" s="1085" t="s">
        <v>952</v>
      </c>
      <c r="D9" s="1085"/>
      <c r="E9" s="1205" t="s">
        <v>383</v>
      </c>
      <c r="F9" s="1201" t="s">
        <v>1469</v>
      </c>
    </row>
    <row r="10" spans="1:6" ht="15.75" customHeight="1">
      <c r="A10" s="1196">
        <v>7</v>
      </c>
      <c r="B10" s="1427" t="s">
        <v>944</v>
      </c>
      <c r="C10" s="1085" t="s">
        <v>952</v>
      </c>
      <c r="D10" s="1085"/>
      <c r="E10" s="1205" t="s">
        <v>383</v>
      </c>
      <c r="F10" s="1201" t="s">
        <v>1469</v>
      </c>
    </row>
    <row r="11" spans="1:6" ht="15.75" customHeight="1">
      <c r="A11" s="1198">
        <v>8</v>
      </c>
      <c r="B11" s="1429" t="s">
        <v>945</v>
      </c>
      <c r="C11" s="1088" t="s">
        <v>952</v>
      </c>
      <c r="D11" s="1088"/>
      <c r="E11" s="1206" t="s">
        <v>383</v>
      </c>
      <c r="F11" s="1203" t="s">
        <v>1469</v>
      </c>
    </row>
    <row r="12" spans="1:6" ht="15.75" customHeight="1">
      <c r="A12" s="1196" t="s">
        <v>1194</v>
      </c>
      <c r="B12" s="1427" t="s">
        <v>937</v>
      </c>
      <c r="C12" s="1085" t="s">
        <v>955</v>
      </c>
      <c r="D12" s="1083"/>
      <c r="E12" s="1207"/>
      <c r="F12" s="1208"/>
    </row>
    <row r="13" spans="1:6" ht="15.75" customHeight="1">
      <c r="A13" s="1196" t="s">
        <v>936</v>
      </c>
      <c r="B13" s="1427" t="s">
        <v>946</v>
      </c>
      <c r="C13" s="1085" t="s">
        <v>953</v>
      </c>
      <c r="D13" s="1197" t="s">
        <v>952</v>
      </c>
      <c r="E13" s="381" t="s">
        <v>402</v>
      </c>
      <c r="F13" s="1201" t="s">
        <v>1469</v>
      </c>
    </row>
    <row r="14" spans="1:6" ht="15.75" customHeight="1">
      <c r="A14" s="1431" t="s">
        <v>1193</v>
      </c>
      <c r="B14" s="1426" t="s">
        <v>934</v>
      </c>
      <c r="C14" s="1195" t="s">
        <v>951</v>
      </c>
      <c r="D14" s="1087" t="s">
        <v>953</v>
      </c>
      <c r="E14" s="1199" t="s">
        <v>402</v>
      </c>
      <c r="F14" s="1200" t="s">
        <v>1469</v>
      </c>
    </row>
    <row r="15" spans="1:6" ht="15.75" customHeight="1">
      <c r="A15" s="1196" t="s">
        <v>927</v>
      </c>
      <c r="B15" s="1427" t="s">
        <v>488</v>
      </c>
      <c r="C15" s="1085" t="s">
        <v>951</v>
      </c>
      <c r="D15" s="1083" t="s">
        <v>953</v>
      </c>
      <c r="E15" s="381" t="s">
        <v>402</v>
      </c>
      <c r="F15" s="1201" t="s">
        <v>1469</v>
      </c>
    </row>
    <row r="16" spans="1:6" ht="15.75" customHeight="1">
      <c r="A16" s="1196" t="s">
        <v>929</v>
      </c>
      <c r="B16" s="1427" t="s">
        <v>493</v>
      </c>
      <c r="C16" s="1085" t="s">
        <v>951</v>
      </c>
      <c r="D16" s="1083" t="s">
        <v>953</v>
      </c>
      <c r="E16" s="381" t="s">
        <v>402</v>
      </c>
      <c r="F16" s="1201" t="s">
        <v>1469</v>
      </c>
    </row>
    <row r="17" spans="1:6" ht="15.75" customHeight="1">
      <c r="A17" s="1196" t="s">
        <v>930</v>
      </c>
      <c r="B17" s="1427" t="s">
        <v>495</v>
      </c>
      <c r="C17" s="1085" t="s">
        <v>951</v>
      </c>
      <c r="D17" s="1083" t="s">
        <v>953</v>
      </c>
      <c r="E17" s="381" t="s">
        <v>402</v>
      </c>
      <c r="F17" s="1201" t="s">
        <v>1469</v>
      </c>
    </row>
    <row r="18" spans="1:6" ht="15.75" customHeight="1">
      <c r="A18" s="1196" t="s">
        <v>931</v>
      </c>
      <c r="B18" s="1427" t="s">
        <v>497</v>
      </c>
      <c r="C18" s="1085" t="s">
        <v>951</v>
      </c>
      <c r="D18" s="1083" t="s">
        <v>953</v>
      </c>
      <c r="E18" s="381" t="s">
        <v>402</v>
      </c>
      <c r="F18" s="1201" t="s">
        <v>1469</v>
      </c>
    </row>
    <row r="19" spans="1:6" ht="15.75" customHeight="1">
      <c r="A19" s="1196" t="s">
        <v>932</v>
      </c>
      <c r="B19" s="1427" t="s">
        <v>508</v>
      </c>
      <c r="C19" s="1085" t="s">
        <v>951</v>
      </c>
      <c r="D19" s="1083" t="s">
        <v>953</v>
      </c>
      <c r="E19" s="381" t="s">
        <v>402</v>
      </c>
      <c r="F19" s="1201" t="s">
        <v>1469</v>
      </c>
    </row>
    <row r="20" spans="1:6" ht="15.75" customHeight="1">
      <c r="A20" s="1198" t="s">
        <v>933</v>
      </c>
      <c r="B20" s="1429" t="s">
        <v>510</v>
      </c>
      <c r="C20" s="1088" t="s">
        <v>951</v>
      </c>
      <c r="D20" s="1197" t="s">
        <v>953</v>
      </c>
      <c r="E20" s="1202" t="s">
        <v>402</v>
      </c>
      <c r="F20" s="1203" t="s">
        <v>1469</v>
      </c>
    </row>
    <row r="21" spans="1:6" ht="15.75" customHeight="1">
      <c r="A21" s="1196">
        <v>11</v>
      </c>
      <c r="B21" s="1427" t="s">
        <v>935</v>
      </c>
      <c r="C21" s="1085" t="s">
        <v>953</v>
      </c>
      <c r="D21" s="1083" t="s">
        <v>952</v>
      </c>
      <c r="E21" s="1207"/>
      <c r="F21" s="1208"/>
    </row>
    <row r="22" spans="1:6" ht="15.75" customHeight="1">
      <c r="A22" s="1196">
        <v>12</v>
      </c>
      <c r="B22" s="1427" t="s">
        <v>956</v>
      </c>
      <c r="C22" s="1085" t="s">
        <v>953</v>
      </c>
      <c r="D22" s="1083" t="s">
        <v>952</v>
      </c>
      <c r="E22" s="381" t="s">
        <v>402</v>
      </c>
      <c r="F22" s="1201" t="s">
        <v>1469</v>
      </c>
    </row>
    <row r="23" spans="1:6" ht="15.75" customHeight="1">
      <c r="A23" s="1431" t="s">
        <v>1192</v>
      </c>
      <c r="B23" s="1426" t="s">
        <v>1187</v>
      </c>
      <c r="C23" s="1087" t="s">
        <v>952</v>
      </c>
      <c r="D23" s="1087" t="s">
        <v>1188</v>
      </c>
      <c r="E23" s="1199" t="s">
        <v>1155</v>
      </c>
      <c r="F23" s="1200" t="s">
        <v>1469</v>
      </c>
    </row>
    <row r="24" spans="1:6" ht="15.75" customHeight="1">
      <c r="A24" s="1196" t="s">
        <v>928</v>
      </c>
      <c r="B24" s="1427" t="s">
        <v>947</v>
      </c>
      <c r="C24" s="1083" t="s">
        <v>952</v>
      </c>
      <c r="D24" s="1083" t="s">
        <v>1189</v>
      </c>
      <c r="E24" s="381" t="s">
        <v>1155</v>
      </c>
      <c r="F24" s="1201" t="s">
        <v>1469</v>
      </c>
    </row>
    <row r="25" spans="1:6" ht="15.75" customHeight="1">
      <c r="A25" s="1196" t="s">
        <v>1183</v>
      </c>
      <c r="B25" s="1430" t="s">
        <v>1184</v>
      </c>
      <c r="C25" s="1083" t="s">
        <v>952</v>
      </c>
      <c r="D25" s="1083" t="s">
        <v>1190</v>
      </c>
      <c r="E25" s="381" t="s">
        <v>1185</v>
      </c>
      <c r="F25" s="1201" t="s">
        <v>1469</v>
      </c>
    </row>
    <row r="26" spans="1:6" ht="15.75" customHeight="1">
      <c r="A26" s="1198" t="s">
        <v>1182</v>
      </c>
      <c r="B26" s="1429" t="s">
        <v>948</v>
      </c>
      <c r="C26" s="1197" t="s">
        <v>952</v>
      </c>
      <c r="D26" s="1197" t="s">
        <v>954</v>
      </c>
      <c r="E26" s="1202" t="s">
        <v>958</v>
      </c>
      <c r="F26" s="1203" t="s">
        <v>1469</v>
      </c>
    </row>
    <row r="27" spans="1:6" ht="15.75" customHeight="1"/>
    <row r="28" spans="1:6" ht="15.75" customHeight="1">
      <c r="A28" s="1797" t="s">
        <v>1239</v>
      </c>
      <c r="B28" s="215"/>
      <c r="C28" s="215"/>
      <c r="D28" s="215"/>
      <c r="E28" s="215"/>
      <c r="F28" s="215"/>
    </row>
    <row r="29" spans="1:6" ht="15.75" customHeight="1">
      <c r="A29" s="1803">
        <v>10</v>
      </c>
      <c r="B29" s="1798" t="s">
        <v>1232</v>
      </c>
      <c r="C29" s="1809" t="s">
        <v>1246</v>
      </c>
      <c r="D29" s="1799"/>
      <c r="E29" s="1812" t="s">
        <v>1247</v>
      </c>
      <c r="F29" s="1804" t="s">
        <v>1433</v>
      </c>
    </row>
    <row r="30" spans="1:6" ht="15.75" customHeight="1">
      <c r="A30" s="1805" t="s">
        <v>1240</v>
      </c>
      <c r="B30" s="1800" t="s">
        <v>1233</v>
      </c>
      <c r="C30" s="1810" t="s">
        <v>1246</v>
      </c>
      <c r="D30" s="215"/>
      <c r="E30" s="1813" t="s">
        <v>1247</v>
      </c>
      <c r="F30" s="1806" t="s">
        <v>1433</v>
      </c>
    </row>
    <row r="31" spans="1:6" ht="15.75" customHeight="1">
      <c r="A31" s="1805" t="s">
        <v>1241</v>
      </c>
      <c r="B31" s="1800" t="s">
        <v>1234</v>
      </c>
      <c r="C31" s="1810" t="s">
        <v>1246</v>
      </c>
      <c r="D31" s="215"/>
      <c r="E31" s="1813" t="s">
        <v>1247</v>
      </c>
      <c r="F31" s="1806" t="s">
        <v>1433</v>
      </c>
    </row>
    <row r="32" spans="1:6" ht="15.75" customHeight="1">
      <c r="A32" s="1805" t="s">
        <v>1242</v>
      </c>
      <c r="B32" s="1800" t="s">
        <v>1235</v>
      </c>
      <c r="C32" s="1810" t="s">
        <v>1246</v>
      </c>
      <c r="D32" s="215"/>
      <c r="E32" s="1813" t="s">
        <v>1247</v>
      </c>
      <c r="F32" s="1806" t="s">
        <v>1433</v>
      </c>
    </row>
    <row r="33" spans="1:6" ht="15.75" customHeight="1">
      <c r="A33" s="1805" t="s">
        <v>1243</v>
      </c>
      <c r="B33" s="1800" t="s">
        <v>1236</v>
      </c>
      <c r="C33" s="1810" t="s">
        <v>1246</v>
      </c>
      <c r="D33" s="215"/>
      <c r="E33" s="1813" t="s">
        <v>1247</v>
      </c>
      <c r="F33" s="1806" t="s">
        <v>1433</v>
      </c>
    </row>
    <row r="34" spans="1:6" ht="15.75" customHeight="1">
      <c r="A34" s="1805" t="s">
        <v>1244</v>
      </c>
      <c r="B34" s="1800" t="s">
        <v>1237</v>
      </c>
      <c r="C34" s="1810" t="s">
        <v>1246</v>
      </c>
      <c r="D34" s="215"/>
      <c r="E34" s="1813" t="s">
        <v>1247</v>
      </c>
      <c r="F34" s="1806" t="s">
        <v>1433</v>
      </c>
    </row>
    <row r="35" spans="1:6" ht="15.75" customHeight="1">
      <c r="A35" s="1807" t="s">
        <v>1245</v>
      </c>
      <c r="B35" s="1801" t="s">
        <v>1238</v>
      </c>
      <c r="C35" s="1811" t="s">
        <v>1246</v>
      </c>
      <c r="D35" s="1802"/>
      <c r="E35" s="1814" t="s">
        <v>1247</v>
      </c>
      <c r="F35" s="1808" t="s">
        <v>1433</v>
      </c>
    </row>
    <row r="36" spans="1:6" ht="15.75" customHeight="1"/>
  </sheetData>
  <mergeCells count="3">
    <mergeCell ref="C2:D2"/>
    <mergeCell ref="E2:F2"/>
    <mergeCell ref="A2:B2"/>
  </mergeCells>
  <phoneticPr fontId="2"/>
  <hyperlinks>
    <hyperlink ref="B3" location="'1CLI概況'!A1" display="兵庫CLI概況" xr:uid="{B5A882CA-6119-45E5-A918-5606353E5C47}"/>
    <hyperlink ref="B4" location="'2_1CLI統計表'!A1" display="兵庫CLI統計表" xr:uid="{60992B2F-E03D-4371-BAB5-098E068735CC}"/>
    <hyperlink ref="B5" location="'2_2参考統計表'!A1" display="兵庫CLI参考統計表" xr:uid="{54667218-0F1C-416C-A0E7-D5DE2DB7E4B5}"/>
    <hyperlink ref="B6" location="'3CLI推計概要'!A1" display="兵庫CLI推計概要" xr:uid="{C8B9B5CE-9DB2-4686-A89C-7FC48C0BA235}"/>
    <hyperlink ref="B7" location="'4CLIグラフ'!A1" display="兵庫CLIグラフ" xr:uid="{F3C7DDAB-34B2-45FD-9D09-381DA7E39C2A}"/>
    <hyperlink ref="B8" location="'5兵庫県CI'!A1" display="兵庫CI" xr:uid="{ADAB52DF-E294-4101-A7A6-505E35DD88E1}"/>
    <hyperlink ref="B9" location="'6兵庫県CI先行個別指標'!A1" display="兵庫CI先行個別指標" xr:uid="{C4E55CC3-74B5-43BE-BF3B-6E38F38D6DB2}"/>
    <hyperlink ref="B10" location="'7兵庫県CI一致個別指標'!A1" display="兵庫CI一致個別指標" xr:uid="{C947960D-A860-4466-8691-E8275FE1C808}"/>
    <hyperlink ref="B11" location="'8兵庫県CI遅行個別指標'!A1" display="兵庫CI遅行個別指標" xr:uid="{D2EA74BF-D39E-4773-B26A-185E14EC46C8}"/>
    <hyperlink ref="B12" location="'9景気基準日付'!A1" display="関西府県景気基準日付" xr:uid="{151B5A08-EC9B-4EDB-98EF-F202EA4B3E3B}"/>
    <hyperlink ref="B13" location="'9_2heatmap'!A1" display="関西府県個別指標heatmap" xr:uid="{7DAAA0E7-39A4-46C0-A353-41D1FD06CF6A}"/>
    <hyperlink ref="B14" location="'10関西地域_兵庫'!A1" display="関西地域CLI" xr:uid="{1FF88D6D-28AD-4193-B762-AADDB9B3E767}"/>
    <hyperlink ref="B15" location="'10_2大阪'!A1" display="大阪府CLI" xr:uid="{83EB8CCD-4A61-4CE9-8017-E1E3D349051C}"/>
    <hyperlink ref="B16" location="'10_3京都'!A1" display="京都府CLI" xr:uid="{37B54B43-1C7A-4450-BBD1-C494825D315F}"/>
    <hyperlink ref="B17" location="'10_4滋賀'!A1" display="滋賀県CLI" xr:uid="{F1A6EED1-63FC-4135-AE79-2D1E0D5B9A68}"/>
    <hyperlink ref="B18" location="'10_5奈良'!A1" display="奈良県CLI" xr:uid="{40596D46-04AC-4559-A15C-0B6431B19759}"/>
    <hyperlink ref="B19" location="'10_6和歌山'!A1" display="和歌山県CLI" xr:uid="{A8DD4395-56F3-49CD-B4AD-006BDA1C1F2E}"/>
    <hyperlink ref="B20" location="'10_7福井'!A1" display="福井県CLI" xr:uid="{E719DA1B-A2FE-4448-8D1E-EC901E06806D}"/>
    <hyperlink ref="B21" location="'11関西CLI景気山谷'!A1" display="関西CLI景気基準日付" xr:uid="{9CE8D3B0-6803-4F32-BF9C-9C4DACCDF256}"/>
    <hyperlink ref="B22" location="'12関西CLI府県寄与'!A1" display="関西CI個別指標寄与度" xr:uid="{82C3FA4D-CA52-4CA6-BBB3-D0F5E0F30F37}"/>
    <hyperlink ref="B23" location="'13関連指標1'!A1" display="国兵庫県経済指標1" xr:uid="{604F034D-3D29-4948-8065-9FFAAC372F7D}"/>
    <hyperlink ref="B24" location="'13_2関連指標2'!A1" display="国兵庫県経済指標2" xr:uid="{27FCC775-5743-43D9-9E27-D569F69D5866}"/>
    <hyperlink ref="B25" location="'13_3関連指標3'!A1" display="兵庫県関連指標(月次）" xr:uid="{264C52DB-BEF8-462B-AC49-8D4C5F877193}"/>
    <hyperlink ref="B26" location="'13_4GDP関連指標'!A1" display="国兵庫県GDP関連指標" xr:uid="{A9CF0F48-8D38-4C4F-95D6-4B4EC5AAAA75}"/>
    <hyperlink ref="B29" location="'10関西地域_兵庫'!A1" display="関西地域CLI等" xr:uid="{A16886F3-2B39-464C-BB5D-3D54549C888E}"/>
    <hyperlink ref="B30" location="'10_2大阪'!A1" display="大阪CLI" xr:uid="{4FD9D925-42FB-4D5D-95F4-0BA449DAA828}"/>
    <hyperlink ref="B31" location="'10_3京都'!A1" display="京都CLI" xr:uid="{FD6AF46C-2590-45ED-83AE-A4FCAFA0B5CB}"/>
    <hyperlink ref="B32" location="'10_4滋賀'!A1" display="滋賀CLI" xr:uid="{F1E81553-86BE-4E2A-A891-0B511739B7EB}"/>
    <hyperlink ref="B33" location="'10_5奈良'!A1" display="奈良CLI" xr:uid="{015CB34A-86EA-4F89-8196-93B1BD4B182F}"/>
    <hyperlink ref="B34" location="'10_6和歌山'!A1" display="和歌山CLI" xr:uid="{716902B2-085E-4AA0-8F0C-8E646F740310}"/>
    <hyperlink ref="B35" location="'10_7福井'!A1" display="福井CLI" xr:uid="{9A1BF9FA-AF28-4442-A65E-AEA0E6750B16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</sheetPr>
  <dimension ref="A1:U287"/>
  <sheetViews>
    <sheetView showGridLines="0" tabSelected="1" zoomScaleNormal="100" workbookViewId="0">
      <selection activeCell="I9" sqref="I9"/>
    </sheetView>
  </sheetViews>
  <sheetFormatPr defaultColWidth="9" defaultRowHeight="13"/>
  <cols>
    <col min="1" max="1" width="2.36328125" customWidth="1"/>
    <col min="2" max="8" width="11.90625" customWidth="1"/>
    <col min="9" max="10" width="4.90625" customWidth="1"/>
    <col min="11" max="11" width="7.08984375" customWidth="1"/>
    <col min="12" max="13" width="9.90625" customWidth="1"/>
  </cols>
  <sheetData>
    <row r="1" spans="1:21" ht="14.5" thickBot="1">
      <c r="B1" s="218"/>
      <c r="C1" s="219" t="s">
        <v>814</v>
      </c>
      <c r="D1" s="219"/>
      <c r="E1" s="219"/>
      <c r="F1" s="219"/>
      <c r="G1" s="2754">
        <v>45929</v>
      </c>
      <c r="H1" s="2754"/>
      <c r="I1" t="s">
        <v>723</v>
      </c>
      <c r="J1" t="s">
        <v>774</v>
      </c>
      <c r="M1" t="s">
        <v>453</v>
      </c>
      <c r="N1" t="s">
        <v>660</v>
      </c>
    </row>
    <row r="2" spans="1:21" ht="15" customHeight="1">
      <c r="B2" s="2755" t="s">
        <v>355</v>
      </c>
      <c r="C2" s="2755"/>
      <c r="D2" s="2755"/>
      <c r="E2" s="2755"/>
      <c r="F2" s="2755"/>
      <c r="G2" s="2755"/>
      <c r="H2" s="2755"/>
      <c r="I2" t="s">
        <v>788</v>
      </c>
      <c r="J2" t="s">
        <v>271</v>
      </c>
      <c r="L2" s="723" t="s">
        <v>1201</v>
      </c>
      <c r="M2" s="724" t="s">
        <v>1201</v>
      </c>
      <c r="N2" s="736" t="s">
        <v>1201</v>
      </c>
    </row>
    <row r="3" spans="1:21" ht="15" customHeight="1">
      <c r="D3" s="2755" t="s">
        <v>1479</v>
      </c>
      <c r="E3" s="2758"/>
      <c r="F3" s="2758"/>
      <c r="I3" t="s">
        <v>271</v>
      </c>
      <c r="J3" t="s">
        <v>829</v>
      </c>
      <c r="K3" s="587" t="s">
        <v>454</v>
      </c>
      <c r="L3" s="932" t="s">
        <v>451</v>
      </c>
      <c r="M3" s="932" t="s">
        <v>452</v>
      </c>
      <c r="N3" s="932" t="s">
        <v>659</v>
      </c>
    </row>
    <row r="4" spans="1:21" ht="15" customHeight="1" thickBot="1">
      <c r="B4" s="219"/>
      <c r="C4" s="219"/>
      <c r="D4" s="311"/>
      <c r="E4" s="312"/>
      <c r="F4" s="219"/>
      <c r="G4" s="219"/>
      <c r="H4" s="313" t="s">
        <v>364</v>
      </c>
      <c r="I4" t="s">
        <v>271</v>
      </c>
      <c r="J4" t="s">
        <v>813</v>
      </c>
      <c r="K4" s="751" t="s">
        <v>755</v>
      </c>
      <c r="L4" s="742">
        <f>'2_1CLI統計表'!B77</f>
        <v>100.81093465595261</v>
      </c>
      <c r="M4" s="220">
        <f>'2_1CLI統計表'!O77</f>
        <v>100.3</v>
      </c>
      <c r="N4" s="743">
        <f>'10関西地域_兵庫'!L16</f>
        <v>100.77488746052134</v>
      </c>
      <c r="O4" t="s">
        <v>809</v>
      </c>
      <c r="P4" t="s">
        <v>271</v>
      </c>
    </row>
    <row r="5" spans="1:21" ht="13.5" customHeight="1">
      <c r="I5" t="s">
        <v>271</v>
      </c>
      <c r="J5" t="s">
        <v>271</v>
      </c>
      <c r="K5" s="751">
        <v>2</v>
      </c>
      <c r="L5" s="742">
        <f>'2_1CLI統計表'!B78</f>
        <v>100.66781932156914</v>
      </c>
      <c r="M5" s="220">
        <f>'2_1CLI統計表'!O78</f>
        <v>100.22</v>
      </c>
      <c r="N5" s="743">
        <f>'10関西地域_兵庫'!L17</f>
        <v>100.53989099189771</v>
      </c>
    </row>
    <row r="6" spans="1:21" ht="15" customHeight="1">
      <c r="A6" s="2756" t="s">
        <v>1487</v>
      </c>
      <c r="B6" s="2757"/>
      <c r="C6" s="2757"/>
      <c r="D6" s="2757"/>
      <c r="E6" s="2757"/>
      <c r="F6" s="2757"/>
      <c r="G6" s="2757"/>
      <c r="H6" s="2757"/>
      <c r="I6" s="2757"/>
      <c r="J6" s="221" t="s">
        <v>271</v>
      </c>
      <c r="K6" s="751">
        <v>3</v>
      </c>
      <c r="L6" s="742">
        <f>'2_1CLI統計表'!B79</f>
        <v>100.53388846615024</v>
      </c>
      <c r="M6" s="220">
        <f>'2_1CLI統計表'!O79</f>
        <v>100.14</v>
      </c>
      <c r="N6" s="743">
        <f>'10関西地域_兵庫'!L18</f>
        <v>100.33677136796801</v>
      </c>
    </row>
    <row r="7" spans="1:21" ht="15" customHeight="1">
      <c r="A7" s="222"/>
      <c r="B7" s="223" t="s">
        <v>365</v>
      </c>
      <c r="C7" s="224"/>
      <c r="D7" s="224"/>
      <c r="E7" s="224"/>
      <c r="F7" s="224"/>
      <c r="G7" s="224"/>
      <c r="I7" t="s">
        <v>271</v>
      </c>
      <c r="J7" t="s">
        <v>271</v>
      </c>
      <c r="K7" s="751">
        <v>4</v>
      </c>
      <c r="L7" s="742">
        <f>'2_1CLI統計表'!B80</f>
        <v>100.46681809065382</v>
      </c>
      <c r="M7" s="220">
        <f>'2_1CLI統計表'!O80</f>
        <v>100.06</v>
      </c>
      <c r="N7" s="743">
        <f>'10関西地域_兵庫'!L19</f>
        <v>100.26802339898876</v>
      </c>
    </row>
    <row r="8" spans="1:21" ht="15" customHeight="1">
      <c r="B8" s="2759" t="s">
        <v>1486</v>
      </c>
      <c r="C8" s="2759"/>
      <c r="D8" s="2759"/>
      <c r="E8" s="2759"/>
      <c r="F8" s="2759"/>
      <c r="G8" s="2759"/>
      <c r="H8" s="2759"/>
      <c r="I8" t="s">
        <v>271</v>
      </c>
      <c r="J8" t="s">
        <v>271</v>
      </c>
      <c r="K8" s="751">
        <v>5</v>
      </c>
      <c r="L8" s="742">
        <f>'2_1CLI統計表'!B81</f>
        <v>100.42119260651387</v>
      </c>
      <c r="M8" s="220">
        <f>'2_1CLI統計表'!O81</f>
        <v>99.98</v>
      </c>
      <c r="N8" s="743">
        <f>'10関西地域_兵庫'!L20</f>
        <v>100.29522515788358</v>
      </c>
    </row>
    <row r="9" spans="1:21" ht="15" customHeight="1">
      <c r="B9" s="2759"/>
      <c r="C9" s="2759"/>
      <c r="D9" s="2759"/>
      <c r="E9" s="2759"/>
      <c r="F9" s="2759"/>
      <c r="G9" s="2759"/>
      <c r="H9" s="2759"/>
      <c r="I9" t="s">
        <v>271</v>
      </c>
      <c r="J9" s="221" t="s">
        <v>271</v>
      </c>
      <c r="K9" s="751">
        <v>6</v>
      </c>
      <c r="L9" s="742">
        <f>'2_1CLI統計表'!B82</f>
        <v>100.39958530685115</v>
      </c>
      <c r="M9" s="220">
        <f>'2_1CLI統計表'!O82</f>
        <v>99.88</v>
      </c>
      <c r="N9" s="743">
        <f>'10関西地域_兵庫'!L21</f>
        <v>100.37522668067835</v>
      </c>
    </row>
    <row r="10" spans="1:21" ht="15" customHeight="1">
      <c r="B10" s="2759"/>
      <c r="C10" s="2759"/>
      <c r="D10" s="2759"/>
      <c r="E10" s="2759"/>
      <c r="F10" s="2759"/>
      <c r="G10" s="2759"/>
      <c r="H10" s="2759"/>
      <c r="I10" t="s">
        <v>271</v>
      </c>
      <c r="J10" t="s">
        <v>64</v>
      </c>
      <c r="K10" s="751">
        <v>7</v>
      </c>
      <c r="L10" s="742">
        <f>'2_1CLI統計表'!B83</f>
        <v>100.34325798513979</v>
      </c>
      <c r="M10" s="220">
        <f>'2_1CLI統計表'!O83</f>
        <v>99.79</v>
      </c>
      <c r="N10" s="743">
        <f>'10関西地域_兵庫'!L22</f>
        <v>100.47143772087921</v>
      </c>
      <c r="P10" t="s">
        <v>271</v>
      </c>
    </row>
    <row r="11" spans="1:21" ht="15" customHeight="1">
      <c r="B11" s="2759"/>
      <c r="C11" s="2759"/>
      <c r="D11" s="2759"/>
      <c r="E11" s="2759"/>
      <c r="F11" s="2759"/>
      <c r="G11" s="2759"/>
      <c r="H11" s="2759"/>
      <c r="I11" t="s">
        <v>271</v>
      </c>
      <c r="J11" t="s">
        <v>64</v>
      </c>
      <c r="K11" s="754">
        <v>8</v>
      </c>
      <c r="L11" s="742">
        <f>'2_1CLI統計表'!B84</f>
        <v>100.21377556194089</v>
      </c>
      <c r="M11" s="220">
        <f>'2_1CLI統計表'!O84</f>
        <v>99.69</v>
      </c>
      <c r="N11" s="743">
        <f>'10関西地域_兵庫'!L23</f>
        <v>100.50981364428586</v>
      </c>
      <c r="O11" t="s">
        <v>1442</v>
      </c>
      <c r="P11" t="s">
        <v>1443</v>
      </c>
    </row>
    <row r="12" spans="1:21" ht="15" customHeight="1" thickBot="1">
      <c r="B12" s="317"/>
      <c r="C12" s="226"/>
      <c r="D12" s="226"/>
      <c r="E12" s="226"/>
      <c r="F12" s="318" t="s">
        <v>1432</v>
      </c>
      <c r="G12" s="327"/>
      <c r="H12" s="327"/>
      <c r="I12" t="s">
        <v>271</v>
      </c>
      <c r="J12" t="s">
        <v>271</v>
      </c>
      <c r="K12" s="754">
        <v>9</v>
      </c>
      <c r="L12" s="742">
        <f>'2_1CLI統計表'!B85</f>
        <v>99.995608509630358</v>
      </c>
      <c r="M12" s="220">
        <f>'2_1CLI統計表'!O85</f>
        <v>99.58</v>
      </c>
      <c r="N12" s="743">
        <f>'10関西地域_兵庫'!L24</f>
        <v>100.45955214603869</v>
      </c>
    </row>
    <row r="13" spans="1:21" ht="15" customHeight="1">
      <c r="B13" s="319"/>
      <c r="C13" s="320" t="s">
        <v>266</v>
      </c>
      <c r="D13" s="321"/>
      <c r="E13" s="321"/>
      <c r="F13" s="328"/>
      <c r="G13" s="2736" t="s">
        <v>459</v>
      </c>
      <c r="H13" s="2737"/>
      <c r="J13" t="s">
        <v>271</v>
      </c>
      <c r="K13" s="754">
        <v>10</v>
      </c>
      <c r="L13" s="742">
        <f>'2_1CLI統計表'!B86</f>
        <v>99.62690102529119</v>
      </c>
      <c r="M13" s="220">
        <f>'2_1CLI統計表'!O86</f>
        <v>99.45</v>
      </c>
      <c r="N13" s="743">
        <f>'10関西地域_兵庫'!L25</f>
        <v>100.2361067208482</v>
      </c>
    </row>
    <row r="14" spans="1:21" ht="12.65" customHeight="1">
      <c r="B14" s="322" t="s">
        <v>354</v>
      </c>
      <c r="C14" s="323"/>
      <c r="D14" s="2750" t="s">
        <v>268</v>
      </c>
      <c r="E14" s="2750" t="s">
        <v>771</v>
      </c>
      <c r="F14" s="2752" t="s">
        <v>65</v>
      </c>
      <c r="G14" s="2738"/>
      <c r="H14" s="2739"/>
      <c r="J14" t="s">
        <v>805</v>
      </c>
      <c r="K14" s="753">
        <v>11</v>
      </c>
      <c r="L14" s="742">
        <f>'2_1CLI統計表'!B87</f>
        <v>99.211288334861763</v>
      </c>
      <c r="M14" s="220">
        <f>'2_1CLI統計表'!O87</f>
        <v>99.29</v>
      </c>
      <c r="N14" s="743">
        <f>'10関西地域_兵庫'!L26</f>
        <v>99.882252611175488</v>
      </c>
    </row>
    <row r="15" spans="1:21" ht="15" customHeight="1" thickBot="1">
      <c r="B15" s="324"/>
      <c r="C15" s="325"/>
      <c r="D15" s="2751"/>
      <c r="E15" s="2751"/>
      <c r="F15" s="2753"/>
      <c r="G15" s="999" t="s">
        <v>269</v>
      </c>
      <c r="H15" s="998" t="s">
        <v>270</v>
      </c>
      <c r="I15" t="s">
        <v>788</v>
      </c>
      <c r="J15" t="s">
        <v>271</v>
      </c>
      <c r="K15" s="752">
        <v>12</v>
      </c>
      <c r="L15" s="742">
        <f>'2_1CLI統計表'!B88</f>
        <v>98.752369990568127</v>
      </c>
      <c r="M15" s="220">
        <f>'2_1CLI統計表'!O88</f>
        <v>99.1</v>
      </c>
      <c r="N15" s="743">
        <f>'10関西地域_兵庫'!L27</f>
        <v>99.403484703599972</v>
      </c>
    </row>
    <row r="16" spans="1:21" ht="15" customHeight="1">
      <c r="B16" s="1036">
        <v>45809</v>
      </c>
      <c r="C16" s="1037">
        <f>'2_1CLI統計表'!B154</f>
        <v>99.861993543170541</v>
      </c>
      <c r="D16" s="338">
        <f>'2_1CLI統計表'!C154</f>
        <v>0.15642145840072885</v>
      </c>
      <c r="E16" s="338">
        <f>'2_1CLI統計表'!D154</f>
        <v>0.33</v>
      </c>
      <c r="F16" s="540" t="str">
        <f>'2_1CLI統計表'!I154</f>
        <v>改善※</v>
      </c>
      <c r="G16" s="2740">
        <v>44774</v>
      </c>
      <c r="H16" s="2742">
        <v>45323</v>
      </c>
      <c r="I16" t="s">
        <v>859</v>
      </c>
      <c r="J16" t="s">
        <v>271</v>
      </c>
      <c r="K16" s="969" t="s">
        <v>802</v>
      </c>
      <c r="L16" s="741">
        <f>'2_1CLI統計表'!B89</f>
        <v>98.193820467630459</v>
      </c>
      <c r="M16" s="369">
        <f>'2_1CLI統計表'!O89</f>
        <v>98.87</v>
      </c>
      <c r="N16" s="744">
        <f>'10関西地域_兵庫'!L28</f>
        <v>98.761146903733902</v>
      </c>
      <c r="U16" t="s">
        <v>271</v>
      </c>
    </row>
    <row r="17" spans="2:15" ht="16.5" customHeight="1" thickBot="1">
      <c r="B17" s="973">
        <v>45839</v>
      </c>
      <c r="C17" s="997">
        <f>'2_1CLI統計表'!B155</f>
        <v>100.08004184599889</v>
      </c>
      <c r="D17" s="1038">
        <f>'2_1CLI統計表'!C155</f>
        <v>0.21804830282835042</v>
      </c>
      <c r="E17" s="1038">
        <f>'2_1CLI統計表'!D155</f>
        <v>0.31</v>
      </c>
      <c r="F17" s="1866" t="str">
        <f>'2_1CLI統計表'!I155</f>
        <v>改善</v>
      </c>
      <c r="G17" s="2741"/>
      <c r="H17" s="2743"/>
      <c r="I17" t="s">
        <v>726</v>
      </c>
      <c r="K17" s="751">
        <v>2</v>
      </c>
      <c r="L17" s="742">
        <f>'2_1CLI統計表'!B90</f>
        <v>97.529007554090512</v>
      </c>
      <c r="M17" s="220">
        <f>'2_1CLI統計表'!O90</f>
        <v>98.59</v>
      </c>
      <c r="N17" s="743">
        <f>'10関西地域_兵庫'!L29</f>
        <v>97.985196115880129</v>
      </c>
      <c r="O17" t="s">
        <v>271</v>
      </c>
    </row>
    <row r="18" spans="2:15" ht="16.5" customHeight="1">
      <c r="B18" s="317"/>
      <c r="C18" s="995"/>
      <c r="D18" s="995"/>
      <c r="E18" s="995"/>
      <c r="F18" s="996"/>
      <c r="H18" s="329"/>
      <c r="I18" t="s">
        <v>830</v>
      </c>
      <c r="J18" t="s">
        <v>1453</v>
      </c>
      <c r="K18" s="751">
        <v>3</v>
      </c>
      <c r="L18" s="742">
        <f>'2_1CLI統計表'!B91</f>
        <v>96.87421617904414</v>
      </c>
      <c r="M18" s="220">
        <f>'2_1CLI統計表'!O91</f>
        <v>97.98</v>
      </c>
      <c r="N18" s="743">
        <f>'10関西地域_兵庫'!L30</f>
        <v>97.114485398497123</v>
      </c>
    </row>
    <row r="19" spans="2:15" ht="13.5" customHeight="1" thickBot="1">
      <c r="B19" s="330" t="s">
        <v>743</v>
      </c>
      <c r="C19" s="327"/>
      <c r="D19" s="327"/>
      <c r="E19" s="327"/>
      <c r="F19" s="2194" t="s">
        <v>1432</v>
      </c>
      <c r="G19" s="329"/>
      <c r="H19" s="1014">
        <v>45444</v>
      </c>
      <c r="I19" t="s">
        <v>271</v>
      </c>
      <c r="J19" t="s">
        <v>825</v>
      </c>
      <c r="K19" s="751">
        <v>4</v>
      </c>
      <c r="L19" s="742">
        <f>'2_1CLI統計表'!B92</f>
        <v>96.282641102246444</v>
      </c>
      <c r="M19" s="220">
        <f>'2_1CLI統計表'!O92</f>
        <v>97.38</v>
      </c>
      <c r="N19" s="743">
        <f>'10関西地域_兵庫'!L31</f>
        <v>96.280331445083419</v>
      </c>
    </row>
    <row r="20" spans="2:15" ht="13.5" customHeight="1" thickBot="1">
      <c r="B20" s="391">
        <v>45809</v>
      </c>
      <c r="C20" s="449" t="s">
        <v>519</v>
      </c>
      <c r="D20" s="336" t="s">
        <v>268</v>
      </c>
      <c r="E20" s="365" t="s">
        <v>771</v>
      </c>
      <c r="F20" s="1015" t="s">
        <v>520</v>
      </c>
      <c r="G20" s="1020" t="s">
        <v>269</v>
      </c>
      <c r="H20" s="1021" t="s">
        <v>270</v>
      </c>
      <c r="K20" s="751">
        <v>5</v>
      </c>
      <c r="L20" s="742">
        <f>'2_1CLI統計表'!B93</f>
        <v>95.919165925416408</v>
      </c>
      <c r="M20" s="220">
        <f>'2_1CLI統計表'!O93</f>
        <v>96.93</v>
      </c>
      <c r="N20" s="743">
        <f>'10関西地域_兵庫'!L32</f>
        <v>95.762789909134796</v>
      </c>
    </row>
    <row r="21" spans="2:15" ht="13.5" customHeight="1" thickBot="1">
      <c r="B21" s="326" t="s">
        <v>514</v>
      </c>
      <c r="C21" s="518">
        <f>'10関西地域_兵庫'!L93</f>
        <v>100.36945799391903</v>
      </c>
      <c r="D21" s="519">
        <f>'10関西地域_兵庫'!M93</f>
        <v>0.38675547000035237</v>
      </c>
      <c r="E21" s="520">
        <f>'10関西地域_兵庫'!N93</f>
        <v>0.4</v>
      </c>
      <c r="F21" s="1016" t="str">
        <f>'10関西地域_兵庫'!S93</f>
        <v xml:space="preserve">改善 </v>
      </c>
      <c r="G21" s="1023"/>
      <c r="H21" s="1032" t="s">
        <v>271</v>
      </c>
      <c r="I21" s="331" t="s">
        <v>788</v>
      </c>
      <c r="K21" s="751">
        <v>6</v>
      </c>
      <c r="L21" s="742">
        <f>'2_1CLI統計表'!B94</f>
        <v>95.853165871177268</v>
      </c>
      <c r="M21" s="220">
        <f>'2_1CLI統計表'!O94</f>
        <v>97.11</v>
      </c>
      <c r="N21" s="743">
        <f>'10関西地域_兵庫'!L33</f>
        <v>95.719633465319575</v>
      </c>
    </row>
    <row r="22" spans="2:15" ht="13.5" customHeight="1">
      <c r="B22" s="332" t="s">
        <v>518</v>
      </c>
      <c r="C22" s="515">
        <f>'10_2大阪'!B93</f>
        <v>100.0639358730331</v>
      </c>
      <c r="D22" s="516">
        <f>'10_2大阪'!C93</f>
        <v>0.53936056903745566</v>
      </c>
      <c r="E22" s="517">
        <f>'10_2大阪'!D93</f>
        <v>-0.19</v>
      </c>
      <c r="F22" s="1017" t="str">
        <f>'10_2大阪'!I93</f>
        <v xml:space="preserve"> ---</v>
      </c>
      <c r="G22" s="1022">
        <v>43678</v>
      </c>
      <c r="H22" s="1033">
        <v>43952</v>
      </c>
      <c r="I22" t="s">
        <v>1206</v>
      </c>
      <c r="K22" s="751">
        <v>7</v>
      </c>
      <c r="L22" s="743">
        <f>'2_1CLI統計表'!B95</f>
        <v>96.09865579842571</v>
      </c>
      <c r="M22" s="493">
        <f>'2_1CLI統計表'!O95</f>
        <v>97.79</v>
      </c>
      <c r="N22" s="743">
        <f>'10関西地域_兵庫'!L34</f>
        <v>96.061548721261104</v>
      </c>
    </row>
    <row r="23" spans="2:15" ht="13.5" customHeight="1">
      <c r="B23" s="333" t="s">
        <v>515</v>
      </c>
      <c r="C23" s="339">
        <f>'10_3京都'!B93</f>
        <v>100.93440975995938</v>
      </c>
      <c r="D23" s="340">
        <f>'10_3京都'!C93</f>
        <v>0.16900163107770538</v>
      </c>
      <c r="E23" s="363">
        <f>'10_3京都'!D93</f>
        <v>0.83</v>
      </c>
      <c r="F23" s="1018" t="str">
        <f>'10_3京都'!I93</f>
        <v xml:space="preserve"> ---</v>
      </c>
      <c r="G23" s="1022">
        <v>44774</v>
      </c>
      <c r="H23" s="1033">
        <v>43983</v>
      </c>
      <c r="K23" s="754">
        <v>8</v>
      </c>
      <c r="L23" s="743">
        <f>'2_1CLI統計表'!B96</f>
        <v>96.605426679244644</v>
      </c>
      <c r="M23" s="493">
        <f>'2_1CLI統計表'!O96</f>
        <v>98.21</v>
      </c>
      <c r="N23" s="743">
        <f>'10関西地域_兵庫'!L35</f>
        <v>96.660063574517679</v>
      </c>
    </row>
    <row r="24" spans="2:15" ht="13.5" customHeight="1">
      <c r="B24" s="333" t="s">
        <v>516</v>
      </c>
      <c r="C24" s="339">
        <f>'10_4滋賀'!B93</f>
        <v>100.45485863116207</v>
      </c>
      <c r="D24" s="341">
        <f>'10_4滋賀'!C93</f>
        <v>0.48159488483796054</v>
      </c>
      <c r="E24" s="364">
        <f>'10_4滋賀'!D93</f>
        <v>0.66</v>
      </c>
      <c r="F24" s="1018" t="str">
        <f>'10_4滋賀'!I93</f>
        <v xml:space="preserve"> ---</v>
      </c>
      <c r="G24" s="1022">
        <v>44713</v>
      </c>
      <c r="H24" s="1033">
        <v>45017</v>
      </c>
      <c r="I24" t="s">
        <v>811</v>
      </c>
      <c r="K24" s="754">
        <v>9</v>
      </c>
      <c r="L24" s="743">
        <f>'2_1CLI統計表'!B97</f>
        <v>97.285335857214591</v>
      </c>
      <c r="M24" s="493">
        <f>'2_1CLI統計表'!O97</f>
        <v>98.53</v>
      </c>
      <c r="N24" s="743">
        <f>'10関西地域_兵庫'!L36</f>
        <v>97.45590546445527</v>
      </c>
    </row>
    <row r="25" spans="2:15" ht="13.5" customHeight="1">
      <c r="B25" s="334" t="s">
        <v>599</v>
      </c>
      <c r="C25" s="447">
        <f>'10_5奈良'!B93</f>
        <v>100.2244669539714</v>
      </c>
      <c r="D25" s="448">
        <f>'10_5奈良'!C93</f>
        <v>0.14289618984990682</v>
      </c>
      <c r="E25" s="450">
        <f>'10_5奈良'!D93</f>
        <v>0.9</v>
      </c>
      <c r="F25" s="1018" t="str">
        <f>'10_5奈良'!I93</f>
        <v xml:space="preserve"> ---</v>
      </c>
      <c r="G25" s="1022">
        <v>44682</v>
      </c>
      <c r="H25" s="1033">
        <v>43983</v>
      </c>
      <c r="K25" s="754">
        <v>10</v>
      </c>
      <c r="L25" s="743">
        <f>'2_1CLI統計表'!B98</f>
        <v>97.972567925718721</v>
      </c>
      <c r="M25" s="493">
        <f>'2_1CLI統計表'!O98</f>
        <v>98.82</v>
      </c>
      <c r="N25" s="743">
        <f>'10関西地域_兵庫'!L37</f>
        <v>98.2863568076136</v>
      </c>
      <c r="O25" t="s">
        <v>271</v>
      </c>
    </row>
    <row r="26" spans="2:15" ht="13.5" customHeight="1" thickBot="1">
      <c r="B26" s="335" t="s">
        <v>517</v>
      </c>
      <c r="C26" s="366">
        <f>'10_6和歌山'!B93</f>
        <v>100.44829213928682</v>
      </c>
      <c r="D26" s="367">
        <f>'10_6和歌山'!C93</f>
        <v>0.399696426735062</v>
      </c>
      <c r="E26" s="368">
        <f>'10_6和歌山'!D93</f>
        <v>1.04</v>
      </c>
      <c r="F26" s="1019" t="str">
        <f>'10_6和歌山'!I93</f>
        <v xml:space="preserve"> ---</v>
      </c>
      <c r="G26" s="1031">
        <v>44682</v>
      </c>
      <c r="H26" s="1034">
        <v>45139</v>
      </c>
      <c r="K26" s="753">
        <v>11</v>
      </c>
      <c r="L26" s="1004">
        <f>'2_1CLI統計表'!B99</f>
        <v>98.620941007283278</v>
      </c>
      <c r="M26" s="493">
        <f>'2_1CLI統計表'!O99</f>
        <v>99.12</v>
      </c>
      <c r="N26" s="743">
        <f>'10関西地域_兵庫'!L38</f>
        <v>99.073946446813906</v>
      </c>
    </row>
    <row r="27" spans="2:15" ht="13.5" customHeight="1">
      <c r="G27" s="327"/>
      <c r="H27" s="327"/>
      <c r="K27" s="752">
        <v>12</v>
      </c>
      <c r="L27" s="1005">
        <f>'2_1CLI統計表'!B100</f>
        <v>99.198973288350189</v>
      </c>
      <c r="M27" s="541">
        <f>'2_1CLI統計表'!O100</f>
        <v>99.4</v>
      </c>
      <c r="N27" s="745">
        <f>'10関西地域_兵庫'!L39</f>
        <v>99.812179213981821</v>
      </c>
    </row>
    <row r="28" spans="2:15">
      <c r="G28" s="327"/>
      <c r="H28" s="331"/>
      <c r="K28" s="969" t="s">
        <v>815</v>
      </c>
      <c r="L28" s="743">
        <f>'2_1CLI統計表'!B101</f>
        <v>99.684784642697451</v>
      </c>
      <c r="M28" s="493">
        <f>'2_1CLI統計表'!O101</f>
        <v>99.68</v>
      </c>
      <c r="N28" s="743">
        <f>'10関西地域_兵庫'!L40</f>
        <v>100.45419630947552</v>
      </c>
    </row>
    <row r="29" spans="2:15">
      <c r="K29" s="751">
        <v>2</v>
      </c>
      <c r="L29" s="743">
        <f>'2_1CLI統計表'!B102</f>
        <v>100.07668621022896</v>
      </c>
      <c r="M29" s="493">
        <f>'2_1CLI統計表'!O102</f>
        <v>99.95</v>
      </c>
      <c r="N29" s="743">
        <f>'10関西地域_兵庫'!L41</f>
        <v>100.93245368856122</v>
      </c>
    </row>
    <row r="30" spans="2:15">
      <c r="K30" s="751">
        <v>3</v>
      </c>
      <c r="L30" s="743">
        <f>'2_1CLI統計表'!B103</f>
        <v>100.37639692326817</v>
      </c>
      <c r="M30" s="493">
        <f>'2_1CLI統計表'!O103</f>
        <v>100.19</v>
      </c>
      <c r="N30" s="743">
        <f>'10関西地域_兵庫'!L42</f>
        <v>101.25408644007933</v>
      </c>
    </row>
    <row r="31" spans="2:15">
      <c r="K31" s="751">
        <v>4</v>
      </c>
      <c r="L31" s="743">
        <f>'2_1CLI統計表'!B104</f>
        <v>100.58378941034472</v>
      </c>
      <c r="M31" s="493">
        <f>'2_1CLI統計表'!O104</f>
        <v>100.4</v>
      </c>
      <c r="N31" s="743">
        <f>'10関西地域_兵庫'!L43</f>
        <v>101.40434321385696</v>
      </c>
    </row>
    <row r="32" spans="2:15">
      <c r="K32" s="751">
        <v>5</v>
      </c>
      <c r="L32" s="743">
        <f>'2_1CLI統計表'!B105</f>
        <v>100.69278090651589</v>
      </c>
      <c r="M32" s="493">
        <f>'2_1CLI統計表'!O105</f>
        <v>100.55</v>
      </c>
      <c r="N32" s="743">
        <f>'10関西地域_兵庫'!L44</f>
        <v>101.3871320968568</v>
      </c>
    </row>
    <row r="33" spans="3:14">
      <c r="K33" s="751">
        <v>6</v>
      </c>
      <c r="L33" s="743">
        <f>'2_1CLI統計表'!B106</f>
        <v>100.70960537836719</v>
      </c>
      <c r="M33" s="493">
        <f>'2_1CLI統計表'!O106</f>
        <v>100.63</v>
      </c>
      <c r="N33" s="743">
        <f>'10関西地域_兵庫'!L45</f>
        <v>101.22940777603293</v>
      </c>
    </row>
    <row r="34" spans="3:14">
      <c r="K34" s="751">
        <v>7</v>
      </c>
      <c r="L34" s="743">
        <f>'2_1CLI統計表'!B107</f>
        <v>100.66780712379847</v>
      </c>
      <c r="M34" s="493">
        <f>'2_1CLI統計表'!O107</f>
        <v>100.67</v>
      </c>
      <c r="N34" s="743">
        <f>'10関西地域_兵庫'!L46</f>
        <v>100.98068936045425</v>
      </c>
    </row>
    <row r="35" spans="3:14">
      <c r="K35" s="754">
        <v>8</v>
      </c>
      <c r="L35" s="743">
        <f>'2_1CLI統計表'!B108</f>
        <v>100.59446702634735</v>
      </c>
      <c r="M35" s="493">
        <f>'2_1CLI統計表'!O108</f>
        <v>100.66</v>
      </c>
      <c r="N35" s="743">
        <f>'10関西地域_兵庫'!L47</f>
        <v>100.74146755114094</v>
      </c>
    </row>
    <row r="36" spans="3:14">
      <c r="K36" s="754">
        <v>9</v>
      </c>
      <c r="L36" s="743">
        <f>'2_1CLI統計表'!B109</f>
        <v>100.52291789749651</v>
      </c>
      <c r="M36" s="493">
        <f>'2_1CLI統計表'!O109</f>
        <v>100.64</v>
      </c>
      <c r="N36" s="743">
        <f>'10関西地域_兵庫'!L48</f>
        <v>100.60363020898158</v>
      </c>
    </row>
    <row r="37" spans="3:14">
      <c r="K37" s="754">
        <v>10</v>
      </c>
      <c r="L37" s="743">
        <f>'2_1CLI統計表'!B110</f>
        <v>100.50929542839972</v>
      </c>
      <c r="M37" s="493">
        <f>'2_1CLI統計表'!O110</f>
        <v>100.63</v>
      </c>
      <c r="N37" s="743">
        <f>'10関西地域_兵庫'!L49</f>
        <v>100.6156008568296</v>
      </c>
    </row>
    <row r="38" spans="3:14">
      <c r="K38" s="753">
        <v>11</v>
      </c>
      <c r="L38" s="743">
        <f>'2_1CLI統計表'!B111</f>
        <v>100.54549877851527</v>
      </c>
      <c r="M38" s="493">
        <f>'2_1CLI統計表'!O111</f>
        <v>100.64</v>
      </c>
      <c r="N38" s="743">
        <f>'10関西地域_兵庫'!L50</f>
        <v>100.7521247662396</v>
      </c>
    </row>
    <row r="39" spans="3:14">
      <c r="K39" s="751">
        <v>12</v>
      </c>
      <c r="L39" s="743">
        <f>'2_1CLI統計表'!B112</f>
        <v>100.61647812036014</v>
      </c>
      <c r="M39" s="493">
        <f>'2_1CLI統計表'!O112</f>
        <v>100.66</v>
      </c>
      <c r="N39" s="743">
        <f>'10関西地域_兵庫'!L51</f>
        <v>100.92475867686743</v>
      </c>
    </row>
    <row r="40" spans="3:14">
      <c r="K40" s="969" t="s">
        <v>857</v>
      </c>
      <c r="L40" s="744">
        <f>'2_1CLI統計表'!B113</f>
        <v>100.72594354321059</v>
      </c>
      <c r="M40" s="721">
        <f>'2_1CLI統計表'!O113</f>
        <v>100.66</v>
      </c>
      <c r="N40" s="744">
        <f>'10関西地域_兵庫'!L52</f>
        <v>101.1162374859146</v>
      </c>
    </row>
    <row r="41" spans="3:14">
      <c r="K41" s="751">
        <v>2</v>
      </c>
      <c r="L41" s="743">
        <f>'2_1CLI統計表'!B114</f>
        <v>100.88954281633815</v>
      </c>
      <c r="M41" s="493">
        <f>'2_1CLI統計表'!O114</f>
        <v>100.64</v>
      </c>
      <c r="N41" s="743">
        <f>'10関西地域_兵庫'!L53</f>
        <v>101.27179659880464</v>
      </c>
    </row>
    <row r="42" spans="3:14">
      <c r="I42" t="s">
        <v>816</v>
      </c>
      <c r="K42" s="751">
        <v>3</v>
      </c>
      <c r="L42" s="743">
        <f>'2_1CLI統計表'!B115</f>
        <v>101.09455441378319</v>
      </c>
      <c r="M42" s="493">
        <f>'2_1CLI統計表'!O115</f>
        <v>100.61</v>
      </c>
      <c r="N42" s="743">
        <f>'10関西地域_兵庫'!L54</f>
        <v>101.40924565129691</v>
      </c>
    </row>
    <row r="43" spans="3:14">
      <c r="K43" s="751">
        <v>4</v>
      </c>
      <c r="L43" s="743">
        <f>'2_1CLI統計表'!B116</f>
        <v>101.26648154246952</v>
      </c>
      <c r="M43" s="493">
        <f>'2_1CLI統計表'!O116</f>
        <v>100.56</v>
      </c>
      <c r="N43" s="743">
        <f>'10関西地域_兵庫'!L55</f>
        <v>101.49258028528082</v>
      </c>
    </row>
    <row r="44" spans="3:14">
      <c r="K44" s="751">
        <v>5</v>
      </c>
      <c r="L44" s="743">
        <f>'2_1CLI統計表'!B117</f>
        <v>101.36873582773885</v>
      </c>
      <c r="M44" s="493">
        <f>'2_1CLI統計表'!O117</f>
        <v>100.51</v>
      </c>
      <c r="N44" s="743">
        <f>'10関西地域_兵庫'!L56</f>
        <v>101.50785302340647</v>
      </c>
    </row>
    <row r="45" spans="3:14">
      <c r="K45" s="751">
        <v>6</v>
      </c>
      <c r="L45" s="743">
        <f>'2_1CLI統計表'!B118</f>
        <v>101.45003975807779</v>
      </c>
      <c r="M45" s="493">
        <f>'2_1CLI統計表'!O118</f>
        <v>100.45</v>
      </c>
      <c r="N45" s="743">
        <f>'10関西地域_兵庫'!L57</f>
        <v>101.49147670068825</v>
      </c>
    </row>
    <row r="46" spans="3:14" ht="16.5" customHeight="1">
      <c r="K46" s="751">
        <v>7</v>
      </c>
      <c r="L46" s="743">
        <f>'2_1CLI統計表'!B119</f>
        <v>101.48581429817087</v>
      </c>
      <c r="M46" s="493">
        <f>'2_1CLI統計表'!O119</f>
        <v>100.4</v>
      </c>
      <c r="N46" s="743">
        <f>'10関西地域_兵庫'!L58</f>
        <v>101.42802775253395</v>
      </c>
    </row>
    <row r="47" spans="3:14" ht="16.5" customHeight="1">
      <c r="C47" s="227" t="s">
        <v>367</v>
      </c>
      <c r="D47" s="227"/>
      <c r="K47" s="754">
        <v>8</v>
      </c>
      <c r="L47" s="743">
        <f>'2_1CLI統計表'!B120</f>
        <v>101.48791606706016</v>
      </c>
      <c r="M47" s="493">
        <f>'2_1CLI統計表'!O120</f>
        <v>100.34</v>
      </c>
      <c r="N47" s="743">
        <f>'10関西地域_兵庫'!L59</f>
        <v>101.31934544863171</v>
      </c>
    </row>
    <row r="48" spans="3:14" ht="16.5" customHeight="1">
      <c r="C48" s="228" t="s">
        <v>65</v>
      </c>
      <c r="D48" s="237" t="s">
        <v>351</v>
      </c>
      <c r="E48" s="238"/>
      <c r="F48" s="238"/>
      <c r="G48" s="239"/>
      <c r="K48" s="754">
        <v>9</v>
      </c>
      <c r="L48" s="743">
        <f>'2_1CLI統計表'!B121</f>
        <v>101.46194410866816</v>
      </c>
      <c r="M48" s="493">
        <f>'2_1CLI統計表'!O121</f>
        <v>100.28</v>
      </c>
      <c r="N48" s="743">
        <f>'10関西地域_兵庫'!L60</f>
        <v>101.1371207037771</v>
      </c>
    </row>
    <row r="49" spans="2:14" ht="16.5" customHeight="1">
      <c r="C49" s="228" t="s">
        <v>343</v>
      </c>
      <c r="D49" s="229" t="s">
        <v>368</v>
      </c>
      <c r="E49" s="230"/>
      <c r="F49" s="230"/>
      <c r="G49" s="231"/>
      <c r="K49" s="754">
        <v>10</v>
      </c>
      <c r="L49" s="743">
        <f>'2_1CLI統計表'!B122</f>
        <v>101.42970960028165</v>
      </c>
      <c r="M49" s="493">
        <f>'2_1CLI統計表'!O122</f>
        <v>100.23</v>
      </c>
      <c r="N49" s="743">
        <f>'10関西地域_兵庫'!L61</f>
        <v>100.90617596158594</v>
      </c>
    </row>
    <row r="50" spans="2:14" ht="16.5" customHeight="1">
      <c r="C50" s="228" t="s">
        <v>350</v>
      </c>
      <c r="D50" s="229" t="s">
        <v>780</v>
      </c>
      <c r="E50" s="230"/>
      <c r="F50" s="230"/>
      <c r="G50" s="231"/>
      <c r="K50" s="753">
        <v>11</v>
      </c>
      <c r="L50" s="743">
        <f>'2_1CLI統計表'!B123</f>
        <v>101.33170655295777</v>
      </c>
      <c r="M50" s="493">
        <f>'2_1CLI統計表'!O123</f>
        <v>100.17</v>
      </c>
      <c r="N50" s="743">
        <f>'10関西地域_兵庫'!L62</f>
        <v>100.66489444332069</v>
      </c>
    </row>
    <row r="51" spans="2:14" ht="16.5" customHeight="1">
      <c r="C51" s="228" t="s">
        <v>345</v>
      </c>
      <c r="D51" s="229" t="s">
        <v>455</v>
      </c>
      <c r="E51" s="230"/>
      <c r="F51" s="230"/>
      <c r="G51" s="231"/>
      <c r="K51" s="752">
        <v>12</v>
      </c>
      <c r="L51" s="745">
        <f>'2_1CLI統計表'!B124</f>
        <v>101.16620366195234</v>
      </c>
      <c r="M51" s="541">
        <f>'2_1CLI統計表'!O124</f>
        <v>100.14</v>
      </c>
      <c r="N51" s="745">
        <f>'10関西地域_兵庫'!L63</f>
        <v>100.42260670741376</v>
      </c>
    </row>
    <row r="52" spans="2:14" ht="16.5" customHeight="1">
      <c r="C52" s="228" t="s">
        <v>349</v>
      </c>
      <c r="D52" s="229" t="s">
        <v>781</v>
      </c>
      <c r="E52" s="230"/>
      <c r="F52" s="230"/>
      <c r="G52" s="231"/>
      <c r="K52" s="751" t="s">
        <v>1211</v>
      </c>
      <c r="L52" s="743">
        <f>'2_1CLI統計表'!B125</f>
        <v>100.96496744445507</v>
      </c>
      <c r="M52" s="493">
        <f>'2_1CLI統計表'!O125</f>
        <v>100.11</v>
      </c>
      <c r="N52" s="743">
        <f>'10関西地域_兵庫'!L64</f>
        <v>100.22380024106778</v>
      </c>
    </row>
    <row r="53" spans="2:14">
      <c r="C53" s="232" t="s">
        <v>281</v>
      </c>
      <c r="D53" s="233" t="s">
        <v>369</v>
      </c>
      <c r="E53" s="234"/>
      <c r="F53" s="234"/>
      <c r="G53" s="235"/>
      <c r="K53" s="751">
        <v>2</v>
      </c>
      <c r="L53" s="743">
        <f>'2_1CLI統計表'!B126</f>
        <v>100.73229318695496</v>
      </c>
      <c r="M53" s="493">
        <f>'2_1CLI統計表'!O126</f>
        <v>100.1</v>
      </c>
      <c r="N53" s="743">
        <f>'10関西地域_兵庫'!L65</f>
        <v>100.08872021969782</v>
      </c>
    </row>
    <row r="54" spans="2:14" ht="15.75" customHeight="1">
      <c r="K54" s="751">
        <v>3</v>
      </c>
      <c r="L54" s="743">
        <f>'2_1CLI統計表'!B127</f>
        <v>100.56059893577461</v>
      </c>
      <c r="M54" s="493">
        <f>'2_1CLI統計表'!O127</f>
        <v>100.09</v>
      </c>
      <c r="N54" s="743">
        <f>'10関西地域_兵庫'!L66</f>
        <v>100.0037323265522</v>
      </c>
    </row>
    <row r="55" spans="2:14" ht="15.75" customHeight="1">
      <c r="C55" s="2744" t="s">
        <v>1480</v>
      </c>
      <c r="D55" s="2745"/>
      <c r="E55" s="2745"/>
      <c r="F55" s="2746"/>
      <c r="G55" s="971"/>
      <c r="K55" s="751">
        <v>4</v>
      </c>
      <c r="L55" s="743">
        <f>'2_1CLI統計表'!B128</f>
        <v>100.44018295288616</v>
      </c>
      <c r="M55" s="493">
        <f>'2_1CLI統計表'!O128</f>
        <v>100.08</v>
      </c>
      <c r="N55" s="743">
        <f>'10関西地域_兵庫'!L67</f>
        <v>99.963614903547523</v>
      </c>
    </row>
    <row r="56" spans="2:14" ht="14">
      <c r="B56" s="205"/>
      <c r="C56" s="2747" t="s">
        <v>1481</v>
      </c>
      <c r="D56" s="2748"/>
      <c r="E56" s="2748"/>
      <c r="F56" s="2749"/>
      <c r="G56" s="972"/>
      <c r="K56" s="751">
        <v>5</v>
      </c>
      <c r="L56" s="743">
        <f>'2_1CLI統計表'!B129</f>
        <v>100.34588405657941</v>
      </c>
      <c r="M56" s="493">
        <f>'2_1CLI統計表'!O129</f>
        <v>100.07</v>
      </c>
      <c r="N56" s="743">
        <f>'10関西地域_兵庫'!L68</f>
        <v>99.945726538584609</v>
      </c>
    </row>
    <row r="57" spans="2:14">
      <c r="K57" s="751">
        <v>6</v>
      </c>
      <c r="L57" s="743">
        <f>'2_1CLI統計表'!B130</f>
        <v>100.26747997055762</v>
      </c>
      <c r="M57" s="493">
        <f>'2_1CLI統計表'!O130</f>
        <v>100.07</v>
      </c>
      <c r="N57" s="743">
        <f>'10関西地域_兵庫'!L69</f>
        <v>99.942033459936511</v>
      </c>
    </row>
    <row r="58" spans="2:14">
      <c r="K58" s="751">
        <v>7</v>
      </c>
      <c r="L58" s="743">
        <f>'2_1CLI統計表'!B131</f>
        <v>100.21381140344394</v>
      </c>
      <c r="M58" s="493">
        <f>'2_1CLI統計表'!O131</f>
        <v>100.08</v>
      </c>
      <c r="N58" s="743">
        <f>'10関西地域_兵庫'!L70</f>
        <v>99.938340288664847</v>
      </c>
    </row>
    <row r="59" spans="2:14">
      <c r="K59" s="754">
        <v>8</v>
      </c>
      <c r="L59" s="743">
        <f>'2_1CLI統計表'!B132</f>
        <v>100.10429827681268</v>
      </c>
      <c r="M59" s="493">
        <f>'2_1CLI統計表'!O132</f>
        <v>100.09</v>
      </c>
      <c r="N59" s="743">
        <f>'10関西地域_兵庫'!L71</f>
        <v>99.90831787071663</v>
      </c>
    </row>
    <row r="60" spans="2:14">
      <c r="K60" s="754">
        <v>9</v>
      </c>
      <c r="L60" s="743">
        <f>'2_1CLI統計表'!B133</f>
        <v>99.918201394380773</v>
      </c>
      <c r="M60" s="493">
        <f>'2_1CLI統計表'!O133</f>
        <v>100.09</v>
      </c>
      <c r="N60" s="743">
        <f>'10関西地域_兵庫'!L72</f>
        <v>99.825025433515265</v>
      </c>
    </row>
    <row r="61" spans="2:14">
      <c r="K61" s="754">
        <v>10</v>
      </c>
      <c r="L61" s="743">
        <f>'2_1CLI統計表'!B134</f>
        <v>99.642662227068669</v>
      </c>
      <c r="M61" s="493">
        <f>'2_1CLI統計表'!O134</f>
        <v>100.08</v>
      </c>
      <c r="N61" s="743">
        <f>'10関西地域_兵庫'!L73</f>
        <v>99.697924742214255</v>
      </c>
    </row>
    <row r="62" spans="2:14">
      <c r="K62" s="753">
        <v>11</v>
      </c>
      <c r="L62" s="743">
        <f>'2_1CLI統計表'!B135</f>
        <v>99.271752362233016</v>
      </c>
      <c r="M62" s="493">
        <f>'2_1CLI統計表'!O135</f>
        <v>100.06</v>
      </c>
      <c r="N62" s="743">
        <f>'10関西地域_兵庫'!L74</f>
        <v>99.532261047653805</v>
      </c>
    </row>
    <row r="63" spans="2:14">
      <c r="K63" s="752">
        <v>12</v>
      </c>
      <c r="L63" s="745">
        <f>'2_1CLI統計表'!B136</f>
        <v>98.948069014470875</v>
      </c>
      <c r="M63" s="541">
        <f>'2_1CLI統計表'!O136</f>
        <v>100.05</v>
      </c>
      <c r="N63" s="745">
        <f>'10関西地域_兵庫'!L75</f>
        <v>99.348372289538403</v>
      </c>
    </row>
    <row r="64" spans="2:14">
      <c r="K64" s="751" t="s">
        <v>1255</v>
      </c>
      <c r="L64" s="743">
        <f>'2_1CLI統計表'!B137</f>
        <v>98.71447299794329</v>
      </c>
      <c r="M64" s="493">
        <f>'2_1CLI統計表'!O137</f>
        <v>100.06</v>
      </c>
      <c r="N64" s="743">
        <f>'10関西地域_兵庫'!L76</f>
        <v>99.172547552038168</v>
      </c>
    </row>
    <row r="65" spans="11:14">
      <c r="K65" s="751">
        <v>2</v>
      </c>
      <c r="L65" s="743">
        <f>'2_1CLI統計表'!B138</f>
        <v>98.648292109140797</v>
      </c>
      <c r="M65" s="493">
        <f>'2_1CLI統計表'!O138</f>
        <v>100.1</v>
      </c>
      <c r="N65" s="743">
        <f>'10関西地域_兵庫'!L77</f>
        <v>99.123940987653143</v>
      </c>
    </row>
    <row r="66" spans="11:14">
      <c r="K66" s="751">
        <v>3</v>
      </c>
      <c r="L66" s="743">
        <f>'2_1CLI統計表'!B139</f>
        <v>98.735694492160604</v>
      </c>
      <c r="M66" s="493">
        <f>'2_1CLI統計表'!O139</f>
        <v>100.14</v>
      </c>
      <c r="N66" s="743">
        <f>'10関西地域_兵庫'!L78</f>
        <v>99.224430279505185</v>
      </c>
    </row>
    <row r="67" spans="11:14">
      <c r="K67" s="751">
        <v>4</v>
      </c>
      <c r="L67" s="743">
        <f>'2_1CLI統計表'!B140</f>
        <v>98.949409557021383</v>
      </c>
      <c r="M67" s="493">
        <f>'2_1CLI統計表'!O140</f>
        <v>100.17</v>
      </c>
      <c r="N67" s="743">
        <f>'10関西地域_兵庫'!L79</f>
        <v>99.46964265879005</v>
      </c>
    </row>
    <row r="68" spans="11:14">
      <c r="K68" s="751">
        <v>5</v>
      </c>
      <c r="L68" s="743">
        <f>'2_1CLI統計表'!B141</f>
        <v>99.238971269258855</v>
      </c>
      <c r="M68" s="493">
        <f>'2_1CLI統計表'!O141</f>
        <v>100.18</v>
      </c>
      <c r="N68" s="743">
        <f>'10関西地域_兵庫'!L80</f>
        <v>99.755477684499937</v>
      </c>
    </row>
    <row r="69" spans="11:14">
      <c r="K69" s="751">
        <v>6</v>
      </c>
      <c r="L69" s="743">
        <f>'2_1CLI統計表'!B142</f>
        <v>99.532934966819184</v>
      </c>
      <c r="M69" s="493">
        <f>'2_1CLI統計表'!O142</f>
        <v>100.18</v>
      </c>
      <c r="N69" s="743">
        <f>'10関西地域_兵庫'!L81</f>
        <v>99.968092895154484</v>
      </c>
    </row>
    <row r="70" spans="11:14">
      <c r="K70" s="751">
        <v>7</v>
      </c>
      <c r="L70" s="743">
        <f>'2_1CLI統計表'!B143</f>
        <v>99.772840107116266</v>
      </c>
      <c r="M70" s="493">
        <f>'2_1CLI統計表'!O143</f>
        <v>100.15</v>
      </c>
      <c r="N70" s="743">
        <f>'10関西地域_兵庫'!L82</f>
        <v>100.11868741880104</v>
      </c>
    </row>
    <row r="71" spans="11:14">
      <c r="K71" s="754">
        <v>8</v>
      </c>
      <c r="L71" s="743">
        <f>'2_1CLI統計表'!B144</f>
        <v>99.923811339411785</v>
      </c>
      <c r="M71" s="493">
        <f>'2_1CLI統計表'!O144</f>
        <v>100.11</v>
      </c>
      <c r="N71" s="743">
        <f>'10関西地域_兵庫'!L83</f>
        <v>100.10547694528792</v>
      </c>
    </row>
    <row r="72" spans="11:14">
      <c r="K72" s="754">
        <v>9</v>
      </c>
      <c r="L72" s="743">
        <f>'2_1CLI統計表'!B145</f>
        <v>100.03019648498778</v>
      </c>
      <c r="M72" s="493">
        <f>'2_1CLI統計表'!O145</f>
        <v>100.07</v>
      </c>
      <c r="N72" s="743">
        <f>'10関西地域_兵庫'!L84</f>
        <v>100.06470498915097</v>
      </c>
    </row>
    <row r="73" spans="11:14">
      <c r="K73" s="754">
        <v>10</v>
      </c>
      <c r="L73" s="743">
        <f>'2_1CLI統計表'!B146</f>
        <v>99.964926565390201</v>
      </c>
      <c r="M73" s="493">
        <f>'2_1CLI統計表'!O146</f>
        <v>100.03</v>
      </c>
      <c r="N73" s="743">
        <f>'10関西地域_兵庫'!L85</f>
        <v>99.985720940722672</v>
      </c>
    </row>
    <row r="74" spans="11:14">
      <c r="K74" s="753">
        <v>11</v>
      </c>
      <c r="L74" s="743">
        <f>'2_1CLI統計表'!B147</f>
        <v>99.907141132860957</v>
      </c>
      <c r="M74" s="493">
        <f>'2_1CLI統計表'!O147</f>
        <v>100</v>
      </c>
      <c r="N74" s="743">
        <f>'10関西地域_兵庫'!L86</f>
        <v>99.87401718895967</v>
      </c>
    </row>
    <row r="75" spans="11:14">
      <c r="K75" s="752">
        <v>12</v>
      </c>
      <c r="L75" s="743">
        <f>'2_1CLI統計表'!B148</f>
        <v>99.911198199067414</v>
      </c>
      <c r="M75" s="493">
        <f>'2_1CLI統計表'!O148</f>
        <v>99.97</v>
      </c>
      <c r="N75" s="743">
        <f>'10関西地域_兵庫'!L87</f>
        <v>99.772909877709225</v>
      </c>
    </row>
    <row r="76" spans="11:14">
      <c r="K76" s="969" t="s">
        <v>1464</v>
      </c>
      <c r="L76" s="744">
        <f>'2_1CLI統計表'!B149</f>
        <v>99.946009444044307</v>
      </c>
      <c r="M76" s="721">
        <f>'2_1CLI統計表'!O149</f>
        <v>99.96</v>
      </c>
      <c r="N76" s="744">
        <f>'10関西地域_兵庫'!L88</f>
        <v>99.650975279108266</v>
      </c>
    </row>
    <row r="77" spans="11:14">
      <c r="K77" s="751">
        <v>2</v>
      </c>
      <c r="L77" s="743">
        <f>'2_1CLI統計表'!B150</f>
        <v>99.916031508691006</v>
      </c>
      <c r="M77" s="493">
        <f>'2_1CLI統計表'!O150</f>
        <v>99.93</v>
      </c>
      <c r="N77" s="743">
        <f>'10関西地域_兵庫'!L89</f>
        <v>99.542398387683932</v>
      </c>
    </row>
    <row r="78" spans="11:14">
      <c r="K78" s="751">
        <v>3</v>
      </c>
      <c r="L78" s="743">
        <f>'2_1CLI統計表'!B151</f>
        <v>99.804554051151626</v>
      </c>
      <c r="M78" s="493">
        <f>'2_1CLI統計表'!O151</f>
        <v>99.9</v>
      </c>
      <c r="N78" s="743">
        <f>'10関西地域_兵庫'!L90</f>
        <v>99.509966805099822</v>
      </c>
    </row>
    <row r="79" spans="11:14">
      <c r="K79" s="751">
        <v>4</v>
      </c>
      <c r="L79" s="743">
        <f>'2_1CLI統計表'!B152</f>
        <v>99.674624519013094</v>
      </c>
      <c r="M79" s="493">
        <f>'2_1CLI統計表'!O152</f>
        <v>99.86</v>
      </c>
      <c r="N79" s="743">
        <f>'10関西地域_兵庫'!L91</f>
        <v>99.661521244655233</v>
      </c>
    </row>
    <row r="80" spans="11:14">
      <c r="K80" s="751">
        <v>5</v>
      </c>
      <c r="L80" s="743">
        <f>'2_1CLI統計表'!B153</f>
        <v>99.705572084769813</v>
      </c>
      <c r="M80" s="493">
        <f>'2_1CLI統計表'!O153</f>
        <v>99.84</v>
      </c>
      <c r="N80" s="743">
        <f>'10関西地域_兵庫'!L92</f>
        <v>99.982702523918675</v>
      </c>
    </row>
    <row r="81" spans="11:14">
      <c r="K81" s="751">
        <v>6</v>
      </c>
      <c r="L81" s="743">
        <f>'2_1CLI統計表'!B154</f>
        <v>99.861993543170541</v>
      </c>
      <c r="M81" s="493">
        <f>'2_1CLI統計表'!O154</f>
        <v>99.84</v>
      </c>
      <c r="N81" s="743">
        <f>'10関西地域_兵庫'!L93</f>
        <v>100.36945799391903</v>
      </c>
    </row>
    <row r="82" spans="11:14">
      <c r="K82" s="751">
        <v>7</v>
      </c>
      <c r="L82" s="743">
        <f>'2_1CLI統計表'!B155</f>
        <v>100.08004184599889</v>
      </c>
      <c r="M82" s="493">
        <f>'2_1CLI統計表'!O155</f>
        <v>99.86</v>
      </c>
    </row>
    <row r="83" spans="11:14">
      <c r="K83" s="754">
        <v>8</v>
      </c>
      <c r="L83" s="743"/>
      <c r="M83" s="493">
        <f>'2_1CLI統計表'!O156</f>
        <v>99.89</v>
      </c>
    </row>
    <row r="84" spans="11:14">
      <c r="K84" s="754">
        <v>9</v>
      </c>
    </row>
    <row r="85" spans="11:14">
      <c r="K85" s="754">
        <v>10</v>
      </c>
    </row>
    <row r="86" spans="11:14">
      <c r="K86" s="753">
        <v>11</v>
      </c>
    </row>
    <row r="87" spans="11:14">
      <c r="K87" s="752">
        <v>12</v>
      </c>
      <c r="L87" s="931"/>
      <c r="M87" s="931"/>
      <c r="N87" s="931"/>
    </row>
    <row r="100" spans="12:12">
      <c r="L100" s="262"/>
    </row>
    <row r="101" spans="12:12">
      <c r="L101" s="262"/>
    </row>
    <row r="102" spans="12:12">
      <c r="L102" s="262"/>
    </row>
    <row r="103" spans="12:12">
      <c r="L103" s="262"/>
    </row>
    <row r="104" spans="12:12">
      <c r="L104" s="262"/>
    </row>
    <row r="105" spans="12:12">
      <c r="L105" s="262"/>
    </row>
    <row r="106" spans="12:12">
      <c r="L106" s="262"/>
    </row>
    <row r="107" spans="12:12">
      <c r="L107" s="262"/>
    </row>
    <row r="108" spans="12:12">
      <c r="L108" s="262"/>
    </row>
    <row r="109" spans="12:12">
      <c r="L109" s="262"/>
    </row>
    <row r="110" spans="12:12">
      <c r="L110" s="262"/>
    </row>
    <row r="111" spans="12:12">
      <c r="L111" s="262"/>
    </row>
    <row r="112" spans="12:12">
      <c r="L112" s="262"/>
    </row>
    <row r="113" spans="12:12">
      <c r="L113" s="262"/>
    </row>
    <row r="114" spans="12:12">
      <c r="L114" s="262"/>
    </row>
    <row r="115" spans="12:12">
      <c r="L115" s="262"/>
    </row>
    <row r="116" spans="12:12">
      <c r="L116" s="262"/>
    </row>
    <row r="117" spans="12:12">
      <c r="L117" s="262"/>
    </row>
    <row r="118" spans="12:12">
      <c r="L118" s="262"/>
    </row>
    <row r="119" spans="12:12">
      <c r="L119" s="262"/>
    </row>
    <row r="120" spans="12:12">
      <c r="L120" s="262"/>
    </row>
    <row r="121" spans="12:12">
      <c r="L121" s="262"/>
    </row>
    <row r="122" spans="12:12">
      <c r="L122" s="262"/>
    </row>
    <row r="123" spans="12:12">
      <c r="L123" s="262"/>
    </row>
    <row r="124" spans="12:12">
      <c r="L124" s="262"/>
    </row>
    <row r="125" spans="12:12">
      <c r="L125" s="262"/>
    </row>
    <row r="126" spans="12:12">
      <c r="L126" s="262"/>
    </row>
    <row r="127" spans="12:12">
      <c r="L127" s="262"/>
    </row>
    <row r="128" spans="12:12">
      <c r="L128" s="262"/>
    </row>
    <row r="129" spans="12:12">
      <c r="L129" s="262"/>
    </row>
    <row r="130" spans="12:12">
      <c r="L130" s="262"/>
    </row>
    <row r="131" spans="12:12">
      <c r="L131" s="262"/>
    </row>
    <row r="132" spans="12:12">
      <c r="L132" s="262"/>
    </row>
    <row r="133" spans="12:12">
      <c r="L133" s="262"/>
    </row>
    <row r="134" spans="12:12">
      <c r="L134" s="262"/>
    </row>
    <row r="135" spans="12:12">
      <c r="L135" s="262"/>
    </row>
    <row r="136" spans="12:12">
      <c r="L136" s="262"/>
    </row>
    <row r="137" spans="12:12">
      <c r="L137" s="262"/>
    </row>
    <row r="138" spans="12:12">
      <c r="L138" s="262"/>
    </row>
    <row r="139" spans="12:12">
      <c r="L139" s="262"/>
    </row>
    <row r="140" spans="12:12">
      <c r="L140" s="262"/>
    </row>
    <row r="141" spans="12:12">
      <c r="L141" s="262"/>
    </row>
    <row r="142" spans="12:12">
      <c r="L142" s="262"/>
    </row>
    <row r="143" spans="12:12">
      <c r="L143" s="262"/>
    </row>
    <row r="144" spans="12:12">
      <c r="L144" s="262"/>
    </row>
    <row r="145" spans="12:12">
      <c r="L145" s="262"/>
    </row>
    <row r="146" spans="12:12">
      <c r="L146" s="262"/>
    </row>
    <row r="147" spans="12:12">
      <c r="L147" s="262"/>
    </row>
    <row r="148" spans="12:12">
      <c r="L148" s="262"/>
    </row>
    <row r="149" spans="12:12">
      <c r="L149" s="262"/>
    </row>
    <row r="150" spans="12:12">
      <c r="L150" s="262"/>
    </row>
    <row r="151" spans="12:12">
      <c r="L151" s="262"/>
    </row>
    <row r="152" spans="12:12">
      <c r="L152" s="262"/>
    </row>
    <row r="153" spans="12:12">
      <c r="L153" s="262"/>
    </row>
    <row r="154" spans="12:12">
      <c r="L154" s="262"/>
    </row>
    <row r="155" spans="12:12">
      <c r="L155" s="262"/>
    </row>
    <row r="156" spans="12:12">
      <c r="L156" s="262"/>
    </row>
    <row r="157" spans="12:12">
      <c r="L157" s="262"/>
    </row>
    <row r="158" spans="12:12">
      <c r="L158" s="262"/>
    </row>
    <row r="159" spans="12:12">
      <c r="L159" s="262"/>
    </row>
    <row r="160" spans="12:12">
      <c r="L160" s="262"/>
    </row>
    <row r="161" spans="12:12">
      <c r="L161" s="262"/>
    </row>
    <row r="162" spans="12:12">
      <c r="L162" s="262"/>
    </row>
    <row r="163" spans="12:12">
      <c r="L163" s="262"/>
    </row>
    <row r="164" spans="12:12">
      <c r="L164" s="262"/>
    </row>
    <row r="165" spans="12:12">
      <c r="L165" s="262"/>
    </row>
    <row r="166" spans="12:12">
      <c r="L166" s="262"/>
    </row>
    <row r="167" spans="12:12">
      <c r="L167" s="262"/>
    </row>
    <row r="168" spans="12:12">
      <c r="L168" s="262"/>
    </row>
    <row r="169" spans="12:12">
      <c r="L169" s="262"/>
    </row>
    <row r="170" spans="12:12">
      <c r="L170" s="262"/>
    </row>
    <row r="171" spans="12:12">
      <c r="L171" s="262"/>
    </row>
    <row r="172" spans="12:12">
      <c r="L172" s="262"/>
    </row>
    <row r="173" spans="12:12">
      <c r="L173" s="262"/>
    </row>
    <row r="174" spans="12:12">
      <c r="L174" s="262"/>
    </row>
    <row r="175" spans="12:12">
      <c r="L175" s="262"/>
    </row>
    <row r="176" spans="12:12">
      <c r="L176" s="262"/>
    </row>
    <row r="177" spans="12:12">
      <c r="L177" s="262"/>
    </row>
    <row r="178" spans="12:12">
      <c r="L178" s="262"/>
    </row>
    <row r="179" spans="12:12">
      <c r="L179" s="262"/>
    </row>
    <row r="180" spans="12:12">
      <c r="L180" s="262"/>
    </row>
    <row r="181" spans="12:12">
      <c r="L181" s="262"/>
    </row>
    <row r="182" spans="12:12">
      <c r="L182" s="262"/>
    </row>
    <row r="183" spans="12:12">
      <c r="L183" s="262"/>
    </row>
    <row r="184" spans="12:12">
      <c r="L184" s="262"/>
    </row>
    <row r="185" spans="12:12">
      <c r="L185" s="262"/>
    </row>
    <row r="186" spans="12:12">
      <c r="L186" s="262"/>
    </row>
    <row r="187" spans="12:12">
      <c r="L187" s="262"/>
    </row>
    <row r="188" spans="12:12">
      <c r="L188" s="262"/>
    </row>
    <row r="189" spans="12:12">
      <c r="L189" s="262"/>
    </row>
    <row r="190" spans="12:12">
      <c r="L190" s="262"/>
    </row>
    <row r="191" spans="12:12">
      <c r="L191" s="262"/>
    </row>
    <row r="192" spans="12:12">
      <c r="L192" s="262"/>
    </row>
    <row r="193" spans="12:12">
      <c r="L193" s="262"/>
    </row>
    <row r="194" spans="12:12">
      <c r="L194" s="262"/>
    </row>
    <row r="195" spans="12:12">
      <c r="L195" s="262"/>
    </row>
    <row r="196" spans="12:12">
      <c r="L196" s="262"/>
    </row>
    <row r="197" spans="12:12">
      <c r="L197" s="262"/>
    </row>
    <row r="198" spans="12:12">
      <c r="L198" s="262"/>
    </row>
    <row r="199" spans="12:12">
      <c r="L199" s="262"/>
    </row>
    <row r="200" spans="12:12">
      <c r="L200" s="262"/>
    </row>
    <row r="201" spans="12:12">
      <c r="L201" s="262"/>
    </row>
    <row r="202" spans="12:12">
      <c r="L202" s="262"/>
    </row>
    <row r="203" spans="12:12">
      <c r="L203" s="262"/>
    </row>
    <row r="204" spans="12:12">
      <c r="L204" s="262"/>
    </row>
    <row r="205" spans="12:12">
      <c r="L205" s="262"/>
    </row>
    <row r="206" spans="12:12">
      <c r="L206" s="262"/>
    </row>
    <row r="207" spans="12:12">
      <c r="L207" s="262"/>
    </row>
    <row r="208" spans="12:12">
      <c r="L208" s="262"/>
    </row>
    <row r="209" spans="12:12">
      <c r="L209" s="262"/>
    </row>
    <row r="210" spans="12:12">
      <c r="L210" s="262"/>
    </row>
    <row r="211" spans="12:12">
      <c r="L211" s="262"/>
    </row>
    <row r="212" spans="12:12">
      <c r="L212" s="262"/>
    </row>
    <row r="213" spans="12:12">
      <c r="L213" s="262"/>
    </row>
    <row r="214" spans="12:12">
      <c r="L214" s="262"/>
    </row>
    <row r="215" spans="12:12">
      <c r="L215" s="262"/>
    </row>
    <row r="228" spans="12:12">
      <c r="L228" s="262"/>
    </row>
    <row r="229" spans="12:12">
      <c r="L229" s="262"/>
    </row>
    <row r="230" spans="12:12">
      <c r="L230" s="262"/>
    </row>
    <row r="231" spans="12:12">
      <c r="L231" s="262"/>
    </row>
    <row r="232" spans="12:12">
      <c r="L232" s="262"/>
    </row>
    <row r="233" spans="12:12">
      <c r="L233" s="262"/>
    </row>
    <row r="234" spans="12:12">
      <c r="L234" s="262"/>
    </row>
    <row r="235" spans="12:12">
      <c r="L235" s="262"/>
    </row>
    <row r="236" spans="12:12">
      <c r="L236" s="262"/>
    </row>
    <row r="237" spans="12:12">
      <c r="L237" s="262"/>
    </row>
    <row r="238" spans="12:12">
      <c r="L238" s="262"/>
    </row>
    <row r="239" spans="12:12">
      <c r="L239" s="262"/>
    </row>
    <row r="240" spans="12:12">
      <c r="L240" s="262"/>
    </row>
    <row r="241" spans="12:12">
      <c r="L241" s="262"/>
    </row>
    <row r="242" spans="12:12">
      <c r="L242" s="262"/>
    </row>
    <row r="243" spans="12:12">
      <c r="L243" s="262"/>
    </row>
    <row r="244" spans="12:12">
      <c r="L244" s="262"/>
    </row>
    <row r="245" spans="12:12">
      <c r="L245" s="262"/>
    </row>
    <row r="246" spans="12:12">
      <c r="L246" s="262"/>
    </row>
    <row r="247" spans="12:12">
      <c r="L247" s="262"/>
    </row>
    <row r="248" spans="12:12">
      <c r="L248" s="262"/>
    </row>
    <row r="249" spans="12:12">
      <c r="L249" s="262"/>
    </row>
    <row r="250" spans="12:12">
      <c r="L250" s="262"/>
    </row>
    <row r="251" spans="12:12">
      <c r="L251" s="262"/>
    </row>
    <row r="252" spans="12:12">
      <c r="L252" s="262"/>
    </row>
    <row r="253" spans="12:12">
      <c r="L253" s="262"/>
    </row>
    <row r="254" spans="12:12">
      <c r="L254" s="262"/>
    </row>
    <row r="255" spans="12:12">
      <c r="L255" s="262"/>
    </row>
    <row r="256" spans="12:12">
      <c r="L256" s="262"/>
    </row>
    <row r="257" spans="12:12">
      <c r="L257" s="262"/>
    </row>
    <row r="258" spans="12:12">
      <c r="L258" s="262"/>
    </row>
    <row r="259" spans="12:12">
      <c r="L259" s="262"/>
    </row>
    <row r="260" spans="12:12">
      <c r="L260" s="262"/>
    </row>
    <row r="261" spans="12:12">
      <c r="L261" s="262"/>
    </row>
    <row r="262" spans="12:12">
      <c r="L262" s="262"/>
    </row>
    <row r="263" spans="12:12">
      <c r="L263" s="262"/>
    </row>
    <row r="264" spans="12:12">
      <c r="L264" s="262"/>
    </row>
    <row r="265" spans="12:12">
      <c r="L265" s="262"/>
    </row>
    <row r="266" spans="12:12">
      <c r="L266" s="262"/>
    </row>
    <row r="267" spans="12:12">
      <c r="L267" s="262"/>
    </row>
    <row r="268" spans="12:12">
      <c r="L268" s="262"/>
    </row>
    <row r="269" spans="12:12">
      <c r="L269" s="262"/>
    </row>
    <row r="270" spans="12:12">
      <c r="L270" s="262"/>
    </row>
    <row r="271" spans="12:12">
      <c r="L271" s="262"/>
    </row>
    <row r="272" spans="12:12">
      <c r="L272" s="262"/>
    </row>
    <row r="273" spans="12:12">
      <c r="L273" s="262"/>
    </row>
    <row r="274" spans="12:12">
      <c r="L274" s="262"/>
    </row>
    <row r="275" spans="12:12">
      <c r="L275" s="262"/>
    </row>
    <row r="276" spans="12:12">
      <c r="L276" s="262"/>
    </row>
    <row r="277" spans="12:12">
      <c r="L277" s="262"/>
    </row>
    <row r="278" spans="12:12">
      <c r="L278" s="262"/>
    </row>
    <row r="279" spans="12:12">
      <c r="L279" s="262"/>
    </row>
    <row r="280" spans="12:12">
      <c r="L280" s="262"/>
    </row>
    <row r="281" spans="12:12">
      <c r="L281" s="262"/>
    </row>
    <row r="282" spans="12:12">
      <c r="L282" s="262"/>
    </row>
    <row r="283" spans="12:12">
      <c r="L283" s="262"/>
    </row>
    <row r="284" spans="12:12">
      <c r="L284" s="262"/>
    </row>
    <row r="285" spans="12:12">
      <c r="L285" s="262"/>
    </row>
    <row r="286" spans="12:12">
      <c r="L286" s="262"/>
    </row>
    <row r="287" spans="12:12">
      <c r="L287" s="262"/>
    </row>
  </sheetData>
  <dataConsolidate/>
  <mergeCells count="13">
    <mergeCell ref="G1:H1"/>
    <mergeCell ref="B2:H2"/>
    <mergeCell ref="A6:I6"/>
    <mergeCell ref="D3:F3"/>
    <mergeCell ref="B8:H11"/>
    <mergeCell ref="G13:H14"/>
    <mergeCell ref="G16:G17"/>
    <mergeCell ref="H16:H17"/>
    <mergeCell ref="C55:F55"/>
    <mergeCell ref="C56:F56"/>
    <mergeCell ref="D14:D15"/>
    <mergeCell ref="E14:E15"/>
    <mergeCell ref="F14:F15"/>
  </mergeCells>
  <phoneticPr fontId="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Y1048574"/>
  <sheetViews>
    <sheetView workbookViewId="0">
      <pane xSplit="1" ySplit="4" topLeftCell="B43" activePane="bottomRight" state="frozen"/>
      <selection pane="topRight" activeCell="B1" sqref="B1"/>
      <selection pane="bottomLeft" activeCell="A5" sqref="A5"/>
      <selection pane="bottomRight" activeCell="H48" sqref="H48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36328125" style="9" customWidth="1"/>
    <col min="12" max="12" width="7.36328125" style="9" customWidth="1"/>
    <col min="13" max="13" width="2.90625" style="9" customWidth="1"/>
    <col min="14" max="14" width="9.6328125" style="9" customWidth="1"/>
    <col min="15" max="16" width="9" style="9"/>
    <col min="17" max="17" width="9.90625" style="9" customWidth="1"/>
    <col min="18" max="19" width="9" style="9"/>
    <col min="20" max="20" width="9.90625" style="9" customWidth="1"/>
    <col min="21" max="21" width="8.3632812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1431</v>
      </c>
      <c r="B1" s="10"/>
      <c r="C1" s="10"/>
      <c r="D1" s="10"/>
      <c r="E1" s="10" t="s">
        <v>64</v>
      </c>
      <c r="F1" s="988" t="s">
        <v>775</v>
      </c>
      <c r="G1" s="988"/>
      <c r="H1" s="988"/>
      <c r="I1" s="10"/>
      <c r="J1" s="10"/>
      <c r="K1" s="10" t="s">
        <v>64</v>
      </c>
      <c r="L1" s="10"/>
      <c r="M1" s="10"/>
      <c r="N1" s="214" t="s">
        <v>462</v>
      </c>
      <c r="O1" s="10"/>
      <c r="P1" s="10"/>
      <c r="Q1" s="988" t="s">
        <v>810</v>
      </c>
      <c r="R1" s="988"/>
      <c r="S1" s="10"/>
      <c r="T1" s="2260">
        <v>45924</v>
      </c>
      <c r="U1" s="10"/>
      <c r="V1" s="227"/>
      <c r="W1" s="227"/>
      <c r="X1" s="10"/>
      <c r="Y1" s="10"/>
    </row>
    <row r="2" spans="1:25" ht="13.5" thickBot="1">
      <c r="A2" s="9"/>
      <c r="B2" s="10" t="s">
        <v>64</v>
      </c>
      <c r="C2" s="10"/>
      <c r="D2" s="10"/>
      <c r="E2" s="2767" t="s">
        <v>429</v>
      </c>
      <c r="F2" s="2767"/>
      <c r="G2" s="2767" t="s">
        <v>430</v>
      </c>
      <c r="H2" s="2767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767" t="s">
        <v>430</v>
      </c>
      <c r="U2" s="2767"/>
      <c r="V2" s="227"/>
      <c r="W2" s="227"/>
      <c r="X2" s="10"/>
      <c r="Y2" s="10"/>
    </row>
    <row r="3" spans="1:25">
      <c r="A3" s="2207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768" t="s">
        <v>65</v>
      </c>
      <c r="J3" s="2770" t="s">
        <v>347</v>
      </c>
      <c r="K3" s="2771"/>
      <c r="L3" s="680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761" t="s">
        <v>366</v>
      </c>
      <c r="W3" s="2762"/>
      <c r="X3" s="1684" t="s">
        <v>585</v>
      </c>
      <c r="Y3" s="10"/>
    </row>
    <row r="4" spans="1:25" ht="13.25" customHeight="1" thickBot="1">
      <c r="A4" s="2208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769"/>
      <c r="J4" s="2765" t="s">
        <v>366</v>
      </c>
      <c r="K4" s="2766"/>
      <c r="L4" s="68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763"/>
      <c r="W4" s="2764"/>
      <c r="X4" s="1691" t="s">
        <v>586</v>
      </c>
      <c r="Y4" s="10"/>
    </row>
    <row r="5" spans="1:25" ht="13.25" customHeight="1">
      <c r="A5" s="2209">
        <v>41275</v>
      </c>
      <c r="B5" s="1777">
        <v>97.875577844577009</v>
      </c>
      <c r="C5" s="968" t="s">
        <v>271</v>
      </c>
      <c r="D5" s="2213" t="s">
        <v>271</v>
      </c>
      <c r="E5" s="2212">
        <f>SUM(B5:B5)/3</f>
        <v>32.625192614859003</v>
      </c>
      <c r="F5" s="2222" t="s">
        <v>271</v>
      </c>
      <c r="G5" s="2223">
        <f>SUM(B5:B5)/7</f>
        <v>13.982225406368144</v>
      </c>
      <c r="H5" s="2213" t="s">
        <v>271</v>
      </c>
      <c r="I5" s="2224" t="s">
        <v>349</v>
      </c>
      <c r="J5" s="1739" t="str">
        <f t="shared" ref="J5:J68" si="0">IF(K5=1,"山",IF(K5=-1,"谷","---"))</f>
        <v>---</v>
      </c>
      <c r="K5" s="17">
        <v>0</v>
      </c>
      <c r="L5" s="199"/>
      <c r="M5" s="10"/>
      <c r="N5" s="200">
        <v>41275</v>
      </c>
      <c r="O5" s="1692">
        <v>99.6</v>
      </c>
      <c r="P5" s="968" t="s">
        <v>271</v>
      </c>
      <c r="Q5" s="1693" t="s">
        <v>271</v>
      </c>
      <c r="R5" s="642">
        <f>SUM(O5:O5)/3</f>
        <v>33.199999999999996</v>
      </c>
      <c r="S5" s="750" t="s">
        <v>271</v>
      </c>
      <c r="T5" s="689">
        <f>SUM(O5:O5)/7</f>
        <v>14.228571428571428</v>
      </c>
      <c r="U5" s="1002" t="s">
        <v>271</v>
      </c>
      <c r="V5" s="609" t="str">
        <f t="shared" ref="V5:V51" si="1">IF(W5=1,"山",IF(W5=-1,"谷","---"))</f>
        <v>---</v>
      </c>
      <c r="W5" s="247">
        <v>0</v>
      </c>
      <c r="X5" s="1685"/>
      <c r="Y5" s="217"/>
    </row>
    <row r="6" spans="1:25" ht="13.25" customHeight="1">
      <c r="A6" s="2204">
        <v>41306</v>
      </c>
      <c r="B6" s="1752">
        <v>98.34416767389591</v>
      </c>
      <c r="C6" s="21">
        <f t="shared" ref="C6:C69" si="2">B6-B5</f>
        <v>0.46858982931890125</v>
      </c>
      <c r="D6" s="1748" t="s">
        <v>271</v>
      </c>
      <c r="E6" s="687">
        <f>SUM(B5:B6)/3</f>
        <v>65.406581839490968</v>
      </c>
      <c r="F6" s="266">
        <f t="shared" ref="F6:F69" si="3">E6-E5</f>
        <v>32.781389224631965</v>
      </c>
      <c r="G6" s="1745">
        <f>SUM(B5:B6)/7</f>
        <v>28.031392216924701</v>
      </c>
      <c r="H6" s="1746">
        <f t="shared" ref="H6:H69" si="4">G6-G5</f>
        <v>14.049166810556557</v>
      </c>
      <c r="I6" s="2225" t="s">
        <v>343</v>
      </c>
      <c r="J6" s="1740" t="str">
        <f t="shared" si="0"/>
        <v>---</v>
      </c>
      <c r="K6" s="17">
        <v>0</v>
      </c>
      <c r="L6" s="645"/>
      <c r="M6" s="10"/>
      <c r="N6" s="201">
        <v>41306</v>
      </c>
      <c r="O6" s="710">
        <v>99.81</v>
      </c>
      <c r="P6" s="36">
        <f t="shared" ref="P6:P69" si="5">O6-O5</f>
        <v>0.21000000000000796</v>
      </c>
      <c r="Q6" s="683" t="s">
        <v>271</v>
      </c>
      <c r="R6" s="394">
        <f>SUM(O5:O6)/3</f>
        <v>66.47</v>
      </c>
      <c r="S6" s="297">
        <f t="shared" ref="S6:S69" si="6">R6-R5</f>
        <v>33.270000000000003</v>
      </c>
      <c r="T6" s="687">
        <f>SUM(O5:O6)/7</f>
        <v>28.487142857142857</v>
      </c>
      <c r="U6" s="266">
        <f t="shared" ref="U6:U69" si="7">T6-T5</f>
        <v>14.258571428571429</v>
      </c>
      <c r="V6" s="609" t="str">
        <f t="shared" si="1"/>
        <v>---</v>
      </c>
      <c r="W6" s="247">
        <v>0</v>
      </c>
      <c r="X6" s="1685"/>
      <c r="Y6" s="217"/>
    </row>
    <row r="7" spans="1:25" ht="13.25" customHeight="1">
      <c r="A7" s="2204">
        <v>41334</v>
      </c>
      <c r="B7" s="1752">
        <v>98.770169411610581</v>
      </c>
      <c r="C7" s="21">
        <f t="shared" si="2"/>
        <v>0.42600173771467098</v>
      </c>
      <c r="D7" s="1748" t="s">
        <v>271</v>
      </c>
      <c r="E7" s="687">
        <f t="shared" ref="E7:E39" si="8">SUM(B5:B7)/3</f>
        <v>98.329971643361162</v>
      </c>
      <c r="F7" s="266">
        <f t="shared" si="3"/>
        <v>32.923389803870194</v>
      </c>
      <c r="G7" s="1745">
        <f>SUM(B5:B7)/7</f>
        <v>42.141416418583354</v>
      </c>
      <c r="H7" s="1746">
        <f t="shared" si="4"/>
        <v>14.110024201658653</v>
      </c>
      <c r="I7" s="2225" t="s">
        <v>343</v>
      </c>
      <c r="J7" s="1740" t="str">
        <f t="shared" si="0"/>
        <v>---</v>
      </c>
      <c r="K7" s="17">
        <v>0</v>
      </c>
      <c r="L7" s="645"/>
      <c r="M7" s="10"/>
      <c r="N7" s="201">
        <v>41334</v>
      </c>
      <c r="O7" s="710">
        <v>100.06</v>
      </c>
      <c r="P7" s="36">
        <f t="shared" si="5"/>
        <v>0.25</v>
      </c>
      <c r="Q7" s="683" t="s">
        <v>271</v>
      </c>
      <c r="R7" s="394">
        <f t="shared" ref="R7:R70" si="9">SUM(O5:O7)/3</f>
        <v>99.823333333333338</v>
      </c>
      <c r="S7" s="297">
        <f t="shared" si="6"/>
        <v>33.353333333333339</v>
      </c>
      <c r="T7" s="687">
        <f>SUM(O5:O7)/7</f>
        <v>42.781428571428577</v>
      </c>
      <c r="U7" s="266">
        <f t="shared" si="7"/>
        <v>14.294285714285721</v>
      </c>
      <c r="V7" s="609" t="str">
        <f t="shared" si="1"/>
        <v>---</v>
      </c>
      <c r="W7" s="247">
        <v>0</v>
      </c>
      <c r="X7" s="1685"/>
      <c r="Y7" s="217"/>
    </row>
    <row r="8" spans="1:25" ht="13.25" customHeight="1">
      <c r="A8" s="2204">
        <v>41365</v>
      </c>
      <c r="B8" s="1752">
        <v>99.145254901135203</v>
      </c>
      <c r="C8" s="21">
        <f t="shared" si="2"/>
        <v>0.37508548952462206</v>
      </c>
      <c r="D8" s="1748" t="s">
        <v>271</v>
      </c>
      <c r="E8" s="687">
        <f t="shared" si="8"/>
        <v>98.75319732888056</v>
      </c>
      <c r="F8" s="266">
        <f t="shared" si="3"/>
        <v>0.4232256855193981</v>
      </c>
      <c r="G8" s="1745">
        <f>SUM(B5:B8)/7</f>
        <v>56.305024261602675</v>
      </c>
      <c r="H8" s="1746">
        <f t="shared" si="4"/>
        <v>14.163607843019321</v>
      </c>
      <c r="I8" s="2225" t="s">
        <v>344</v>
      </c>
      <c r="J8" s="1740" t="str">
        <f t="shared" si="0"/>
        <v>---</v>
      </c>
      <c r="K8" s="17">
        <v>0</v>
      </c>
      <c r="L8" s="645"/>
      <c r="M8" s="10"/>
      <c r="N8" s="201">
        <v>41365</v>
      </c>
      <c r="O8" s="710">
        <v>100.31</v>
      </c>
      <c r="P8" s="36">
        <f t="shared" si="5"/>
        <v>0.25</v>
      </c>
      <c r="Q8" s="683" t="s">
        <v>271</v>
      </c>
      <c r="R8" s="394">
        <f t="shared" si="9"/>
        <v>100.06</v>
      </c>
      <c r="S8" s="297">
        <f t="shared" si="6"/>
        <v>0.23666666666666458</v>
      </c>
      <c r="T8" s="687">
        <f>SUM(O5:O8)/7</f>
        <v>57.111428571428576</v>
      </c>
      <c r="U8" s="266">
        <f t="shared" si="7"/>
        <v>14.329999999999998</v>
      </c>
      <c r="V8" s="609" t="str">
        <f t="shared" si="1"/>
        <v>---</v>
      </c>
      <c r="W8" s="247">
        <v>0</v>
      </c>
      <c r="X8" s="1685"/>
      <c r="Y8" s="217"/>
    </row>
    <row r="9" spans="1:25" ht="13.25" customHeight="1">
      <c r="A9" s="2204">
        <v>41395</v>
      </c>
      <c r="B9" s="1752">
        <v>99.494042924202461</v>
      </c>
      <c r="C9" s="21">
        <f t="shared" si="2"/>
        <v>0.34878802306725731</v>
      </c>
      <c r="D9" s="1748" t="s">
        <v>271</v>
      </c>
      <c r="E9" s="687">
        <f t="shared" si="8"/>
        <v>99.136489078982734</v>
      </c>
      <c r="F9" s="266">
        <f t="shared" si="3"/>
        <v>0.38329175010217398</v>
      </c>
      <c r="G9" s="1745">
        <f>SUM(B5:B9)/7</f>
        <v>70.518458965060162</v>
      </c>
      <c r="H9" s="1746">
        <f t="shared" si="4"/>
        <v>14.213434703457487</v>
      </c>
      <c r="I9" s="2225" t="s">
        <v>344</v>
      </c>
      <c r="J9" s="1740" t="str">
        <f t="shared" si="0"/>
        <v>---</v>
      </c>
      <c r="K9" s="17">
        <v>0</v>
      </c>
      <c r="L9" s="645"/>
      <c r="M9" s="10"/>
      <c r="N9" s="201">
        <v>41395</v>
      </c>
      <c r="O9" s="710">
        <v>100.55</v>
      </c>
      <c r="P9" s="36">
        <f t="shared" si="5"/>
        <v>0.23999999999999488</v>
      </c>
      <c r="Q9" s="683" t="s">
        <v>271</v>
      </c>
      <c r="R9" s="394">
        <f t="shared" si="9"/>
        <v>100.30666666666667</v>
      </c>
      <c r="S9" s="297">
        <f t="shared" si="6"/>
        <v>0.2466666666666697</v>
      </c>
      <c r="T9" s="687">
        <f>SUM(O5:O9)/7</f>
        <v>71.47571428571429</v>
      </c>
      <c r="U9" s="266">
        <f t="shared" si="7"/>
        <v>14.364285714285714</v>
      </c>
      <c r="V9" s="609" t="str">
        <f t="shared" si="1"/>
        <v>---</v>
      </c>
      <c r="W9" s="247">
        <v>0</v>
      </c>
      <c r="X9" s="1685"/>
      <c r="Y9" s="217"/>
    </row>
    <row r="10" spans="1:25" ht="13.25" customHeight="1">
      <c r="A10" s="2204">
        <v>41426</v>
      </c>
      <c r="B10" s="1752">
        <v>99.823497810965861</v>
      </c>
      <c r="C10" s="21">
        <f t="shared" si="2"/>
        <v>0.32945488676340062</v>
      </c>
      <c r="D10" s="1748" t="s">
        <v>271</v>
      </c>
      <c r="E10" s="687">
        <f t="shared" si="8"/>
        <v>99.487598545434523</v>
      </c>
      <c r="F10" s="266">
        <f t="shared" si="3"/>
        <v>0.35110946645178842</v>
      </c>
      <c r="G10" s="1745">
        <f>SUM(B5:B10)/7</f>
        <v>84.778958652341004</v>
      </c>
      <c r="H10" s="1746">
        <f t="shared" si="4"/>
        <v>14.260499687280841</v>
      </c>
      <c r="I10" s="2225" t="s">
        <v>344</v>
      </c>
      <c r="J10" s="1740" t="str">
        <f t="shared" si="0"/>
        <v>---</v>
      </c>
      <c r="K10" s="17">
        <v>0</v>
      </c>
      <c r="L10" s="645"/>
      <c r="M10" s="10"/>
      <c r="N10" s="201">
        <v>41426</v>
      </c>
      <c r="O10" s="710">
        <v>100.76</v>
      </c>
      <c r="P10" s="36">
        <f t="shared" si="5"/>
        <v>0.21000000000000796</v>
      </c>
      <c r="Q10" s="683" t="s">
        <v>271</v>
      </c>
      <c r="R10" s="394">
        <f t="shared" si="9"/>
        <v>100.54</v>
      </c>
      <c r="S10" s="297">
        <f t="shared" si="6"/>
        <v>0.23333333333333428</v>
      </c>
      <c r="T10" s="687">
        <f>SUM(O5:O10)/7</f>
        <v>85.87</v>
      </c>
      <c r="U10" s="266">
        <f t="shared" si="7"/>
        <v>14.394285714285715</v>
      </c>
      <c r="V10" s="609" t="str">
        <f t="shared" si="1"/>
        <v>---</v>
      </c>
      <c r="W10" s="247">
        <v>0</v>
      </c>
      <c r="X10" s="1685"/>
      <c r="Y10" s="217"/>
    </row>
    <row r="11" spans="1:25" ht="13.25" customHeight="1">
      <c r="A11" s="2204">
        <v>41456</v>
      </c>
      <c r="B11" s="1752">
        <v>100.15943315211922</v>
      </c>
      <c r="C11" s="21">
        <f t="shared" si="2"/>
        <v>0.33593534115335899</v>
      </c>
      <c r="D11" s="1748" t="s">
        <v>271</v>
      </c>
      <c r="E11" s="687">
        <f t="shared" si="8"/>
        <v>99.82565796242919</v>
      </c>
      <c r="F11" s="266">
        <f t="shared" si="3"/>
        <v>0.33805941699466757</v>
      </c>
      <c r="G11" s="1745">
        <f t="shared" ref="G11:G43" si="10">SUM(B5:B11)/7</f>
        <v>99.08744910264376</v>
      </c>
      <c r="H11" s="1746">
        <f t="shared" si="4"/>
        <v>14.308490450302756</v>
      </c>
      <c r="I11" s="2225" t="s">
        <v>344</v>
      </c>
      <c r="J11" s="1740" t="str">
        <f t="shared" si="0"/>
        <v>---</v>
      </c>
      <c r="K11" s="17">
        <v>0</v>
      </c>
      <c r="L11" s="645"/>
      <c r="M11" s="10"/>
      <c r="N11" s="201">
        <v>41456</v>
      </c>
      <c r="O11" s="710">
        <v>100.95</v>
      </c>
      <c r="P11" s="36">
        <f t="shared" si="5"/>
        <v>0.18999999999999773</v>
      </c>
      <c r="Q11" s="683" t="s">
        <v>271</v>
      </c>
      <c r="R11" s="394">
        <f t="shared" si="9"/>
        <v>100.75333333333333</v>
      </c>
      <c r="S11" s="297">
        <f t="shared" si="6"/>
        <v>0.21333333333332405</v>
      </c>
      <c r="T11" s="687">
        <f t="shared" ref="T11:T74" si="11">SUM(O5:O11)/7</f>
        <v>100.29142857142858</v>
      </c>
      <c r="U11" s="266">
        <f t="shared" si="7"/>
        <v>14.421428571428578</v>
      </c>
      <c r="V11" s="609" t="str">
        <f t="shared" si="1"/>
        <v>---</v>
      </c>
      <c r="W11" s="247">
        <v>0</v>
      </c>
      <c r="X11" s="1685"/>
      <c r="Y11" s="217"/>
    </row>
    <row r="12" spans="1:25" ht="13.25" customHeight="1">
      <c r="A12" s="2204">
        <v>41487</v>
      </c>
      <c r="B12" s="1752">
        <v>100.54432340986911</v>
      </c>
      <c r="C12" s="21">
        <f t="shared" si="2"/>
        <v>0.38489025774988761</v>
      </c>
      <c r="D12" s="1748" t="s">
        <v>271</v>
      </c>
      <c r="E12" s="687">
        <f t="shared" si="8"/>
        <v>100.1757514576514</v>
      </c>
      <c r="F12" s="266">
        <f t="shared" si="3"/>
        <v>0.350093495222211</v>
      </c>
      <c r="G12" s="1745">
        <f t="shared" si="10"/>
        <v>99.468698469114059</v>
      </c>
      <c r="H12" s="1746">
        <f t="shared" si="4"/>
        <v>0.38124936647029983</v>
      </c>
      <c r="I12" s="2225" t="s">
        <v>344</v>
      </c>
      <c r="J12" s="1740" t="str">
        <f t="shared" si="0"/>
        <v>---</v>
      </c>
      <c r="K12" s="17">
        <v>0</v>
      </c>
      <c r="L12" s="645"/>
      <c r="M12" s="10"/>
      <c r="N12" s="201">
        <v>41487</v>
      </c>
      <c r="O12" s="710">
        <v>101.12</v>
      </c>
      <c r="P12" s="36">
        <f t="shared" si="5"/>
        <v>0.17000000000000171</v>
      </c>
      <c r="Q12" s="683" t="s">
        <v>271</v>
      </c>
      <c r="R12" s="394">
        <f t="shared" si="9"/>
        <v>100.94333333333334</v>
      </c>
      <c r="S12" s="297">
        <f t="shared" si="6"/>
        <v>0.19000000000001194</v>
      </c>
      <c r="T12" s="687">
        <f t="shared" si="11"/>
        <v>100.50857142857144</v>
      </c>
      <c r="U12" s="266">
        <f t="shared" si="7"/>
        <v>0.21714285714286063</v>
      </c>
      <c r="V12" s="609" t="str">
        <f t="shared" si="1"/>
        <v>---</v>
      </c>
      <c r="W12" s="247">
        <v>0</v>
      </c>
      <c r="X12" s="1685"/>
      <c r="Y12" s="217"/>
    </row>
    <row r="13" spans="1:25" ht="13.25" customHeight="1">
      <c r="A13" s="2204">
        <v>41518</v>
      </c>
      <c r="B13" s="1752">
        <v>101.01966904663129</v>
      </c>
      <c r="C13" s="21">
        <f t="shared" si="2"/>
        <v>0.47534563676218511</v>
      </c>
      <c r="D13" s="1748" t="s">
        <v>271</v>
      </c>
      <c r="E13" s="687">
        <f t="shared" si="8"/>
        <v>100.5744752028732</v>
      </c>
      <c r="F13" s="266">
        <f t="shared" si="3"/>
        <v>0.3987237452218011</v>
      </c>
      <c r="G13" s="1745">
        <f t="shared" si="10"/>
        <v>99.850912950933392</v>
      </c>
      <c r="H13" s="1746">
        <f t="shared" si="4"/>
        <v>0.38221448181933226</v>
      </c>
      <c r="I13" s="2225" t="s">
        <v>344</v>
      </c>
      <c r="J13" s="1740" t="str">
        <f t="shared" si="0"/>
        <v>---</v>
      </c>
      <c r="K13" s="17">
        <v>0</v>
      </c>
      <c r="L13" s="645"/>
      <c r="M13" s="10"/>
      <c r="N13" s="201">
        <v>41518</v>
      </c>
      <c r="O13" s="710">
        <v>101.28</v>
      </c>
      <c r="P13" s="36">
        <f t="shared" si="5"/>
        <v>0.15999999999999659</v>
      </c>
      <c r="Q13" s="683" t="s">
        <v>271</v>
      </c>
      <c r="R13" s="394">
        <f t="shared" si="9"/>
        <v>101.11666666666667</v>
      </c>
      <c r="S13" s="297">
        <f t="shared" si="6"/>
        <v>0.17333333333333201</v>
      </c>
      <c r="T13" s="687">
        <f t="shared" si="11"/>
        <v>100.71857142857142</v>
      </c>
      <c r="U13" s="266">
        <f t="shared" si="7"/>
        <v>0.20999999999997954</v>
      </c>
      <c r="V13" s="609" t="str">
        <f t="shared" si="1"/>
        <v>---</v>
      </c>
      <c r="W13" s="247">
        <v>0</v>
      </c>
      <c r="X13" s="1685"/>
      <c r="Y13" s="217"/>
    </row>
    <row r="14" spans="1:25" ht="13.25" customHeight="1">
      <c r="A14" s="2204">
        <v>41548</v>
      </c>
      <c r="B14" s="1752">
        <v>101.51704016526331</v>
      </c>
      <c r="C14" s="21">
        <f t="shared" si="2"/>
        <v>0.49737111863201733</v>
      </c>
      <c r="D14" s="1748" t="s">
        <v>271</v>
      </c>
      <c r="E14" s="687">
        <f t="shared" si="8"/>
        <v>101.02701087392124</v>
      </c>
      <c r="F14" s="266">
        <f t="shared" si="3"/>
        <v>0.45253567104803949</v>
      </c>
      <c r="G14" s="1745">
        <f t="shared" si="10"/>
        <v>100.24332305859808</v>
      </c>
      <c r="H14" s="1746">
        <f t="shared" si="4"/>
        <v>0.39241010766468776</v>
      </c>
      <c r="I14" s="2225" t="s">
        <v>344</v>
      </c>
      <c r="J14" s="1740" t="str">
        <f t="shared" si="0"/>
        <v>---</v>
      </c>
      <c r="K14" s="17">
        <v>0</v>
      </c>
      <c r="L14" s="645"/>
      <c r="M14" s="10"/>
      <c r="N14" s="201">
        <v>41548</v>
      </c>
      <c r="O14" s="710">
        <v>101.4</v>
      </c>
      <c r="P14" s="36">
        <f t="shared" si="5"/>
        <v>0.12000000000000455</v>
      </c>
      <c r="Q14" s="683" t="s">
        <v>271</v>
      </c>
      <c r="R14" s="394">
        <f t="shared" si="9"/>
        <v>101.26666666666667</v>
      </c>
      <c r="S14" s="297">
        <f t="shared" si="6"/>
        <v>0.14999999999999147</v>
      </c>
      <c r="T14" s="687">
        <f t="shared" si="11"/>
        <v>100.91</v>
      </c>
      <c r="U14" s="266">
        <f t="shared" si="7"/>
        <v>0.19142857142857395</v>
      </c>
      <c r="V14" s="609" t="str">
        <f t="shared" si="1"/>
        <v>---</v>
      </c>
      <c r="W14" s="247">
        <v>0</v>
      </c>
      <c r="X14" s="1685"/>
      <c r="Y14" s="217"/>
    </row>
    <row r="15" spans="1:25" ht="13.25" customHeight="1">
      <c r="A15" s="2204">
        <v>41579</v>
      </c>
      <c r="B15" s="1752">
        <v>101.89106856368463</v>
      </c>
      <c r="C15" s="21">
        <f t="shared" si="2"/>
        <v>0.37402839842131641</v>
      </c>
      <c r="D15" s="1748" t="s">
        <v>271</v>
      </c>
      <c r="E15" s="687">
        <f t="shared" si="8"/>
        <v>101.47592592519307</v>
      </c>
      <c r="F15" s="266">
        <f t="shared" si="3"/>
        <v>0.4489150512718254</v>
      </c>
      <c r="G15" s="1745">
        <f t="shared" si="10"/>
        <v>100.63558215324797</v>
      </c>
      <c r="H15" s="1746">
        <f t="shared" si="4"/>
        <v>0.39225909464988717</v>
      </c>
      <c r="I15" s="2225" t="s">
        <v>344</v>
      </c>
      <c r="J15" s="1740" t="str">
        <f t="shared" si="0"/>
        <v>---</v>
      </c>
      <c r="K15" s="17">
        <v>0</v>
      </c>
      <c r="L15" s="645"/>
      <c r="M15" s="10"/>
      <c r="N15" s="201">
        <v>41579</v>
      </c>
      <c r="O15" s="710">
        <v>101.47</v>
      </c>
      <c r="P15" s="36">
        <f t="shared" si="5"/>
        <v>6.9999999999993179E-2</v>
      </c>
      <c r="Q15" s="683" t="s">
        <v>271</v>
      </c>
      <c r="R15" s="394">
        <f t="shared" si="9"/>
        <v>101.38333333333333</v>
      </c>
      <c r="S15" s="297">
        <f t="shared" si="6"/>
        <v>0.11666666666666003</v>
      </c>
      <c r="T15" s="52">
        <f t="shared" si="11"/>
        <v>101.07571428571428</v>
      </c>
      <c r="U15" s="263">
        <f t="shared" si="7"/>
        <v>0.16571428571428726</v>
      </c>
      <c r="V15" s="609" t="str">
        <f t="shared" si="1"/>
        <v>---</v>
      </c>
      <c r="W15" s="247">
        <v>0</v>
      </c>
      <c r="X15" s="1685"/>
      <c r="Y15" s="217"/>
    </row>
    <row r="16" spans="1:25" s="10" customFormat="1" ht="13.25" customHeight="1">
      <c r="A16" s="2210">
        <v>41609</v>
      </c>
      <c r="B16" s="2214">
        <v>102.02378072945235</v>
      </c>
      <c r="C16" s="253">
        <f t="shared" si="2"/>
        <v>0.13271216576772815</v>
      </c>
      <c r="D16" s="2215" t="s">
        <v>271</v>
      </c>
      <c r="E16" s="684">
        <f t="shared" si="8"/>
        <v>101.81062981946677</v>
      </c>
      <c r="F16" s="694">
        <f t="shared" si="3"/>
        <v>0.33470389427370151</v>
      </c>
      <c r="G16" s="1694">
        <f t="shared" si="10"/>
        <v>100.99697326828368</v>
      </c>
      <c r="H16" s="2215">
        <f t="shared" si="4"/>
        <v>0.36139111503571542</v>
      </c>
      <c r="I16" s="2226" t="s">
        <v>344</v>
      </c>
      <c r="J16" s="1743" t="str">
        <f t="shared" si="0"/>
        <v>山</v>
      </c>
      <c r="K16" s="17">
        <v>1</v>
      </c>
      <c r="L16" s="2190"/>
      <c r="N16" s="256">
        <v>41609</v>
      </c>
      <c r="O16" s="714">
        <v>101.46</v>
      </c>
      <c r="P16" s="253">
        <f t="shared" si="5"/>
        <v>-1.0000000000005116E-2</v>
      </c>
      <c r="Q16" s="684" t="s">
        <v>271</v>
      </c>
      <c r="R16" s="1694">
        <f t="shared" si="9"/>
        <v>101.44333333333333</v>
      </c>
      <c r="S16" s="298">
        <f t="shared" si="6"/>
        <v>6.0000000000002274E-2</v>
      </c>
      <c r="T16" s="684">
        <f t="shared" si="11"/>
        <v>101.20571428571429</v>
      </c>
      <c r="U16" s="694">
        <f t="shared" si="7"/>
        <v>0.13000000000000966</v>
      </c>
      <c r="V16" s="608" t="str">
        <f t="shared" si="1"/>
        <v>山</v>
      </c>
      <c r="W16" s="252">
        <v>1</v>
      </c>
      <c r="X16" s="1686"/>
      <c r="Y16" s="217"/>
    </row>
    <row r="17" spans="1:25" ht="13.25" customHeight="1">
      <c r="A17" s="2204">
        <v>41640</v>
      </c>
      <c r="B17" s="1752">
        <v>101.83672447740356</v>
      </c>
      <c r="C17" s="21">
        <f t="shared" si="2"/>
        <v>-0.18705625204879084</v>
      </c>
      <c r="D17" s="1746">
        <f t="shared" ref="D17:D80" si="12">ROUND((B17-B5)/B5*100,2)</f>
        <v>4.05</v>
      </c>
      <c r="E17" s="687">
        <f t="shared" si="8"/>
        <v>101.91719125684683</v>
      </c>
      <c r="F17" s="266">
        <f t="shared" si="3"/>
        <v>0.10656143738006563</v>
      </c>
      <c r="G17" s="1745">
        <f t="shared" si="10"/>
        <v>101.28457707777478</v>
      </c>
      <c r="H17" s="1746">
        <f t="shared" si="4"/>
        <v>0.28760380949110242</v>
      </c>
      <c r="I17" s="2225" t="s">
        <v>344</v>
      </c>
      <c r="J17" s="1742" t="str">
        <f t="shared" si="0"/>
        <v>---</v>
      </c>
      <c r="K17" s="17">
        <v>0</v>
      </c>
      <c r="L17" s="645"/>
      <c r="M17" s="10"/>
      <c r="N17" s="201">
        <v>41640</v>
      </c>
      <c r="O17" s="710">
        <v>101.37</v>
      </c>
      <c r="P17" s="36">
        <f t="shared" si="5"/>
        <v>-8.99999999999892E-2</v>
      </c>
      <c r="Q17" s="263">
        <f t="shared" ref="Q17:Q80" si="13">ROUND((O17-O5)/O5*100,2)</f>
        <v>1.78</v>
      </c>
      <c r="R17" s="394">
        <f t="shared" si="9"/>
        <v>101.43333333333334</v>
      </c>
      <c r="S17" s="297">
        <f t="shared" si="6"/>
        <v>-9.9999999999909051E-3</v>
      </c>
      <c r="T17" s="687">
        <f t="shared" si="11"/>
        <v>101.29285714285716</v>
      </c>
      <c r="U17" s="266">
        <f t="shared" si="7"/>
        <v>8.7142857142865182E-2</v>
      </c>
      <c r="V17" s="609" t="str">
        <f t="shared" si="1"/>
        <v>---</v>
      </c>
      <c r="W17" s="247">
        <v>0</v>
      </c>
      <c r="X17" s="1685"/>
      <c r="Y17" s="217"/>
    </row>
    <row r="18" spans="1:25" ht="13.25" customHeight="1">
      <c r="A18" s="2204">
        <v>41671</v>
      </c>
      <c r="B18" s="1752">
        <v>101.39180446794725</v>
      </c>
      <c r="C18" s="21">
        <f t="shared" si="2"/>
        <v>-0.44492000945631105</v>
      </c>
      <c r="D18" s="1746">
        <f t="shared" si="12"/>
        <v>3.1</v>
      </c>
      <c r="E18" s="687">
        <f t="shared" si="8"/>
        <v>101.75076989160107</v>
      </c>
      <c r="F18" s="266">
        <f t="shared" si="3"/>
        <v>-0.16642136524576756</v>
      </c>
      <c r="G18" s="1745">
        <f t="shared" si="10"/>
        <v>101.46063012289308</v>
      </c>
      <c r="H18" s="1746">
        <f t="shared" si="4"/>
        <v>0.17605304511829445</v>
      </c>
      <c r="I18" s="2225" t="s">
        <v>350</v>
      </c>
      <c r="J18" s="1740" t="str">
        <f t="shared" si="0"/>
        <v>---</v>
      </c>
      <c r="K18" s="17">
        <v>0</v>
      </c>
      <c r="L18" s="645"/>
      <c r="M18" s="10"/>
      <c r="N18" s="201">
        <v>41671</v>
      </c>
      <c r="O18" s="710">
        <v>101.2</v>
      </c>
      <c r="P18" s="36">
        <f t="shared" si="5"/>
        <v>-0.17000000000000171</v>
      </c>
      <c r="Q18" s="263">
        <f t="shared" si="13"/>
        <v>1.39</v>
      </c>
      <c r="R18" s="394">
        <f t="shared" si="9"/>
        <v>101.34333333333332</v>
      </c>
      <c r="S18" s="297">
        <f t="shared" si="6"/>
        <v>-9.0000000000017621E-2</v>
      </c>
      <c r="T18" s="687">
        <f t="shared" si="11"/>
        <v>101.32857142857142</v>
      </c>
      <c r="U18" s="266">
        <f t="shared" si="7"/>
        <v>3.5714285714263383E-2</v>
      </c>
      <c r="V18" s="609" t="str">
        <f t="shared" si="1"/>
        <v>---</v>
      </c>
      <c r="W18" s="247">
        <v>0</v>
      </c>
      <c r="X18" s="1685"/>
      <c r="Y18" s="217"/>
    </row>
    <row r="19" spans="1:25" ht="13.25" customHeight="1">
      <c r="A19" s="2204">
        <v>41699</v>
      </c>
      <c r="B19" s="1752">
        <v>100.81204273254517</v>
      </c>
      <c r="C19" s="21">
        <f t="shared" si="2"/>
        <v>-0.5797617354020872</v>
      </c>
      <c r="D19" s="1746">
        <f t="shared" si="12"/>
        <v>2.0699999999999998</v>
      </c>
      <c r="E19" s="687">
        <f t="shared" si="8"/>
        <v>101.34685722596532</v>
      </c>
      <c r="F19" s="266">
        <f t="shared" si="3"/>
        <v>-0.40391266563574391</v>
      </c>
      <c r="G19" s="611">
        <f t="shared" si="10"/>
        <v>101.49887574041823</v>
      </c>
      <c r="H19" s="633">
        <f t="shared" si="4"/>
        <v>3.82456175251491E-2</v>
      </c>
      <c r="I19" s="2225" t="s">
        <v>350</v>
      </c>
      <c r="J19" s="1740" t="str">
        <f t="shared" si="0"/>
        <v>---</v>
      </c>
      <c r="K19" s="17">
        <v>0</v>
      </c>
      <c r="L19" s="645"/>
      <c r="M19" s="10"/>
      <c r="N19" s="201">
        <v>41699</v>
      </c>
      <c r="O19" s="710">
        <v>100.99</v>
      </c>
      <c r="P19" s="36">
        <f t="shared" si="5"/>
        <v>-0.21000000000000796</v>
      </c>
      <c r="Q19" s="263">
        <f t="shared" si="13"/>
        <v>0.93</v>
      </c>
      <c r="R19" s="394">
        <f t="shared" si="9"/>
        <v>101.18666666666667</v>
      </c>
      <c r="S19" s="297">
        <f t="shared" si="6"/>
        <v>-0.15666666666665208</v>
      </c>
      <c r="T19" s="687">
        <f t="shared" si="11"/>
        <v>101.30999999999999</v>
      </c>
      <c r="U19" s="266">
        <f t="shared" si="7"/>
        <v>-1.8571428571434012E-2</v>
      </c>
      <c r="V19" s="609" t="str">
        <f t="shared" si="1"/>
        <v>---</v>
      </c>
      <c r="W19" s="247">
        <v>0</v>
      </c>
      <c r="X19" s="1685"/>
      <c r="Y19" s="217"/>
    </row>
    <row r="20" spans="1:25" ht="13.25" customHeight="1">
      <c r="A20" s="2204">
        <v>41730</v>
      </c>
      <c r="B20" s="1752">
        <v>100.25204151837289</v>
      </c>
      <c r="C20" s="21">
        <f t="shared" si="2"/>
        <v>-0.56000121417227433</v>
      </c>
      <c r="D20" s="1746">
        <f t="shared" si="12"/>
        <v>1.1200000000000001</v>
      </c>
      <c r="E20" s="687">
        <f t="shared" si="8"/>
        <v>100.8186295729551</v>
      </c>
      <c r="F20" s="266">
        <f t="shared" si="3"/>
        <v>-0.52822765301021946</v>
      </c>
      <c r="G20" s="611">
        <f t="shared" si="10"/>
        <v>101.38921466495273</v>
      </c>
      <c r="H20" s="633">
        <f t="shared" si="4"/>
        <v>-0.10966107546549608</v>
      </c>
      <c r="I20" s="2225" t="s">
        <v>346</v>
      </c>
      <c r="J20" s="1740" t="str">
        <f t="shared" si="0"/>
        <v>---</v>
      </c>
      <c r="K20" s="17">
        <v>0</v>
      </c>
      <c r="L20" s="645"/>
      <c r="M20" s="10"/>
      <c r="N20" s="201">
        <v>41730</v>
      </c>
      <c r="O20" s="710">
        <v>100.73</v>
      </c>
      <c r="P20" s="36">
        <f t="shared" si="5"/>
        <v>-0.25999999999999091</v>
      </c>
      <c r="Q20" s="263">
        <f t="shared" si="13"/>
        <v>0.42</v>
      </c>
      <c r="R20" s="394">
        <f t="shared" si="9"/>
        <v>100.97333333333334</v>
      </c>
      <c r="S20" s="297">
        <f t="shared" si="6"/>
        <v>-0.21333333333332405</v>
      </c>
      <c r="T20" s="687">
        <f t="shared" si="11"/>
        <v>101.23142857142857</v>
      </c>
      <c r="U20" s="266">
        <f t="shared" si="7"/>
        <v>-7.8571428571422075E-2</v>
      </c>
      <c r="V20" s="609" t="str">
        <f t="shared" si="1"/>
        <v>---</v>
      </c>
      <c r="W20" s="247">
        <v>0</v>
      </c>
      <c r="X20" s="1685"/>
      <c r="Y20" s="217"/>
    </row>
    <row r="21" spans="1:25" ht="13.25" customHeight="1">
      <c r="A21" s="2204">
        <v>41760</v>
      </c>
      <c r="B21" s="1752">
        <v>99.813569457160298</v>
      </c>
      <c r="C21" s="21">
        <f t="shared" si="2"/>
        <v>-0.43847206121259319</v>
      </c>
      <c r="D21" s="1746">
        <f t="shared" si="12"/>
        <v>0.32</v>
      </c>
      <c r="E21" s="687">
        <f t="shared" si="8"/>
        <v>100.29255123602611</v>
      </c>
      <c r="F21" s="266">
        <f t="shared" si="3"/>
        <v>-0.52607833692898964</v>
      </c>
      <c r="G21" s="611">
        <f t="shared" si="10"/>
        <v>101.1458617066523</v>
      </c>
      <c r="H21" s="633">
        <f t="shared" si="4"/>
        <v>-0.24335295830043435</v>
      </c>
      <c r="I21" s="2225" t="s">
        <v>346</v>
      </c>
      <c r="J21" s="1740" t="str">
        <f t="shared" si="0"/>
        <v>---</v>
      </c>
      <c r="K21" s="17">
        <v>0</v>
      </c>
      <c r="L21" s="645"/>
      <c r="M21" s="10"/>
      <c r="N21" s="201">
        <v>41760</v>
      </c>
      <c r="O21" s="710">
        <v>100.49</v>
      </c>
      <c r="P21" s="36">
        <f t="shared" si="5"/>
        <v>-0.24000000000000909</v>
      </c>
      <c r="Q21" s="263">
        <f t="shared" si="13"/>
        <v>-0.06</v>
      </c>
      <c r="R21" s="394">
        <f t="shared" si="9"/>
        <v>100.73666666666666</v>
      </c>
      <c r="S21" s="297">
        <f t="shared" si="6"/>
        <v>-0.23666666666667879</v>
      </c>
      <c r="T21" s="687">
        <f t="shared" si="11"/>
        <v>101.10142857142857</v>
      </c>
      <c r="U21" s="266">
        <f t="shared" si="7"/>
        <v>-0.12999999999999545</v>
      </c>
      <c r="V21" s="609" t="str">
        <f t="shared" si="1"/>
        <v>---</v>
      </c>
      <c r="W21" s="247">
        <v>0</v>
      </c>
      <c r="X21" s="1685"/>
      <c r="Y21" s="217"/>
    </row>
    <row r="22" spans="1:25" ht="13.25" customHeight="1">
      <c r="A22" s="2204">
        <v>41791</v>
      </c>
      <c r="B22" s="1752">
        <v>99.544846527044754</v>
      </c>
      <c r="C22" s="21">
        <f t="shared" si="2"/>
        <v>-0.26872293011554405</v>
      </c>
      <c r="D22" s="1746">
        <f t="shared" si="12"/>
        <v>-0.28000000000000003</v>
      </c>
      <c r="E22" s="687">
        <f t="shared" si="8"/>
        <v>99.870152500859319</v>
      </c>
      <c r="F22" s="266">
        <f t="shared" si="3"/>
        <v>-0.42239873516679438</v>
      </c>
      <c r="G22" s="611">
        <f t="shared" si="10"/>
        <v>100.81068712998947</v>
      </c>
      <c r="H22" s="633">
        <f t="shared" si="4"/>
        <v>-0.33517457666282269</v>
      </c>
      <c r="I22" s="2225" t="s">
        <v>346</v>
      </c>
      <c r="J22" s="1740" t="str">
        <f t="shared" si="0"/>
        <v>---</v>
      </c>
      <c r="K22" s="17">
        <v>0</v>
      </c>
      <c r="L22" s="645"/>
      <c r="M22" s="10"/>
      <c r="N22" s="201">
        <v>41791</v>
      </c>
      <c r="O22" s="710">
        <v>100.3</v>
      </c>
      <c r="P22" s="36">
        <f t="shared" si="5"/>
        <v>-0.18999999999999773</v>
      </c>
      <c r="Q22" s="263">
        <f t="shared" si="13"/>
        <v>-0.46</v>
      </c>
      <c r="R22" s="394">
        <f t="shared" si="9"/>
        <v>100.50666666666666</v>
      </c>
      <c r="S22" s="297">
        <f t="shared" si="6"/>
        <v>-0.23000000000000398</v>
      </c>
      <c r="T22" s="687">
        <f t="shared" si="11"/>
        <v>100.93428571428571</v>
      </c>
      <c r="U22" s="266">
        <f t="shared" si="7"/>
        <v>-0.16714285714286348</v>
      </c>
      <c r="V22" s="609" t="str">
        <f t="shared" si="1"/>
        <v>---</v>
      </c>
      <c r="W22" s="247">
        <v>0</v>
      </c>
      <c r="X22" s="1685"/>
      <c r="Y22" s="217"/>
    </row>
    <row r="23" spans="1:25" ht="13.25" customHeight="1">
      <c r="A23" s="2204">
        <v>41821</v>
      </c>
      <c r="B23" s="1752">
        <v>99.467276834462865</v>
      </c>
      <c r="C23" s="21">
        <f t="shared" si="2"/>
        <v>-7.7569692581889171E-2</v>
      </c>
      <c r="D23" s="1746">
        <f t="shared" si="12"/>
        <v>-0.69</v>
      </c>
      <c r="E23" s="687">
        <f t="shared" si="8"/>
        <v>99.608564272889296</v>
      </c>
      <c r="F23" s="266">
        <f t="shared" si="3"/>
        <v>-0.26158822797002301</v>
      </c>
      <c r="G23" s="611">
        <f t="shared" si="10"/>
        <v>100.44547228784812</v>
      </c>
      <c r="H23" s="633">
        <f t="shared" si="4"/>
        <v>-0.36521484214135569</v>
      </c>
      <c r="I23" s="2225" t="s">
        <v>346</v>
      </c>
      <c r="J23" s="1740" t="str">
        <f t="shared" si="0"/>
        <v>---</v>
      </c>
      <c r="K23" s="17">
        <v>0</v>
      </c>
      <c r="L23" s="645"/>
      <c r="M23" s="10"/>
      <c r="N23" s="201">
        <v>41821</v>
      </c>
      <c r="O23" s="710">
        <v>100.16</v>
      </c>
      <c r="P23" s="36">
        <f t="shared" si="5"/>
        <v>-0.14000000000000057</v>
      </c>
      <c r="Q23" s="263">
        <f t="shared" si="13"/>
        <v>-0.78</v>
      </c>
      <c r="R23" s="394">
        <f t="shared" si="9"/>
        <v>100.31666666666666</v>
      </c>
      <c r="S23" s="297">
        <f t="shared" si="6"/>
        <v>-0.18999999999999773</v>
      </c>
      <c r="T23" s="687">
        <f t="shared" si="11"/>
        <v>100.74857142857142</v>
      </c>
      <c r="U23" s="266">
        <f t="shared" si="7"/>
        <v>-0.18571428571428328</v>
      </c>
      <c r="V23" s="609" t="str">
        <f t="shared" si="1"/>
        <v>---</v>
      </c>
      <c r="W23" s="247">
        <v>0</v>
      </c>
      <c r="X23" s="1685"/>
      <c r="Y23" s="217"/>
    </row>
    <row r="24" spans="1:25" ht="13.25" customHeight="1">
      <c r="A24" s="2204">
        <v>41852</v>
      </c>
      <c r="B24" s="1752">
        <v>99.55573079875073</v>
      </c>
      <c r="C24" s="21">
        <f t="shared" si="2"/>
        <v>8.8453964287865006E-2</v>
      </c>
      <c r="D24" s="1746">
        <f t="shared" si="12"/>
        <v>-0.98</v>
      </c>
      <c r="E24" s="687">
        <f t="shared" si="8"/>
        <v>99.522618053419464</v>
      </c>
      <c r="F24" s="266">
        <f t="shared" si="3"/>
        <v>-8.5946219469832386E-2</v>
      </c>
      <c r="G24" s="611">
        <f t="shared" si="10"/>
        <v>100.11961604804057</v>
      </c>
      <c r="H24" s="633">
        <f t="shared" si="4"/>
        <v>-0.32585623980754974</v>
      </c>
      <c r="I24" s="2225" t="s">
        <v>346</v>
      </c>
      <c r="J24" s="1740" t="str">
        <f t="shared" si="0"/>
        <v>---</v>
      </c>
      <c r="K24" s="17">
        <v>0</v>
      </c>
      <c r="L24" s="645"/>
      <c r="M24" s="10"/>
      <c r="N24" s="201">
        <v>41852</v>
      </c>
      <c r="O24" s="710">
        <v>100.07</v>
      </c>
      <c r="P24" s="36">
        <f t="shared" si="5"/>
        <v>-9.0000000000003411E-2</v>
      </c>
      <c r="Q24" s="263">
        <f t="shared" si="13"/>
        <v>-1.04</v>
      </c>
      <c r="R24" s="394">
        <f t="shared" si="9"/>
        <v>100.17666666666666</v>
      </c>
      <c r="S24" s="297">
        <f t="shared" si="6"/>
        <v>-0.14000000000000057</v>
      </c>
      <c r="T24" s="687">
        <f t="shared" si="11"/>
        <v>100.56285714285715</v>
      </c>
      <c r="U24" s="266">
        <f t="shared" si="7"/>
        <v>-0.18571428571426907</v>
      </c>
      <c r="V24" s="609" t="str">
        <f t="shared" si="1"/>
        <v>---</v>
      </c>
      <c r="W24" s="247">
        <v>0</v>
      </c>
      <c r="X24" s="1685"/>
      <c r="Y24" s="217"/>
    </row>
    <row r="25" spans="1:25" ht="13.25" customHeight="1">
      <c r="A25" s="2204">
        <v>41883</v>
      </c>
      <c r="B25" s="1752">
        <v>99.597061520343843</v>
      </c>
      <c r="C25" s="21">
        <f t="shared" si="2"/>
        <v>4.1330721593112685E-2</v>
      </c>
      <c r="D25" s="1746">
        <f t="shared" si="12"/>
        <v>-1.41</v>
      </c>
      <c r="E25" s="687">
        <f t="shared" si="8"/>
        <v>99.540023051185813</v>
      </c>
      <c r="F25" s="266">
        <f t="shared" si="3"/>
        <v>1.7404997766348629E-2</v>
      </c>
      <c r="G25" s="611">
        <f t="shared" si="10"/>
        <v>99.863224198382923</v>
      </c>
      <c r="H25" s="633">
        <f t="shared" si="4"/>
        <v>-0.25639184965764628</v>
      </c>
      <c r="I25" s="2225" t="s">
        <v>346</v>
      </c>
      <c r="J25" s="1740" t="str">
        <f t="shared" si="0"/>
        <v>---</v>
      </c>
      <c r="K25" s="17">
        <v>0</v>
      </c>
      <c r="L25" s="645"/>
      <c r="M25" s="10"/>
      <c r="N25" s="201">
        <v>41883</v>
      </c>
      <c r="O25" s="710">
        <v>100.03</v>
      </c>
      <c r="P25" s="36">
        <f t="shared" si="5"/>
        <v>-3.9999999999992042E-2</v>
      </c>
      <c r="Q25" s="263">
        <f t="shared" si="13"/>
        <v>-1.23</v>
      </c>
      <c r="R25" s="394">
        <f t="shared" si="9"/>
        <v>100.08666666666666</v>
      </c>
      <c r="S25" s="297">
        <f t="shared" si="6"/>
        <v>-9.0000000000003411E-2</v>
      </c>
      <c r="T25" s="687">
        <f t="shared" si="11"/>
        <v>100.39571428571428</v>
      </c>
      <c r="U25" s="266">
        <f t="shared" si="7"/>
        <v>-0.16714285714287769</v>
      </c>
      <c r="V25" s="609" t="str">
        <f t="shared" si="1"/>
        <v>---</v>
      </c>
      <c r="W25" s="247">
        <v>0</v>
      </c>
      <c r="X25" s="1685"/>
      <c r="Y25" s="217"/>
    </row>
    <row r="26" spans="1:25" ht="13.25" customHeight="1">
      <c r="A26" s="2204">
        <v>41913</v>
      </c>
      <c r="B26" s="1752">
        <v>99.5575823872543</v>
      </c>
      <c r="C26" s="21">
        <f t="shared" si="2"/>
        <v>-3.9479133089542984E-2</v>
      </c>
      <c r="D26" s="1746">
        <f t="shared" si="12"/>
        <v>-1.93</v>
      </c>
      <c r="E26" s="687">
        <f t="shared" si="8"/>
        <v>99.570124902116291</v>
      </c>
      <c r="F26" s="266">
        <f t="shared" si="3"/>
        <v>3.0101850930478236E-2</v>
      </c>
      <c r="G26" s="611">
        <f t="shared" si="10"/>
        <v>99.684015577627108</v>
      </c>
      <c r="H26" s="633">
        <f t="shared" si="4"/>
        <v>-0.17920862075581567</v>
      </c>
      <c r="I26" s="2225" t="s">
        <v>346</v>
      </c>
      <c r="J26" s="1740" t="str">
        <f t="shared" si="0"/>
        <v>---</v>
      </c>
      <c r="K26" s="17">
        <v>0</v>
      </c>
      <c r="L26" s="645"/>
      <c r="M26" s="10"/>
      <c r="N26" s="250">
        <v>41913</v>
      </c>
      <c r="O26" s="715">
        <v>100.01</v>
      </c>
      <c r="P26" s="593">
        <f t="shared" si="5"/>
        <v>-1.9999999999996021E-2</v>
      </c>
      <c r="Q26" s="693">
        <f t="shared" si="13"/>
        <v>-1.37</v>
      </c>
      <c r="R26" s="393">
        <f t="shared" si="9"/>
        <v>100.03666666666668</v>
      </c>
      <c r="S26" s="295">
        <f t="shared" si="6"/>
        <v>-4.9999999999982947E-2</v>
      </c>
      <c r="T26" s="683">
        <f t="shared" si="11"/>
        <v>100.25571428571428</v>
      </c>
      <c r="U26" s="693">
        <f t="shared" si="7"/>
        <v>-0.14000000000000057</v>
      </c>
      <c r="V26" s="608" t="str">
        <f t="shared" si="1"/>
        <v>谷</v>
      </c>
      <c r="W26" s="252">
        <v>-1</v>
      </c>
      <c r="X26" s="1685"/>
      <c r="Y26" s="217"/>
    </row>
    <row r="27" spans="1:25" ht="13.25" customHeight="1">
      <c r="A27" s="2204">
        <v>41944</v>
      </c>
      <c r="B27" s="1752">
        <v>99.441517971984396</v>
      </c>
      <c r="C27" s="21">
        <f t="shared" si="2"/>
        <v>-0.11606441526990352</v>
      </c>
      <c r="D27" s="1746">
        <f t="shared" si="12"/>
        <v>-2.4</v>
      </c>
      <c r="E27" s="687">
        <f t="shared" si="8"/>
        <v>99.532053959860846</v>
      </c>
      <c r="F27" s="266">
        <f t="shared" si="3"/>
        <v>-3.8070942255444606E-2</v>
      </c>
      <c r="G27" s="611">
        <f t="shared" si="10"/>
        <v>99.568226499571594</v>
      </c>
      <c r="H27" s="633">
        <f t="shared" si="4"/>
        <v>-0.11578907805551353</v>
      </c>
      <c r="I27" s="2225" t="s">
        <v>346</v>
      </c>
      <c r="J27" s="1740" t="str">
        <f t="shared" si="0"/>
        <v>---</v>
      </c>
      <c r="K27" s="17">
        <v>0</v>
      </c>
      <c r="L27" s="645"/>
      <c r="M27" s="10"/>
      <c r="N27" s="201">
        <v>41944</v>
      </c>
      <c r="O27" s="716">
        <v>100.03</v>
      </c>
      <c r="P27" s="559">
        <f t="shared" si="5"/>
        <v>1.9999999999996021E-2</v>
      </c>
      <c r="Q27" s="263">
        <f t="shared" si="13"/>
        <v>-1.42</v>
      </c>
      <c r="R27" s="394">
        <f t="shared" si="9"/>
        <v>100.02333333333335</v>
      </c>
      <c r="S27" s="297">
        <f t="shared" si="6"/>
        <v>-1.3333333333321207E-2</v>
      </c>
      <c r="T27" s="687">
        <f t="shared" si="11"/>
        <v>100.15571428571427</v>
      </c>
      <c r="U27" s="266">
        <f t="shared" si="7"/>
        <v>-0.10000000000000853</v>
      </c>
      <c r="V27" s="609" t="str">
        <f t="shared" si="1"/>
        <v>---</v>
      </c>
      <c r="W27" s="247">
        <v>0</v>
      </c>
      <c r="X27" s="1685"/>
      <c r="Y27" s="217"/>
    </row>
    <row r="28" spans="1:25" ht="13.25" customHeight="1">
      <c r="A28" s="2211">
        <v>41974</v>
      </c>
      <c r="B28" s="1765">
        <v>99.290811152711754</v>
      </c>
      <c r="C28" s="22">
        <f t="shared" si="2"/>
        <v>-0.15070681927264218</v>
      </c>
      <c r="D28" s="1763">
        <f t="shared" si="12"/>
        <v>-2.68</v>
      </c>
      <c r="E28" s="1749">
        <f t="shared" si="8"/>
        <v>99.429970503983483</v>
      </c>
      <c r="F28" s="267">
        <f t="shared" si="3"/>
        <v>-0.10208345587736289</v>
      </c>
      <c r="G28" s="612">
        <f t="shared" si="10"/>
        <v>99.493546741793239</v>
      </c>
      <c r="H28" s="634">
        <f t="shared" si="4"/>
        <v>-7.4679757778355338E-2</v>
      </c>
      <c r="I28" s="2227" t="s">
        <v>346</v>
      </c>
      <c r="J28" s="1741" t="str">
        <f t="shared" si="0"/>
        <v>---</v>
      </c>
      <c r="K28" s="17">
        <v>0</v>
      </c>
      <c r="L28" s="2190"/>
      <c r="M28" s="10"/>
      <c r="N28" s="201">
        <v>41974</v>
      </c>
      <c r="O28" s="716">
        <v>100.07</v>
      </c>
      <c r="P28" s="559">
        <f t="shared" si="5"/>
        <v>3.9999999999992042E-2</v>
      </c>
      <c r="Q28" s="543">
        <f t="shared" si="13"/>
        <v>-1.37</v>
      </c>
      <c r="R28" s="394">
        <f t="shared" si="9"/>
        <v>100.03666666666668</v>
      </c>
      <c r="S28" s="297">
        <f t="shared" si="6"/>
        <v>1.3333333333321207E-2</v>
      </c>
      <c r="T28" s="688">
        <f t="shared" si="11"/>
        <v>100.09571428571427</v>
      </c>
      <c r="U28" s="267">
        <f t="shared" si="7"/>
        <v>-6.0000000000002274E-2</v>
      </c>
      <c r="V28" s="609" t="str">
        <f t="shared" si="1"/>
        <v>---</v>
      </c>
      <c r="W28" s="247">
        <v>0</v>
      </c>
      <c r="X28" s="1686"/>
      <c r="Y28" s="217"/>
    </row>
    <row r="29" spans="1:25" ht="13.25" customHeight="1">
      <c r="A29" s="2204">
        <v>42005</v>
      </c>
      <c r="B29" s="1752">
        <v>99.173901855214694</v>
      </c>
      <c r="C29" s="21">
        <f t="shared" si="2"/>
        <v>-0.11690929749705958</v>
      </c>
      <c r="D29" s="1746">
        <f t="shared" si="12"/>
        <v>-2.61</v>
      </c>
      <c r="E29" s="687">
        <f t="shared" si="8"/>
        <v>99.302076993303615</v>
      </c>
      <c r="F29" s="266">
        <f t="shared" si="3"/>
        <v>-0.12789351067986843</v>
      </c>
      <c r="G29" s="611">
        <f t="shared" si="10"/>
        <v>99.440554645817514</v>
      </c>
      <c r="H29" s="633">
        <f t="shared" si="4"/>
        <v>-5.2992095975724851E-2</v>
      </c>
      <c r="I29" s="2225" t="s">
        <v>346</v>
      </c>
      <c r="J29" s="1742" t="str">
        <f t="shared" si="0"/>
        <v>---</v>
      </c>
      <c r="K29" s="17">
        <v>0</v>
      </c>
      <c r="L29" s="645"/>
      <c r="M29" s="10"/>
      <c r="N29" s="200">
        <v>42005</v>
      </c>
      <c r="O29" s="717">
        <v>100.13</v>
      </c>
      <c r="P29" s="560">
        <f t="shared" si="5"/>
        <v>6.0000000000002274E-2</v>
      </c>
      <c r="Q29" s="263">
        <f t="shared" si="13"/>
        <v>-1.22</v>
      </c>
      <c r="R29" s="642">
        <f t="shared" si="9"/>
        <v>100.07666666666667</v>
      </c>
      <c r="S29" s="643">
        <f t="shared" si="6"/>
        <v>3.9999999999992042E-2</v>
      </c>
      <c r="T29" s="687">
        <f t="shared" si="11"/>
        <v>100.07142857142856</v>
      </c>
      <c r="U29" s="266">
        <f t="shared" si="7"/>
        <v>-2.4285714285710469E-2</v>
      </c>
      <c r="V29" s="609" t="str">
        <f t="shared" si="1"/>
        <v>---</v>
      </c>
      <c r="W29" s="247">
        <v>0</v>
      </c>
      <c r="X29" s="1685"/>
      <c r="Y29" s="217"/>
    </row>
    <row r="30" spans="1:25" ht="13.25" customHeight="1">
      <c r="A30" s="2204">
        <v>42036</v>
      </c>
      <c r="B30" s="1752">
        <v>99.09349202876794</v>
      </c>
      <c r="C30" s="21">
        <f t="shared" si="2"/>
        <v>-8.0409826446754096E-2</v>
      </c>
      <c r="D30" s="1746">
        <f t="shared" si="12"/>
        <v>-2.27</v>
      </c>
      <c r="E30" s="687">
        <f t="shared" si="8"/>
        <v>99.186068345564806</v>
      </c>
      <c r="F30" s="266">
        <f t="shared" si="3"/>
        <v>-0.11600864773880915</v>
      </c>
      <c r="G30" s="611">
        <f t="shared" si="10"/>
        <v>99.387156816432523</v>
      </c>
      <c r="H30" s="633">
        <f t="shared" si="4"/>
        <v>-5.3397829384991269E-2</v>
      </c>
      <c r="I30" s="2225" t="s">
        <v>346</v>
      </c>
      <c r="J30" s="1740" t="str">
        <f t="shared" si="0"/>
        <v>---</v>
      </c>
      <c r="K30" s="17">
        <v>0</v>
      </c>
      <c r="L30" s="645"/>
      <c r="M30" s="10"/>
      <c r="N30" s="201">
        <v>42036</v>
      </c>
      <c r="O30" s="716">
        <v>100.21</v>
      </c>
      <c r="P30" s="559">
        <f t="shared" si="5"/>
        <v>7.9999999999998295E-2</v>
      </c>
      <c r="Q30" s="263">
        <f t="shared" si="13"/>
        <v>-0.98</v>
      </c>
      <c r="R30" s="394">
        <f t="shared" si="9"/>
        <v>100.13666666666666</v>
      </c>
      <c r="S30" s="297">
        <f t="shared" si="6"/>
        <v>5.9999999999988063E-2</v>
      </c>
      <c r="T30" s="687">
        <f t="shared" si="11"/>
        <v>100.07857142857142</v>
      </c>
      <c r="U30" s="266">
        <f t="shared" si="7"/>
        <v>7.1428571428668874E-3</v>
      </c>
      <c r="V30" s="609" t="str">
        <f t="shared" si="1"/>
        <v>---</v>
      </c>
      <c r="W30" s="247">
        <v>0</v>
      </c>
      <c r="X30" s="1685"/>
      <c r="Y30" s="217"/>
    </row>
    <row r="31" spans="1:25" ht="13.25" customHeight="1">
      <c r="A31" s="2204">
        <v>42064</v>
      </c>
      <c r="B31" s="1752">
        <v>99.069031294281658</v>
      </c>
      <c r="C31" s="36">
        <f t="shared" si="2"/>
        <v>-2.4460734486282831E-2</v>
      </c>
      <c r="D31" s="1746">
        <f t="shared" si="12"/>
        <v>-1.73</v>
      </c>
      <c r="E31" s="52">
        <f t="shared" si="8"/>
        <v>99.112141726088097</v>
      </c>
      <c r="F31" s="263">
        <f t="shared" si="3"/>
        <v>-7.3926619476708311E-2</v>
      </c>
      <c r="G31" s="394">
        <f t="shared" si="10"/>
        <v>99.317628315794082</v>
      </c>
      <c r="H31" s="297">
        <f t="shared" si="4"/>
        <v>-6.952850063844096E-2</v>
      </c>
      <c r="I31" s="2228" t="s">
        <v>346</v>
      </c>
      <c r="J31" s="50" t="str">
        <f t="shared" si="0"/>
        <v>---</v>
      </c>
      <c r="K31" s="17">
        <v>0</v>
      </c>
      <c r="L31" s="645"/>
      <c r="M31" s="10"/>
      <c r="N31" s="201">
        <v>42064</v>
      </c>
      <c r="O31" s="716">
        <v>100.29</v>
      </c>
      <c r="P31" s="559">
        <f t="shared" si="5"/>
        <v>8.0000000000012506E-2</v>
      </c>
      <c r="Q31" s="263">
        <f t="shared" si="13"/>
        <v>-0.69</v>
      </c>
      <c r="R31" s="394">
        <f t="shared" si="9"/>
        <v>100.21</v>
      </c>
      <c r="S31" s="297">
        <f t="shared" si="6"/>
        <v>7.3333333333337691E-2</v>
      </c>
      <c r="T31" s="687">
        <f t="shared" si="11"/>
        <v>100.11</v>
      </c>
      <c r="U31" s="266">
        <f t="shared" si="7"/>
        <v>3.1428571428577357E-2</v>
      </c>
      <c r="V31" s="609" t="str">
        <f t="shared" si="1"/>
        <v>---</v>
      </c>
      <c r="W31" s="247">
        <v>0</v>
      </c>
      <c r="X31" s="1685"/>
      <c r="Y31" s="217"/>
    </row>
    <row r="32" spans="1:25" ht="13.25" customHeight="1">
      <c r="A32" s="2204">
        <v>42095</v>
      </c>
      <c r="B32" s="1752">
        <v>99.090482327769763</v>
      </c>
      <c r="C32" s="36">
        <f t="shared" si="2"/>
        <v>2.1451033488105509E-2</v>
      </c>
      <c r="D32" s="1746">
        <f t="shared" si="12"/>
        <v>-1.1599999999999999</v>
      </c>
      <c r="E32" s="687">
        <f t="shared" si="8"/>
        <v>99.084335216939778</v>
      </c>
      <c r="F32" s="266">
        <f t="shared" si="3"/>
        <v>-2.7806509148319947E-2</v>
      </c>
      <c r="G32" s="611">
        <f t="shared" si="10"/>
        <v>99.245259859712078</v>
      </c>
      <c r="H32" s="633">
        <f t="shared" si="4"/>
        <v>-7.2368456082003263E-2</v>
      </c>
      <c r="I32" s="2225" t="s">
        <v>346</v>
      </c>
      <c r="J32" s="1740" t="str">
        <f t="shared" si="0"/>
        <v>---</v>
      </c>
      <c r="K32" s="17">
        <v>0</v>
      </c>
      <c r="L32" s="645"/>
      <c r="M32" s="10"/>
      <c r="N32" s="201">
        <v>42095</v>
      </c>
      <c r="O32" s="716">
        <v>100.37</v>
      </c>
      <c r="P32" s="559">
        <f t="shared" si="5"/>
        <v>7.9999999999998295E-2</v>
      </c>
      <c r="Q32" s="263">
        <f t="shared" si="13"/>
        <v>-0.36</v>
      </c>
      <c r="R32" s="394">
        <f t="shared" si="9"/>
        <v>100.29</v>
      </c>
      <c r="S32" s="297">
        <f t="shared" si="6"/>
        <v>8.0000000000012506E-2</v>
      </c>
      <c r="T32" s="687">
        <f t="shared" si="11"/>
        <v>100.15857142857143</v>
      </c>
      <c r="U32" s="266">
        <f t="shared" si="7"/>
        <v>4.8571428571435149E-2</v>
      </c>
      <c r="V32" s="609" t="str">
        <f t="shared" si="1"/>
        <v>---</v>
      </c>
      <c r="W32" s="247">
        <v>0</v>
      </c>
      <c r="X32" s="1685"/>
      <c r="Y32" s="217"/>
    </row>
    <row r="33" spans="1:25" ht="13.25" customHeight="1">
      <c r="A33" s="2204">
        <v>42125</v>
      </c>
      <c r="B33" s="1752">
        <v>99.155462241288575</v>
      </c>
      <c r="C33" s="21">
        <f t="shared" si="2"/>
        <v>6.4979913518811827E-2</v>
      </c>
      <c r="D33" s="1746">
        <f t="shared" si="12"/>
        <v>-0.66</v>
      </c>
      <c r="E33" s="687">
        <f t="shared" si="8"/>
        <v>99.104991954446675</v>
      </c>
      <c r="F33" s="266">
        <f t="shared" si="3"/>
        <v>2.0656737506897116E-2</v>
      </c>
      <c r="G33" s="611">
        <f t="shared" si="10"/>
        <v>99.187814124574103</v>
      </c>
      <c r="H33" s="633">
        <f t="shared" si="4"/>
        <v>-5.7445735137974907E-2</v>
      </c>
      <c r="I33" s="2225" t="s">
        <v>349</v>
      </c>
      <c r="J33" s="1740" t="str">
        <f t="shared" si="0"/>
        <v>---</v>
      </c>
      <c r="K33" s="17">
        <v>0</v>
      </c>
      <c r="L33" s="645"/>
      <c r="M33" s="10"/>
      <c r="N33" s="201">
        <v>42125</v>
      </c>
      <c r="O33" s="716">
        <v>100.43</v>
      </c>
      <c r="P33" s="559">
        <f t="shared" si="5"/>
        <v>6.0000000000002274E-2</v>
      </c>
      <c r="Q33" s="263">
        <f t="shared" si="13"/>
        <v>-0.06</v>
      </c>
      <c r="R33" s="394">
        <f t="shared" si="9"/>
        <v>100.36333333333334</v>
      </c>
      <c r="S33" s="297">
        <f t="shared" si="6"/>
        <v>7.3333333333337691E-2</v>
      </c>
      <c r="T33" s="687">
        <f t="shared" si="11"/>
        <v>100.21857142857142</v>
      </c>
      <c r="U33" s="266">
        <f t="shared" si="7"/>
        <v>5.9999999999988063E-2</v>
      </c>
      <c r="V33" s="609" t="str">
        <f t="shared" si="1"/>
        <v>---</v>
      </c>
      <c r="W33" s="247">
        <v>0</v>
      </c>
      <c r="X33" s="1685"/>
      <c r="Y33" s="217"/>
    </row>
    <row r="34" spans="1:25" ht="13.25" customHeight="1">
      <c r="A34" s="2204">
        <v>42156</v>
      </c>
      <c r="B34" s="1752">
        <v>99.179951778650675</v>
      </c>
      <c r="C34" s="21">
        <f t="shared" si="2"/>
        <v>2.4489537362100577E-2</v>
      </c>
      <c r="D34" s="1746">
        <f t="shared" si="12"/>
        <v>-0.37</v>
      </c>
      <c r="E34" s="687">
        <f t="shared" si="8"/>
        <v>99.141965449236338</v>
      </c>
      <c r="F34" s="266">
        <f t="shared" si="3"/>
        <v>3.6973494789663164E-2</v>
      </c>
      <c r="G34" s="611">
        <f t="shared" si="10"/>
        <v>99.150447525526445</v>
      </c>
      <c r="H34" s="633">
        <f t="shared" si="4"/>
        <v>-3.7366599047658156E-2</v>
      </c>
      <c r="I34" s="2225" t="s">
        <v>349</v>
      </c>
      <c r="J34" s="1740" t="str">
        <f t="shared" si="0"/>
        <v>---</v>
      </c>
      <c r="K34" s="17">
        <v>0</v>
      </c>
      <c r="L34" s="645"/>
      <c r="M34" s="10"/>
      <c r="N34" s="250">
        <v>42156</v>
      </c>
      <c r="O34" s="715">
        <v>100.45</v>
      </c>
      <c r="P34" s="593">
        <f t="shared" si="5"/>
        <v>1.9999999999996021E-2</v>
      </c>
      <c r="Q34" s="693">
        <f t="shared" si="13"/>
        <v>0.15</v>
      </c>
      <c r="R34" s="393">
        <f t="shared" si="9"/>
        <v>100.41666666666667</v>
      </c>
      <c r="S34" s="295">
        <f t="shared" si="6"/>
        <v>5.333333333332746E-2</v>
      </c>
      <c r="T34" s="683">
        <f t="shared" si="11"/>
        <v>100.27857142857144</v>
      </c>
      <c r="U34" s="693">
        <f t="shared" si="7"/>
        <v>6.0000000000016485E-2</v>
      </c>
      <c r="V34" s="608" t="str">
        <f t="shared" si="1"/>
        <v>山</v>
      </c>
      <c r="W34" s="252">
        <v>1</v>
      </c>
      <c r="X34" s="1685"/>
      <c r="Y34" s="217"/>
    </row>
    <row r="35" spans="1:25" ht="13.25" customHeight="1">
      <c r="A35" s="2204">
        <v>42186</v>
      </c>
      <c r="B35" s="1752">
        <v>99.132017124231623</v>
      </c>
      <c r="C35" s="21">
        <f t="shared" si="2"/>
        <v>-4.7934654419051981E-2</v>
      </c>
      <c r="D35" s="1746">
        <f t="shared" si="12"/>
        <v>-0.34</v>
      </c>
      <c r="E35" s="687">
        <f t="shared" si="8"/>
        <v>99.155810381390282</v>
      </c>
      <c r="F35" s="266">
        <f t="shared" si="3"/>
        <v>1.3844932153944001E-2</v>
      </c>
      <c r="G35" s="611">
        <f t="shared" si="10"/>
        <v>99.127762664314986</v>
      </c>
      <c r="H35" s="633">
        <f t="shared" si="4"/>
        <v>-2.2684861211459406E-2</v>
      </c>
      <c r="I35" s="2225" t="s">
        <v>344</v>
      </c>
      <c r="J35" s="1740" t="str">
        <f t="shared" si="0"/>
        <v>---</v>
      </c>
      <c r="K35" s="17">
        <v>0</v>
      </c>
      <c r="L35" s="645"/>
      <c r="M35" s="10"/>
      <c r="N35" s="201">
        <v>42186</v>
      </c>
      <c r="O35" s="716">
        <v>100.42</v>
      </c>
      <c r="P35" s="559">
        <f t="shared" si="5"/>
        <v>-3.0000000000001137E-2</v>
      </c>
      <c r="Q35" s="263">
        <f t="shared" si="13"/>
        <v>0.26</v>
      </c>
      <c r="R35" s="394">
        <f t="shared" si="9"/>
        <v>100.43333333333334</v>
      </c>
      <c r="S35" s="297">
        <f t="shared" si="6"/>
        <v>1.6666666666665719E-2</v>
      </c>
      <c r="T35" s="687">
        <f t="shared" si="11"/>
        <v>100.32857142857142</v>
      </c>
      <c r="U35" s="266">
        <f t="shared" si="7"/>
        <v>4.9999999999982947E-2</v>
      </c>
      <c r="V35" s="609" t="str">
        <f t="shared" si="1"/>
        <v>---</v>
      </c>
      <c r="W35" s="247">
        <v>0</v>
      </c>
      <c r="X35" s="1685"/>
      <c r="Y35" s="217"/>
    </row>
    <row r="36" spans="1:25" ht="13.25" customHeight="1">
      <c r="A36" s="2204">
        <v>42217</v>
      </c>
      <c r="B36" s="1752">
        <v>99.055148246598634</v>
      </c>
      <c r="C36" s="21">
        <f t="shared" si="2"/>
        <v>-7.6868877632989552E-2</v>
      </c>
      <c r="D36" s="1746">
        <f t="shared" si="12"/>
        <v>-0.5</v>
      </c>
      <c r="E36" s="687">
        <f t="shared" si="8"/>
        <v>99.122372383160311</v>
      </c>
      <c r="F36" s="266">
        <f t="shared" si="3"/>
        <v>-3.3437998229970844E-2</v>
      </c>
      <c r="G36" s="611">
        <f t="shared" si="10"/>
        <v>99.110797863084116</v>
      </c>
      <c r="H36" s="633">
        <f t="shared" si="4"/>
        <v>-1.6964801230869853E-2</v>
      </c>
      <c r="I36" s="2225" t="s">
        <v>344</v>
      </c>
      <c r="J36" s="1740" t="str">
        <f t="shared" si="0"/>
        <v>---</v>
      </c>
      <c r="K36" s="17">
        <v>0</v>
      </c>
      <c r="L36" s="645"/>
      <c r="M36" s="10"/>
      <c r="N36" s="201">
        <v>42217</v>
      </c>
      <c r="O36" s="710">
        <v>100.35</v>
      </c>
      <c r="P36" s="36">
        <f t="shared" si="5"/>
        <v>-7.000000000000739E-2</v>
      </c>
      <c r="Q36" s="263">
        <f t="shared" si="13"/>
        <v>0.28000000000000003</v>
      </c>
      <c r="R36" s="394">
        <f t="shared" si="9"/>
        <v>100.40666666666668</v>
      </c>
      <c r="S36" s="297">
        <f t="shared" si="6"/>
        <v>-2.6666666666656624E-2</v>
      </c>
      <c r="T36" s="687">
        <f t="shared" si="11"/>
        <v>100.36</v>
      </c>
      <c r="U36" s="266">
        <f t="shared" si="7"/>
        <v>3.1428571428577357E-2</v>
      </c>
      <c r="V36" s="609" t="str">
        <f t="shared" si="1"/>
        <v>---</v>
      </c>
      <c r="W36" s="247">
        <v>0</v>
      </c>
      <c r="X36" s="1685"/>
      <c r="Y36" s="217"/>
    </row>
    <row r="37" spans="1:25" ht="13.25" customHeight="1">
      <c r="A37" s="2204">
        <v>42248</v>
      </c>
      <c r="B37" s="1752">
        <v>98.936042210702283</v>
      </c>
      <c r="C37" s="21">
        <f t="shared" si="2"/>
        <v>-0.11910603589635116</v>
      </c>
      <c r="D37" s="1746">
        <f t="shared" si="12"/>
        <v>-0.66</v>
      </c>
      <c r="E37" s="687">
        <f t="shared" si="8"/>
        <v>99.04106919384418</v>
      </c>
      <c r="F37" s="266">
        <f t="shared" si="3"/>
        <v>-8.1303189316130897E-2</v>
      </c>
      <c r="G37" s="611">
        <f t="shared" si="10"/>
        <v>99.088305031931895</v>
      </c>
      <c r="H37" s="633">
        <f t="shared" si="4"/>
        <v>-2.249283115222056E-2</v>
      </c>
      <c r="I37" s="2225" t="s">
        <v>350</v>
      </c>
      <c r="J37" s="1740" t="str">
        <f t="shared" si="0"/>
        <v>---</v>
      </c>
      <c r="K37" s="17">
        <v>0</v>
      </c>
      <c r="L37" s="645"/>
      <c r="M37" s="10"/>
      <c r="N37" s="201">
        <v>42248</v>
      </c>
      <c r="O37" s="710">
        <v>100.25</v>
      </c>
      <c r="P37" s="36">
        <f t="shared" si="5"/>
        <v>-9.9999999999994316E-2</v>
      </c>
      <c r="Q37" s="263">
        <f t="shared" si="13"/>
        <v>0.22</v>
      </c>
      <c r="R37" s="394">
        <f t="shared" si="9"/>
        <v>100.33999999999999</v>
      </c>
      <c r="S37" s="297">
        <f t="shared" si="6"/>
        <v>-6.6666666666691299E-2</v>
      </c>
      <c r="T37" s="687">
        <f t="shared" si="11"/>
        <v>100.36571428571429</v>
      </c>
      <c r="U37" s="266">
        <f t="shared" si="7"/>
        <v>5.7142857142906678E-3</v>
      </c>
      <c r="V37" s="609" t="str">
        <f t="shared" si="1"/>
        <v>---</v>
      </c>
      <c r="W37" s="247">
        <v>0</v>
      </c>
      <c r="X37" s="1685"/>
      <c r="Y37" s="217"/>
    </row>
    <row r="38" spans="1:25" ht="13.25" customHeight="1">
      <c r="A38" s="2204">
        <v>42278</v>
      </c>
      <c r="B38" s="1752">
        <v>98.846037665525088</v>
      </c>
      <c r="C38" s="21">
        <f t="shared" si="2"/>
        <v>-9.0004545177194473E-2</v>
      </c>
      <c r="D38" s="1746">
        <f t="shared" si="12"/>
        <v>-0.71</v>
      </c>
      <c r="E38" s="687">
        <f t="shared" si="8"/>
        <v>98.945742707608659</v>
      </c>
      <c r="F38" s="266">
        <f t="shared" si="3"/>
        <v>-9.5326486235521202E-2</v>
      </c>
      <c r="G38" s="611">
        <f t="shared" si="10"/>
        <v>99.056448799252365</v>
      </c>
      <c r="H38" s="633">
        <f t="shared" si="4"/>
        <v>-3.1856232679530194E-2</v>
      </c>
      <c r="I38" s="2225" t="s">
        <v>350</v>
      </c>
      <c r="J38" s="1740" t="str">
        <f t="shared" si="0"/>
        <v>---</v>
      </c>
      <c r="K38" s="17">
        <v>0</v>
      </c>
      <c r="L38" s="645"/>
      <c r="M38" s="10"/>
      <c r="N38" s="201">
        <v>42278</v>
      </c>
      <c r="O38" s="710">
        <v>100.13</v>
      </c>
      <c r="P38" s="36">
        <f t="shared" si="5"/>
        <v>-0.12000000000000455</v>
      </c>
      <c r="Q38" s="263">
        <f t="shared" si="13"/>
        <v>0.12</v>
      </c>
      <c r="R38" s="394">
        <f t="shared" si="9"/>
        <v>100.24333333333334</v>
      </c>
      <c r="S38" s="297">
        <f t="shared" si="6"/>
        <v>-9.6666666666649803E-2</v>
      </c>
      <c r="T38" s="687">
        <f t="shared" si="11"/>
        <v>100.34285714285714</v>
      </c>
      <c r="U38" s="266">
        <f t="shared" si="7"/>
        <v>-2.285714285714846E-2</v>
      </c>
      <c r="V38" s="609" t="str">
        <f t="shared" si="1"/>
        <v>---</v>
      </c>
      <c r="W38" s="247">
        <v>0</v>
      </c>
      <c r="X38" s="1685"/>
      <c r="Y38" s="217"/>
    </row>
    <row r="39" spans="1:25" ht="13.25" customHeight="1">
      <c r="A39" s="2204">
        <v>42309</v>
      </c>
      <c r="B39" s="1752">
        <v>98.799117334796293</v>
      </c>
      <c r="C39" s="21">
        <f t="shared" si="2"/>
        <v>-4.6920330728795534E-2</v>
      </c>
      <c r="D39" s="1746">
        <f t="shared" si="12"/>
        <v>-0.65</v>
      </c>
      <c r="E39" s="687">
        <f t="shared" si="8"/>
        <v>98.860399070341217</v>
      </c>
      <c r="F39" s="266">
        <f t="shared" si="3"/>
        <v>-8.5343637267442318E-2</v>
      </c>
      <c r="G39" s="611">
        <f t="shared" si="10"/>
        <v>99.01482522882759</v>
      </c>
      <c r="H39" s="633">
        <f t="shared" si="4"/>
        <v>-4.162357042477538E-2</v>
      </c>
      <c r="I39" s="2225" t="s">
        <v>346</v>
      </c>
      <c r="J39" s="1740" t="str">
        <f t="shared" si="0"/>
        <v>谷</v>
      </c>
      <c r="K39" s="17">
        <v>-1</v>
      </c>
      <c r="L39" s="645"/>
      <c r="M39" s="10"/>
      <c r="N39" s="201">
        <v>42309</v>
      </c>
      <c r="O39" s="710">
        <v>100.01</v>
      </c>
      <c r="P39" s="36">
        <f t="shared" si="5"/>
        <v>-0.11999999999999034</v>
      </c>
      <c r="Q39" s="263">
        <f t="shared" si="13"/>
        <v>-0.02</v>
      </c>
      <c r="R39" s="394">
        <f t="shared" si="9"/>
        <v>100.13</v>
      </c>
      <c r="S39" s="297">
        <f t="shared" si="6"/>
        <v>-0.11333333333334394</v>
      </c>
      <c r="T39" s="687">
        <f t="shared" si="11"/>
        <v>100.29142857142857</v>
      </c>
      <c r="U39" s="266">
        <f t="shared" si="7"/>
        <v>-5.1428571428573377E-2</v>
      </c>
      <c r="V39" s="609" t="str">
        <f t="shared" si="1"/>
        <v>---</v>
      </c>
      <c r="W39" s="247">
        <v>0</v>
      </c>
      <c r="X39" s="1685"/>
      <c r="Y39" s="217"/>
    </row>
    <row r="40" spans="1:25" ht="13.25" customHeight="1">
      <c r="A40" s="2211">
        <v>42339</v>
      </c>
      <c r="B40" s="1765">
        <v>98.8055081365993</v>
      </c>
      <c r="C40" s="22">
        <f t="shared" si="2"/>
        <v>6.3908018030076619E-3</v>
      </c>
      <c r="D40" s="1763">
        <f t="shared" si="12"/>
        <v>-0.49</v>
      </c>
      <c r="E40" s="1749">
        <f t="shared" ref="E40:E55" si="14">SUM(B38:B40)/3</f>
        <v>98.816887712306894</v>
      </c>
      <c r="F40" s="267">
        <f t="shared" si="3"/>
        <v>-4.3511358034322711E-2</v>
      </c>
      <c r="G40" s="612">
        <f t="shared" si="10"/>
        <v>98.964831785300561</v>
      </c>
      <c r="H40" s="634">
        <f t="shared" si="4"/>
        <v>-4.9993443527029058E-2</v>
      </c>
      <c r="I40" s="2227" t="s">
        <v>346</v>
      </c>
      <c r="J40" s="1741" t="str">
        <f t="shared" si="0"/>
        <v>---</v>
      </c>
      <c r="K40" s="17">
        <v>0</v>
      </c>
      <c r="L40" s="2190"/>
      <c r="M40" s="10"/>
      <c r="N40" s="202">
        <v>42339</v>
      </c>
      <c r="O40" s="711">
        <v>99.91</v>
      </c>
      <c r="P40" s="242">
        <f t="shared" si="5"/>
        <v>-0.10000000000000853</v>
      </c>
      <c r="Q40" s="543">
        <f t="shared" si="13"/>
        <v>-0.16</v>
      </c>
      <c r="R40" s="492">
        <f t="shared" si="9"/>
        <v>100.01666666666665</v>
      </c>
      <c r="S40" s="490">
        <f t="shared" si="6"/>
        <v>-0.11333333333334394</v>
      </c>
      <c r="T40" s="688">
        <f t="shared" si="11"/>
        <v>100.21714285714286</v>
      </c>
      <c r="U40" s="267">
        <f t="shared" si="7"/>
        <v>-7.4285714285707627E-2</v>
      </c>
      <c r="V40" s="609" t="str">
        <f t="shared" si="1"/>
        <v>---</v>
      </c>
      <c r="W40" s="247">
        <v>0</v>
      </c>
      <c r="X40" s="1686"/>
      <c r="Y40" s="217"/>
    </row>
    <row r="41" spans="1:25" ht="13.25" customHeight="1">
      <c r="A41" s="2204">
        <v>42370</v>
      </c>
      <c r="B41" s="1752">
        <v>98.841561125948189</v>
      </c>
      <c r="C41" s="21">
        <f t="shared" si="2"/>
        <v>3.6052989348888786E-2</v>
      </c>
      <c r="D41" s="1746">
        <f t="shared" si="12"/>
        <v>-0.34</v>
      </c>
      <c r="E41" s="687">
        <f t="shared" si="14"/>
        <v>98.815395532447937</v>
      </c>
      <c r="F41" s="266">
        <f t="shared" si="3"/>
        <v>-1.492179858956888E-3</v>
      </c>
      <c r="G41" s="1745">
        <f t="shared" si="10"/>
        <v>98.916490263485912</v>
      </c>
      <c r="H41" s="1746">
        <f t="shared" si="4"/>
        <v>-4.8341521814649013E-2</v>
      </c>
      <c r="I41" s="2225" t="s">
        <v>346</v>
      </c>
      <c r="J41" s="2536" t="str">
        <f t="shared" si="0"/>
        <v>---</v>
      </c>
      <c r="K41" s="17">
        <v>0</v>
      </c>
      <c r="L41" s="645"/>
      <c r="M41" s="10"/>
      <c r="N41" s="200">
        <v>42370</v>
      </c>
      <c r="O41" s="712">
        <v>99.83</v>
      </c>
      <c r="P41" s="244">
        <f t="shared" si="5"/>
        <v>-7.9999999999998295E-2</v>
      </c>
      <c r="Q41" s="263">
        <f t="shared" si="13"/>
        <v>-0.3</v>
      </c>
      <c r="R41" s="642">
        <f t="shared" si="9"/>
        <v>99.916666666666671</v>
      </c>
      <c r="S41" s="643">
        <f t="shared" si="6"/>
        <v>-9.9999999999980105E-2</v>
      </c>
      <c r="T41" s="687">
        <f t="shared" si="11"/>
        <v>100.12857142857142</v>
      </c>
      <c r="U41" s="266">
        <f t="shared" si="7"/>
        <v>-8.8571428571441402E-2</v>
      </c>
      <c r="V41" s="609" t="str">
        <f t="shared" si="1"/>
        <v>---</v>
      </c>
      <c r="W41" s="247">
        <v>0</v>
      </c>
      <c r="X41" s="1685"/>
      <c r="Y41" s="217"/>
    </row>
    <row r="42" spans="1:25" ht="13.25" customHeight="1">
      <c r="A42" s="2204">
        <v>42401</v>
      </c>
      <c r="B42" s="1752">
        <v>98.799127784505927</v>
      </c>
      <c r="C42" s="36">
        <f t="shared" si="2"/>
        <v>-4.2433341442261963E-2</v>
      </c>
      <c r="D42" s="970">
        <f t="shared" si="12"/>
        <v>-0.3</v>
      </c>
      <c r="E42" s="52">
        <f t="shared" si="14"/>
        <v>98.815399015684477</v>
      </c>
      <c r="F42" s="263">
        <f t="shared" si="3"/>
        <v>3.4832365400916387E-6</v>
      </c>
      <c r="G42" s="638">
        <f t="shared" si="10"/>
        <v>98.868934643525094</v>
      </c>
      <c r="H42" s="970">
        <f t="shared" si="4"/>
        <v>-4.7555619960817808E-2</v>
      </c>
      <c r="I42" s="2228" t="s">
        <v>346</v>
      </c>
      <c r="J42" s="1744" t="str">
        <f t="shared" si="0"/>
        <v>---</v>
      </c>
      <c r="K42" s="17">
        <v>0</v>
      </c>
      <c r="L42" s="645"/>
      <c r="M42" s="10"/>
      <c r="N42" s="201">
        <v>42401</v>
      </c>
      <c r="O42" s="710">
        <v>99.77</v>
      </c>
      <c r="P42" s="36">
        <f t="shared" si="5"/>
        <v>-6.0000000000002274E-2</v>
      </c>
      <c r="Q42" s="263">
        <f t="shared" si="13"/>
        <v>-0.44</v>
      </c>
      <c r="R42" s="394">
        <f t="shared" si="9"/>
        <v>99.836666666666659</v>
      </c>
      <c r="S42" s="297">
        <f t="shared" si="6"/>
        <v>-8.0000000000012506E-2</v>
      </c>
      <c r="T42" s="687">
        <f t="shared" si="11"/>
        <v>100.03571428571429</v>
      </c>
      <c r="U42" s="266">
        <f t="shared" si="7"/>
        <v>-9.2857142857127428E-2</v>
      </c>
      <c r="V42" s="609" t="str">
        <f t="shared" si="1"/>
        <v>---</v>
      </c>
      <c r="W42" s="248">
        <v>0</v>
      </c>
      <c r="X42" s="1685"/>
      <c r="Y42" s="217"/>
    </row>
    <row r="43" spans="1:25" ht="13.25" customHeight="1">
      <c r="A43" s="2204">
        <v>42430</v>
      </c>
      <c r="B43" s="1752">
        <v>98.808500312568313</v>
      </c>
      <c r="C43" s="21">
        <f t="shared" si="2"/>
        <v>9.3725280623857543E-3</v>
      </c>
      <c r="D43" s="1746">
        <f t="shared" si="12"/>
        <v>-0.26</v>
      </c>
      <c r="E43" s="687">
        <f t="shared" si="14"/>
        <v>98.816396407674134</v>
      </c>
      <c r="F43" s="266">
        <f t="shared" si="3"/>
        <v>9.9739198965664855E-4</v>
      </c>
      <c r="G43" s="1745">
        <f t="shared" si="10"/>
        <v>98.833699224377924</v>
      </c>
      <c r="H43" s="1746">
        <f t="shared" si="4"/>
        <v>-3.5235419147170433E-2</v>
      </c>
      <c r="I43" s="2225" t="s">
        <v>349</v>
      </c>
      <c r="J43" s="1741" t="str">
        <f t="shared" si="0"/>
        <v>---</v>
      </c>
      <c r="K43" s="17">
        <v>0</v>
      </c>
      <c r="L43" s="645"/>
      <c r="M43" s="10"/>
      <c r="N43" s="201">
        <v>42430</v>
      </c>
      <c r="O43" s="710">
        <v>99.72</v>
      </c>
      <c r="P43" s="36">
        <f t="shared" si="5"/>
        <v>-4.9999999999997158E-2</v>
      </c>
      <c r="Q43" s="263">
        <f t="shared" si="13"/>
        <v>-0.56999999999999995</v>
      </c>
      <c r="R43" s="394">
        <f t="shared" si="9"/>
        <v>99.773333333333326</v>
      </c>
      <c r="S43" s="297">
        <f t="shared" si="6"/>
        <v>-6.3333333333332575E-2</v>
      </c>
      <c r="T43" s="687">
        <f t="shared" si="11"/>
        <v>99.945714285714288</v>
      </c>
      <c r="U43" s="266">
        <f t="shared" si="7"/>
        <v>-9.0000000000003411E-2</v>
      </c>
      <c r="V43" s="609" t="str">
        <f t="shared" si="1"/>
        <v>---</v>
      </c>
      <c r="W43" s="248">
        <v>0</v>
      </c>
      <c r="X43" s="1685"/>
      <c r="Y43" s="217"/>
    </row>
    <row r="44" spans="1:25" ht="13.25" customHeight="1">
      <c r="A44" s="2204">
        <v>42461</v>
      </c>
      <c r="B44" s="2518">
        <v>98.855695182169683</v>
      </c>
      <c r="C44" s="36">
        <f t="shared" si="2"/>
        <v>4.719486960136976E-2</v>
      </c>
      <c r="D44" s="970">
        <f t="shared" si="12"/>
        <v>-0.24</v>
      </c>
      <c r="E44" s="52">
        <f t="shared" si="14"/>
        <v>98.821107759747974</v>
      </c>
      <c r="F44" s="263">
        <f t="shared" si="3"/>
        <v>4.7113520738406578E-3</v>
      </c>
      <c r="G44" s="638">
        <f t="shared" ref="G44" si="15">SUM(B38:B44)/7</f>
        <v>98.822221077444695</v>
      </c>
      <c r="H44" s="970">
        <f t="shared" si="4"/>
        <v>-1.1478146933228572E-2</v>
      </c>
      <c r="I44" s="2228" t="s">
        <v>349</v>
      </c>
      <c r="J44" s="1744" t="str">
        <f t="shared" si="0"/>
        <v>---</v>
      </c>
      <c r="K44" s="17">
        <v>0</v>
      </c>
      <c r="L44" s="645"/>
      <c r="M44" s="10"/>
      <c r="N44" s="201">
        <v>42461</v>
      </c>
      <c r="O44" s="710">
        <v>99.69</v>
      </c>
      <c r="P44" s="36">
        <f t="shared" si="5"/>
        <v>-3.0000000000001137E-2</v>
      </c>
      <c r="Q44" s="263">
        <f t="shared" si="13"/>
        <v>-0.68</v>
      </c>
      <c r="R44" s="394">
        <f t="shared" si="9"/>
        <v>99.726666666666674</v>
      </c>
      <c r="S44" s="297">
        <f t="shared" si="6"/>
        <v>-4.6666666666652645E-2</v>
      </c>
      <c r="T44" s="687">
        <f t="shared" si="11"/>
        <v>99.865714285714276</v>
      </c>
      <c r="U44" s="266">
        <f t="shared" si="7"/>
        <v>-8.0000000000012506E-2</v>
      </c>
      <c r="V44" s="609" t="str">
        <f t="shared" si="1"/>
        <v>---</v>
      </c>
      <c r="W44" s="248">
        <v>0</v>
      </c>
      <c r="X44" s="1685"/>
      <c r="Y44" s="217"/>
    </row>
    <row r="45" spans="1:25" ht="13.25" customHeight="1">
      <c r="A45" s="2204">
        <v>42491</v>
      </c>
      <c r="B45" s="1752">
        <v>98.963671920873054</v>
      </c>
      <c r="C45" s="21">
        <f t="shared" si="2"/>
        <v>0.10797673870337121</v>
      </c>
      <c r="D45" s="1746">
        <f t="shared" si="12"/>
        <v>-0.19</v>
      </c>
      <c r="E45" s="687">
        <f t="shared" si="14"/>
        <v>98.875955805203674</v>
      </c>
      <c r="F45" s="266">
        <f t="shared" si="3"/>
        <v>5.4848045455699435E-2</v>
      </c>
      <c r="G45" s="1745">
        <f t="shared" ref="G45:G82" si="16">SUM(B39:B45)/7</f>
        <v>98.839025971065809</v>
      </c>
      <c r="H45" s="1746">
        <f t="shared" si="4"/>
        <v>1.6804893621113592E-2</v>
      </c>
      <c r="I45" s="2206" t="s">
        <v>344</v>
      </c>
      <c r="J45" s="1741" t="str">
        <f t="shared" si="0"/>
        <v>---</v>
      </c>
      <c r="K45" s="17">
        <v>0</v>
      </c>
      <c r="L45" s="645"/>
      <c r="M45" s="10"/>
      <c r="N45" s="250">
        <v>42491</v>
      </c>
      <c r="O45" s="713">
        <v>99.67</v>
      </c>
      <c r="P45" s="251">
        <f t="shared" si="5"/>
        <v>-1.9999999999996021E-2</v>
      </c>
      <c r="Q45" s="693">
        <f t="shared" si="13"/>
        <v>-0.76</v>
      </c>
      <c r="R45" s="393">
        <f t="shared" si="9"/>
        <v>99.693333333333328</v>
      </c>
      <c r="S45" s="295">
        <f t="shared" si="6"/>
        <v>-3.3333333333345649E-2</v>
      </c>
      <c r="T45" s="683">
        <f t="shared" si="11"/>
        <v>99.8</v>
      </c>
      <c r="U45" s="693">
        <f t="shared" si="7"/>
        <v>-6.5714285714278731E-2</v>
      </c>
      <c r="V45" s="608" t="str">
        <f t="shared" si="1"/>
        <v>谷</v>
      </c>
      <c r="W45" s="255">
        <v>-1</v>
      </c>
      <c r="X45" s="1685"/>
      <c r="Y45" s="217"/>
    </row>
    <row r="46" spans="1:25" ht="13.25" customHeight="1">
      <c r="A46" s="2204">
        <v>42522</v>
      </c>
      <c r="B46" s="1752">
        <v>99.172749959408733</v>
      </c>
      <c r="C46" s="21">
        <f t="shared" si="2"/>
        <v>0.20907803853567941</v>
      </c>
      <c r="D46" s="1746">
        <f t="shared" si="12"/>
        <v>-0.01</v>
      </c>
      <c r="E46" s="687">
        <f t="shared" si="14"/>
        <v>98.9973723541505</v>
      </c>
      <c r="F46" s="266">
        <f t="shared" si="3"/>
        <v>0.12141654894682574</v>
      </c>
      <c r="G46" s="1745">
        <f t="shared" si="16"/>
        <v>98.892402060296163</v>
      </c>
      <c r="H46" s="1746">
        <f t="shared" si="4"/>
        <v>5.3376089230354751E-2</v>
      </c>
      <c r="I46" s="2206" t="s">
        <v>343</v>
      </c>
      <c r="J46" s="1741" t="str">
        <f t="shared" si="0"/>
        <v>---</v>
      </c>
      <c r="K46" s="17">
        <v>0</v>
      </c>
      <c r="L46" s="645"/>
      <c r="M46" s="10"/>
      <c r="N46" s="201">
        <v>42522</v>
      </c>
      <c r="O46" s="710">
        <v>99.67</v>
      </c>
      <c r="P46" s="36">
        <f t="shared" si="5"/>
        <v>0</v>
      </c>
      <c r="Q46" s="263">
        <f t="shared" si="13"/>
        <v>-0.78</v>
      </c>
      <c r="R46" s="394">
        <f t="shared" si="9"/>
        <v>99.676666666666677</v>
      </c>
      <c r="S46" s="297">
        <f t="shared" si="6"/>
        <v>-1.6666666666651508E-2</v>
      </c>
      <c r="T46" s="52">
        <f t="shared" si="11"/>
        <v>99.751428571428576</v>
      </c>
      <c r="U46" s="263">
        <f t="shared" si="7"/>
        <v>-4.8571428571420938E-2</v>
      </c>
      <c r="V46" s="609" t="str">
        <f t="shared" si="1"/>
        <v>---</v>
      </c>
      <c r="W46" s="248">
        <v>0</v>
      </c>
      <c r="X46" s="1685"/>
      <c r="Y46" s="217"/>
    </row>
    <row r="47" spans="1:25" ht="13.25" customHeight="1">
      <c r="A47" s="2204">
        <v>42552</v>
      </c>
      <c r="B47" s="1752">
        <v>99.479947847532941</v>
      </c>
      <c r="C47" s="21">
        <f t="shared" si="2"/>
        <v>0.30719788812420745</v>
      </c>
      <c r="D47" s="1746">
        <f t="shared" si="12"/>
        <v>0.35</v>
      </c>
      <c r="E47" s="687">
        <f t="shared" si="14"/>
        <v>99.205456575938229</v>
      </c>
      <c r="F47" s="266">
        <f t="shared" si="3"/>
        <v>0.20808422178772901</v>
      </c>
      <c r="G47" s="1745">
        <f t="shared" si="16"/>
        <v>98.988750590429532</v>
      </c>
      <c r="H47" s="1746">
        <f t="shared" si="4"/>
        <v>9.6348530133369081E-2</v>
      </c>
      <c r="I47" s="2206" t="s">
        <v>343</v>
      </c>
      <c r="J47" s="1741" t="str">
        <f t="shared" si="0"/>
        <v>---</v>
      </c>
      <c r="K47" s="17">
        <v>0</v>
      </c>
      <c r="L47" s="645"/>
      <c r="M47" s="10"/>
      <c r="N47" s="201">
        <v>42552</v>
      </c>
      <c r="O47" s="710">
        <v>99.7</v>
      </c>
      <c r="P47" s="36">
        <f t="shared" si="5"/>
        <v>3.0000000000001137E-2</v>
      </c>
      <c r="Q47" s="263">
        <f t="shared" si="13"/>
        <v>-0.72</v>
      </c>
      <c r="R47" s="394">
        <f t="shared" si="9"/>
        <v>99.68</v>
      </c>
      <c r="S47" s="297">
        <f t="shared" si="6"/>
        <v>3.3333333333303017E-3</v>
      </c>
      <c r="T47" s="687">
        <f t="shared" si="11"/>
        <v>99.721428571428575</v>
      </c>
      <c r="U47" s="266">
        <f t="shared" si="7"/>
        <v>-3.0000000000001137E-2</v>
      </c>
      <c r="V47" s="609" t="str">
        <f t="shared" si="1"/>
        <v>---</v>
      </c>
      <c r="W47" s="248">
        <v>0</v>
      </c>
      <c r="X47" s="1685"/>
      <c r="Y47" s="217"/>
    </row>
    <row r="48" spans="1:25" ht="13.25" customHeight="1">
      <c r="A48" s="2204">
        <v>42583</v>
      </c>
      <c r="B48" s="1752">
        <v>99.827413362387531</v>
      </c>
      <c r="C48" s="21">
        <f t="shared" si="2"/>
        <v>0.34746551485459065</v>
      </c>
      <c r="D48" s="1746">
        <f t="shared" si="12"/>
        <v>0.78</v>
      </c>
      <c r="E48" s="687">
        <f t="shared" si="14"/>
        <v>99.493370389776388</v>
      </c>
      <c r="F48" s="266">
        <f t="shared" si="3"/>
        <v>0.28791381383815917</v>
      </c>
      <c r="G48" s="1745">
        <f t="shared" si="16"/>
        <v>99.129586624206596</v>
      </c>
      <c r="H48" s="1746">
        <f t="shared" si="4"/>
        <v>0.14083603377706311</v>
      </c>
      <c r="I48" s="2206" t="s">
        <v>343</v>
      </c>
      <c r="J48" s="1741" t="str">
        <f t="shared" si="0"/>
        <v>---</v>
      </c>
      <c r="K48" s="17">
        <v>0</v>
      </c>
      <c r="L48" s="645"/>
      <c r="M48" s="10"/>
      <c r="N48" s="201">
        <v>42583</v>
      </c>
      <c r="O48" s="710">
        <v>99.75</v>
      </c>
      <c r="P48" s="36">
        <f t="shared" si="5"/>
        <v>4.9999999999997158E-2</v>
      </c>
      <c r="Q48" s="263">
        <f t="shared" si="13"/>
        <v>-0.6</v>
      </c>
      <c r="R48" s="394">
        <f t="shared" si="9"/>
        <v>99.706666666666663</v>
      </c>
      <c r="S48" s="297">
        <f t="shared" si="6"/>
        <v>2.6666666666656624E-2</v>
      </c>
      <c r="T48" s="687">
        <f t="shared" si="11"/>
        <v>99.710000000000008</v>
      </c>
      <c r="U48" s="266">
        <f t="shared" si="7"/>
        <v>-1.1428571428567125E-2</v>
      </c>
      <c r="V48" s="609" t="str">
        <f t="shared" si="1"/>
        <v>---</v>
      </c>
      <c r="W48" s="248">
        <v>0</v>
      </c>
      <c r="X48" s="1685"/>
      <c r="Y48" s="217"/>
    </row>
    <row r="49" spans="1:25" ht="13.25" customHeight="1">
      <c r="A49" s="2204">
        <v>42614</v>
      </c>
      <c r="B49" s="1752">
        <v>100.19998286498218</v>
      </c>
      <c r="C49" s="21">
        <f t="shared" si="2"/>
        <v>0.37256950259464361</v>
      </c>
      <c r="D49" s="1746">
        <f t="shared" si="12"/>
        <v>1.28</v>
      </c>
      <c r="E49" s="687">
        <f t="shared" si="14"/>
        <v>99.835781358300892</v>
      </c>
      <c r="F49" s="266">
        <f t="shared" si="3"/>
        <v>0.34241096852450426</v>
      </c>
      <c r="G49" s="1745">
        <f t="shared" si="16"/>
        <v>99.329708778560345</v>
      </c>
      <c r="H49" s="1746">
        <f t="shared" si="4"/>
        <v>0.20012215435374969</v>
      </c>
      <c r="I49" s="2206" t="s">
        <v>343</v>
      </c>
      <c r="J49" s="1741" t="str">
        <f t="shared" si="0"/>
        <v>---</v>
      </c>
      <c r="K49" s="17">
        <v>0</v>
      </c>
      <c r="L49" s="645"/>
      <c r="M49" s="10"/>
      <c r="N49" s="201">
        <v>42614</v>
      </c>
      <c r="O49" s="710">
        <v>99.83</v>
      </c>
      <c r="P49" s="36">
        <f t="shared" si="5"/>
        <v>7.9999999999998295E-2</v>
      </c>
      <c r="Q49" s="263">
        <f t="shared" si="13"/>
        <v>-0.42</v>
      </c>
      <c r="R49" s="394">
        <f t="shared" si="9"/>
        <v>99.759999999999991</v>
      </c>
      <c r="S49" s="297">
        <f t="shared" si="6"/>
        <v>5.333333333332746E-2</v>
      </c>
      <c r="T49" s="687">
        <f t="shared" si="11"/>
        <v>99.718571428571437</v>
      </c>
      <c r="U49" s="266">
        <f t="shared" si="7"/>
        <v>8.5714285714288962E-3</v>
      </c>
      <c r="V49" s="609" t="str">
        <f t="shared" si="1"/>
        <v>---</v>
      </c>
      <c r="W49" s="248">
        <v>0</v>
      </c>
      <c r="X49" s="1685"/>
      <c r="Y49" s="217"/>
    </row>
    <row r="50" spans="1:25" ht="13.25" customHeight="1">
      <c r="A50" s="2204">
        <v>42644</v>
      </c>
      <c r="B50" s="1752">
        <v>100.55498021461307</v>
      </c>
      <c r="C50" s="21">
        <f t="shared" si="2"/>
        <v>0.35499734963089224</v>
      </c>
      <c r="D50" s="1746">
        <f t="shared" si="12"/>
        <v>1.73</v>
      </c>
      <c r="E50" s="687">
        <f t="shared" si="14"/>
        <v>100.19412548066093</v>
      </c>
      <c r="F50" s="266">
        <f t="shared" si="3"/>
        <v>0.35834412236003743</v>
      </c>
      <c r="G50" s="1745">
        <f t="shared" si="16"/>
        <v>99.579205907423884</v>
      </c>
      <c r="H50" s="1746">
        <f t="shared" si="4"/>
        <v>0.24949712886353836</v>
      </c>
      <c r="I50" s="2206" t="s">
        <v>343</v>
      </c>
      <c r="J50" s="1741" t="str">
        <f t="shared" si="0"/>
        <v>---</v>
      </c>
      <c r="K50" s="17">
        <v>0</v>
      </c>
      <c r="L50" s="646" t="s">
        <v>587</v>
      </c>
      <c r="M50" s="432"/>
      <c r="N50" s="201">
        <v>42644</v>
      </c>
      <c r="O50" s="710">
        <v>99.94</v>
      </c>
      <c r="P50" s="36">
        <f t="shared" si="5"/>
        <v>0.10999999999999943</v>
      </c>
      <c r="Q50" s="263">
        <f t="shared" si="13"/>
        <v>-0.19</v>
      </c>
      <c r="R50" s="394">
        <f t="shared" si="9"/>
        <v>99.839999999999989</v>
      </c>
      <c r="S50" s="297">
        <f t="shared" si="6"/>
        <v>7.9999999999998295E-2</v>
      </c>
      <c r="T50" s="687">
        <f t="shared" si="11"/>
        <v>99.75</v>
      </c>
      <c r="U50" s="266">
        <f t="shared" si="7"/>
        <v>3.1428571428563146E-2</v>
      </c>
      <c r="V50" s="609" t="str">
        <f t="shared" si="1"/>
        <v>---</v>
      </c>
      <c r="W50" s="248">
        <v>0</v>
      </c>
      <c r="X50" s="1682" t="s">
        <v>587</v>
      </c>
      <c r="Y50" s="217"/>
    </row>
    <row r="51" spans="1:25" ht="13.25" customHeight="1">
      <c r="A51" s="2204">
        <v>42675</v>
      </c>
      <c r="B51" s="1752">
        <v>100.93961129732477</v>
      </c>
      <c r="C51" s="21">
        <f t="shared" si="2"/>
        <v>0.38463108271170654</v>
      </c>
      <c r="D51" s="1746">
        <f t="shared" si="12"/>
        <v>2.17</v>
      </c>
      <c r="E51" s="687">
        <f t="shared" si="14"/>
        <v>100.56485812564001</v>
      </c>
      <c r="F51" s="266">
        <f t="shared" si="3"/>
        <v>0.37073264497908553</v>
      </c>
      <c r="G51" s="1745">
        <f t="shared" si="16"/>
        <v>99.87690820958889</v>
      </c>
      <c r="H51" s="1746">
        <f t="shared" si="4"/>
        <v>0.29770230216500693</v>
      </c>
      <c r="I51" s="2206" t="s">
        <v>343</v>
      </c>
      <c r="J51" s="1741" t="str">
        <f t="shared" si="0"/>
        <v>---</v>
      </c>
      <c r="K51" s="17">
        <v>0</v>
      </c>
      <c r="L51" s="646" t="s">
        <v>588</v>
      </c>
      <c r="M51" s="432"/>
      <c r="N51" s="201">
        <v>42675</v>
      </c>
      <c r="O51" s="710">
        <v>100.05</v>
      </c>
      <c r="P51" s="36">
        <f t="shared" si="5"/>
        <v>0.10999999999999943</v>
      </c>
      <c r="Q51" s="263">
        <f t="shared" si="13"/>
        <v>0.04</v>
      </c>
      <c r="R51" s="394">
        <f t="shared" si="9"/>
        <v>99.94</v>
      </c>
      <c r="S51" s="297">
        <f t="shared" si="6"/>
        <v>0.10000000000000853</v>
      </c>
      <c r="T51" s="687">
        <f t="shared" si="11"/>
        <v>99.801428571428559</v>
      </c>
      <c r="U51" s="266">
        <f t="shared" si="7"/>
        <v>5.1428571428559167E-2</v>
      </c>
      <c r="V51" s="609" t="str">
        <f t="shared" si="1"/>
        <v>---</v>
      </c>
      <c r="W51" s="248">
        <v>0</v>
      </c>
      <c r="X51" s="1682" t="s">
        <v>588</v>
      </c>
      <c r="Y51" s="217"/>
    </row>
    <row r="52" spans="1:25" ht="13.25" customHeight="1">
      <c r="A52" s="2204">
        <v>42705</v>
      </c>
      <c r="B52" s="1752">
        <v>101.31176210388666</v>
      </c>
      <c r="C52" s="21">
        <f t="shared" si="2"/>
        <v>0.37215080656189059</v>
      </c>
      <c r="D52" s="1746">
        <f t="shared" si="12"/>
        <v>2.54</v>
      </c>
      <c r="E52" s="687">
        <f t="shared" si="14"/>
        <v>100.93545120527483</v>
      </c>
      <c r="F52" s="266">
        <f t="shared" si="3"/>
        <v>0.37059307963481558</v>
      </c>
      <c r="G52" s="1745">
        <f t="shared" si="16"/>
        <v>100.21234966430511</v>
      </c>
      <c r="H52" s="1746">
        <f t="shared" si="4"/>
        <v>0.33544145471621789</v>
      </c>
      <c r="I52" s="2206" t="s">
        <v>343</v>
      </c>
      <c r="J52" s="1741" t="str">
        <f t="shared" si="0"/>
        <v>---</v>
      </c>
      <c r="K52" s="2868">
        <v>0</v>
      </c>
      <c r="L52" s="649" t="s">
        <v>589</v>
      </c>
      <c r="M52" s="432"/>
      <c r="N52" s="202">
        <v>42705</v>
      </c>
      <c r="O52" s="711">
        <v>100.17</v>
      </c>
      <c r="P52" s="36">
        <f t="shared" si="5"/>
        <v>0.12000000000000455</v>
      </c>
      <c r="Q52" s="543">
        <f t="shared" si="13"/>
        <v>0.26</v>
      </c>
      <c r="R52" s="394">
        <f t="shared" si="9"/>
        <v>100.05333333333334</v>
      </c>
      <c r="S52" s="297">
        <f t="shared" si="6"/>
        <v>0.11333333333334394</v>
      </c>
      <c r="T52" s="687">
        <f t="shared" si="11"/>
        <v>99.872857142857129</v>
      </c>
      <c r="U52" s="266">
        <f t="shared" si="7"/>
        <v>7.1428571428569398E-2</v>
      </c>
      <c r="V52" s="627" t="s">
        <v>345</v>
      </c>
      <c r="W52" s="261">
        <v>0</v>
      </c>
      <c r="X52" s="1682" t="s">
        <v>589</v>
      </c>
      <c r="Y52" s="217"/>
    </row>
    <row r="53" spans="1:25" ht="13.25" customHeight="1">
      <c r="A53" s="2202">
        <v>42736</v>
      </c>
      <c r="B53" s="2516">
        <v>101.60447733797743</v>
      </c>
      <c r="C53" s="615">
        <f t="shared" si="2"/>
        <v>0.29271523409076394</v>
      </c>
      <c r="D53" s="1035">
        <f t="shared" si="12"/>
        <v>2.8</v>
      </c>
      <c r="E53" s="696">
        <f t="shared" si="14"/>
        <v>101.28528357972961</v>
      </c>
      <c r="F53" s="1190">
        <f t="shared" si="3"/>
        <v>0.34983237445477755</v>
      </c>
      <c r="G53" s="2517">
        <f t="shared" si="16"/>
        <v>100.55973928981494</v>
      </c>
      <c r="H53" s="1035">
        <f t="shared" si="4"/>
        <v>0.34738962550983388</v>
      </c>
      <c r="I53" s="2231" t="s">
        <v>343</v>
      </c>
      <c r="J53" s="627" t="str">
        <f t="shared" si="0"/>
        <v>---</v>
      </c>
      <c r="K53" s="17">
        <v>0</v>
      </c>
      <c r="L53" s="646" t="s">
        <v>590</v>
      </c>
      <c r="M53" s="432"/>
      <c r="N53" s="200">
        <v>42736</v>
      </c>
      <c r="O53" s="717">
        <v>100.26</v>
      </c>
      <c r="P53" s="512">
        <f t="shared" si="5"/>
        <v>9.0000000000003411E-2</v>
      </c>
      <c r="Q53" s="263">
        <f t="shared" si="13"/>
        <v>0.43</v>
      </c>
      <c r="R53" s="642">
        <f t="shared" si="9"/>
        <v>100.16000000000001</v>
      </c>
      <c r="S53" s="643">
        <f t="shared" si="6"/>
        <v>0.10666666666666913</v>
      </c>
      <c r="T53" s="689">
        <f t="shared" si="11"/>
        <v>99.957142857142841</v>
      </c>
      <c r="U53" s="268">
        <f t="shared" si="7"/>
        <v>8.4285714285712743E-2</v>
      </c>
      <c r="V53" s="618" t="s">
        <v>345</v>
      </c>
      <c r="W53" s="616">
        <v>0</v>
      </c>
      <c r="X53" s="1689" t="s">
        <v>590</v>
      </c>
      <c r="Y53" s="217"/>
    </row>
    <row r="54" spans="1:25" ht="13.25" customHeight="1">
      <c r="A54" s="2203">
        <v>42767</v>
      </c>
      <c r="B54" s="1752">
        <v>101.70979445294134</v>
      </c>
      <c r="C54" s="21">
        <f t="shared" si="2"/>
        <v>0.10531711496390983</v>
      </c>
      <c r="D54" s="523">
        <f t="shared" si="12"/>
        <v>2.95</v>
      </c>
      <c r="E54" s="521">
        <f t="shared" si="14"/>
        <v>101.54201129826849</v>
      </c>
      <c r="F54" s="697">
        <f t="shared" si="3"/>
        <v>0.25672771853888321</v>
      </c>
      <c r="G54" s="636">
        <f t="shared" si="16"/>
        <v>100.87828880487328</v>
      </c>
      <c r="H54" s="523">
        <f t="shared" si="4"/>
        <v>0.3185495150583364</v>
      </c>
      <c r="I54" s="2229" t="s">
        <v>343</v>
      </c>
      <c r="J54" s="609" t="str">
        <f t="shared" si="0"/>
        <v>山</v>
      </c>
      <c r="K54" s="17">
        <v>1</v>
      </c>
      <c r="L54" s="646" t="s">
        <v>591</v>
      </c>
      <c r="M54" s="432"/>
      <c r="N54" s="201">
        <v>42767</v>
      </c>
      <c r="O54" s="716">
        <v>100.34</v>
      </c>
      <c r="P54" s="511">
        <f t="shared" si="5"/>
        <v>7.9999999999998295E-2</v>
      </c>
      <c r="Q54" s="263">
        <f t="shared" si="13"/>
        <v>0.56999999999999995</v>
      </c>
      <c r="R54" s="394">
        <f t="shared" si="9"/>
        <v>100.25666666666666</v>
      </c>
      <c r="S54" s="297">
        <f t="shared" si="6"/>
        <v>9.6666666666649803E-2</v>
      </c>
      <c r="T54" s="687">
        <f t="shared" si="11"/>
        <v>100.04857142857144</v>
      </c>
      <c r="U54" s="266">
        <f t="shared" si="7"/>
        <v>9.1428571428593841E-2</v>
      </c>
      <c r="V54" s="618" t="s">
        <v>345</v>
      </c>
      <c r="W54" s="616">
        <v>0</v>
      </c>
      <c r="X54" s="1682" t="s">
        <v>591</v>
      </c>
      <c r="Y54" s="217"/>
    </row>
    <row r="55" spans="1:25" ht="13.25" customHeight="1">
      <c r="A55" s="2204">
        <v>42795</v>
      </c>
      <c r="B55" s="1752">
        <v>101.6702887046244</v>
      </c>
      <c r="C55" s="535">
        <f t="shared" si="2"/>
        <v>-3.9505748316940981E-2</v>
      </c>
      <c r="D55" s="523">
        <f t="shared" si="12"/>
        <v>2.9</v>
      </c>
      <c r="E55" s="521">
        <f t="shared" si="14"/>
        <v>101.66152016518106</v>
      </c>
      <c r="F55" s="697">
        <f t="shared" si="3"/>
        <v>0.11950886691256812</v>
      </c>
      <c r="G55" s="636">
        <f t="shared" si="16"/>
        <v>101.14155671090712</v>
      </c>
      <c r="H55" s="523">
        <f t="shared" si="4"/>
        <v>0.26326790603384609</v>
      </c>
      <c r="I55" s="2229" t="s">
        <v>350</v>
      </c>
      <c r="J55" s="609" t="str">
        <f t="shared" si="0"/>
        <v>---</v>
      </c>
      <c r="K55" s="17">
        <v>0</v>
      </c>
      <c r="L55" s="646" t="s">
        <v>592</v>
      </c>
      <c r="M55" s="432"/>
      <c r="N55" s="201">
        <v>42795</v>
      </c>
      <c r="O55" s="716">
        <v>100.42</v>
      </c>
      <c r="P55" s="511">
        <f t="shared" si="5"/>
        <v>7.9999999999998295E-2</v>
      </c>
      <c r="Q55" s="263">
        <f t="shared" si="13"/>
        <v>0.7</v>
      </c>
      <c r="R55" s="394">
        <f t="shared" si="9"/>
        <v>100.34000000000002</v>
      </c>
      <c r="S55" s="297">
        <f t="shared" si="6"/>
        <v>8.3333333333357018E-2</v>
      </c>
      <c r="T55" s="687">
        <f t="shared" si="11"/>
        <v>100.14428571428572</v>
      </c>
      <c r="U55" s="266">
        <f t="shared" si="7"/>
        <v>9.5714285714279868E-2</v>
      </c>
      <c r="V55" s="618" t="s">
        <v>345</v>
      </c>
      <c r="W55" s="616">
        <v>0</v>
      </c>
      <c r="X55" s="1682" t="s">
        <v>592</v>
      </c>
      <c r="Y55" s="217"/>
    </row>
    <row r="56" spans="1:25" ht="13.25" customHeight="1">
      <c r="A56" s="2204">
        <v>42826</v>
      </c>
      <c r="B56" s="1752">
        <v>101.59814341770988</v>
      </c>
      <c r="C56" s="535">
        <f t="shared" si="2"/>
        <v>-7.2145286914519602E-2</v>
      </c>
      <c r="D56" s="523">
        <f t="shared" si="12"/>
        <v>2.77</v>
      </c>
      <c r="E56" s="521">
        <f t="shared" ref="E56:E73" si="17">SUM(B54:B56)/3</f>
        <v>101.65940885842519</v>
      </c>
      <c r="F56" s="697">
        <f t="shared" si="3"/>
        <v>-2.1113067558644616E-3</v>
      </c>
      <c r="G56" s="636">
        <f t="shared" si="16"/>
        <v>101.34129393272535</v>
      </c>
      <c r="H56" s="523">
        <f t="shared" si="4"/>
        <v>0.19973722181822495</v>
      </c>
      <c r="I56" s="2229" t="s">
        <v>350</v>
      </c>
      <c r="J56" s="1744" t="str">
        <f t="shared" si="0"/>
        <v>---</v>
      </c>
      <c r="K56" s="17">
        <v>0</v>
      </c>
      <c r="L56" s="646" t="s">
        <v>593</v>
      </c>
      <c r="M56" s="432"/>
      <c r="N56" s="201">
        <v>42826</v>
      </c>
      <c r="O56" s="716">
        <v>100.5</v>
      </c>
      <c r="P56" s="511">
        <f t="shared" si="5"/>
        <v>7.9999999999998295E-2</v>
      </c>
      <c r="Q56" s="263">
        <f t="shared" si="13"/>
        <v>0.81</v>
      </c>
      <c r="R56" s="394">
        <f t="shared" si="9"/>
        <v>100.42</v>
      </c>
      <c r="S56" s="297">
        <f t="shared" si="6"/>
        <v>7.9999999999984084E-2</v>
      </c>
      <c r="T56" s="687">
        <f t="shared" si="11"/>
        <v>100.24</v>
      </c>
      <c r="U56" s="266">
        <f t="shared" si="7"/>
        <v>9.5714285714279868E-2</v>
      </c>
      <c r="V56" s="618" t="s">
        <v>345</v>
      </c>
      <c r="W56" s="616">
        <v>0</v>
      </c>
      <c r="X56" s="1682" t="s">
        <v>593</v>
      </c>
      <c r="Y56" s="217"/>
    </row>
    <row r="57" spans="1:25" ht="13.25" customHeight="1">
      <c r="A57" s="2204">
        <v>42856</v>
      </c>
      <c r="B57" s="1752">
        <v>101.49569661458523</v>
      </c>
      <c r="C57" s="535">
        <f t="shared" si="2"/>
        <v>-0.10244680312464993</v>
      </c>
      <c r="D57" s="523">
        <f t="shared" si="12"/>
        <v>2.56</v>
      </c>
      <c r="E57" s="521">
        <f t="shared" si="17"/>
        <v>101.58804291230649</v>
      </c>
      <c r="F57" s="697">
        <f t="shared" si="3"/>
        <v>-7.1365946118703505E-2</v>
      </c>
      <c r="G57" s="636">
        <f t="shared" si="16"/>
        <v>101.47568198986424</v>
      </c>
      <c r="H57" s="523">
        <f t="shared" si="4"/>
        <v>0.13438805713889224</v>
      </c>
      <c r="I57" s="432" t="s">
        <v>281</v>
      </c>
      <c r="J57" s="1744" t="str">
        <f t="shared" si="0"/>
        <v>---</v>
      </c>
      <c r="K57" s="17">
        <v>0</v>
      </c>
      <c r="L57" s="646" t="s">
        <v>584</v>
      </c>
      <c r="M57" s="432"/>
      <c r="N57" s="201">
        <v>42856</v>
      </c>
      <c r="O57" s="716">
        <v>100.56</v>
      </c>
      <c r="P57" s="511">
        <f t="shared" si="5"/>
        <v>6.0000000000002274E-2</v>
      </c>
      <c r="Q57" s="263">
        <f t="shared" si="13"/>
        <v>0.89</v>
      </c>
      <c r="R57" s="394">
        <f t="shared" si="9"/>
        <v>100.49333333333334</v>
      </c>
      <c r="S57" s="297">
        <f t="shared" si="6"/>
        <v>7.3333333333337691E-2</v>
      </c>
      <c r="T57" s="687">
        <f t="shared" si="11"/>
        <v>100.32857142857142</v>
      </c>
      <c r="U57" s="266">
        <f t="shared" si="7"/>
        <v>8.8571428571427191E-2</v>
      </c>
      <c r="V57" s="618" t="s">
        <v>345</v>
      </c>
      <c r="W57" s="616">
        <v>0</v>
      </c>
      <c r="X57" s="1682" t="s">
        <v>584</v>
      </c>
      <c r="Y57" s="217"/>
    </row>
    <row r="58" spans="1:25" ht="13.25" customHeight="1">
      <c r="A58" s="2204">
        <v>42887</v>
      </c>
      <c r="B58" s="1752">
        <v>101.37565943430829</v>
      </c>
      <c r="C58" s="535">
        <f t="shared" si="2"/>
        <v>-0.12003718027693822</v>
      </c>
      <c r="D58" s="523">
        <f t="shared" si="12"/>
        <v>2.2200000000000002</v>
      </c>
      <c r="E58" s="521">
        <f t="shared" si="17"/>
        <v>101.48983315553447</v>
      </c>
      <c r="F58" s="697">
        <f t="shared" si="3"/>
        <v>-9.8209756772021706E-2</v>
      </c>
      <c r="G58" s="636">
        <f t="shared" si="16"/>
        <v>101.5379745808619</v>
      </c>
      <c r="H58" s="523">
        <f t="shared" si="4"/>
        <v>6.2292590997657271E-2</v>
      </c>
      <c r="I58" s="432" t="s">
        <v>281</v>
      </c>
      <c r="J58" s="1744" t="str">
        <f t="shared" si="0"/>
        <v>---</v>
      </c>
      <c r="K58" s="17">
        <v>0</v>
      </c>
      <c r="L58" s="646" t="s">
        <v>583</v>
      </c>
      <c r="M58" s="432"/>
      <c r="N58" s="201">
        <v>42887</v>
      </c>
      <c r="O58" s="716">
        <v>100.6</v>
      </c>
      <c r="P58" s="511">
        <f t="shared" si="5"/>
        <v>3.9999999999992042E-2</v>
      </c>
      <c r="Q58" s="263">
        <f t="shared" si="13"/>
        <v>0.93</v>
      </c>
      <c r="R58" s="394">
        <f t="shared" si="9"/>
        <v>100.55333333333333</v>
      </c>
      <c r="S58" s="297">
        <f t="shared" si="6"/>
        <v>5.9999999999988063E-2</v>
      </c>
      <c r="T58" s="52">
        <f t="shared" si="11"/>
        <v>100.40714285714286</v>
      </c>
      <c r="U58" s="263">
        <f t="shared" si="7"/>
        <v>7.8571428571436286E-2</v>
      </c>
      <c r="V58" s="618" t="s">
        <v>345</v>
      </c>
      <c r="W58" s="616">
        <v>0</v>
      </c>
      <c r="X58" s="1682" t="s">
        <v>583</v>
      </c>
      <c r="Y58" s="217"/>
    </row>
    <row r="59" spans="1:25" ht="13.25" customHeight="1">
      <c r="A59" s="2204">
        <v>42917</v>
      </c>
      <c r="B59" s="1752">
        <v>101.29118213906145</v>
      </c>
      <c r="C59" s="535">
        <f t="shared" si="2"/>
        <v>-8.4477295246841777E-2</v>
      </c>
      <c r="D59" s="523">
        <f t="shared" si="12"/>
        <v>1.82</v>
      </c>
      <c r="E59" s="521">
        <f t="shared" si="17"/>
        <v>101.38751272931832</v>
      </c>
      <c r="F59" s="697">
        <f t="shared" si="3"/>
        <v>-0.10232042621615278</v>
      </c>
      <c r="G59" s="636">
        <f t="shared" si="16"/>
        <v>101.53503458588686</v>
      </c>
      <c r="H59" s="523">
        <f t="shared" si="4"/>
        <v>-2.9399949750370524E-3</v>
      </c>
      <c r="I59" s="432" t="s">
        <v>281</v>
      </c>
      <c r="J59" s="1744" t="str">
        <f t="shared" si="0"/>
        <v>---</v>
      </c>
      <c r="K59" s="17">
        <v>0</v>
      </c>
      <c r="L59" s="648" t="s">
        <v>594</v>
      </c>
      <c r="M59" s="10"/>
      <c r="N59" s="201">
        <v>42917</v>
      </c>
      <c r="O59" s="716">
        <v>100.62</v>
      </c>
      <c r="P59" s="511">
        <f t="shared" si="5"/>
        <v>2.0000000000010232E-2</v>
      </c>
      <c r="Q59" s="263">
        <f t="shared" si="13"/>
        <v>0.92</v>
      </c>
      <c r="R59" s="394">
        <f t="shared" si="9"/>
        <v>100.59333333333332</v>
      </c>
      <c r="S59" s="297">
        <f t="shared" si="6"/>
        <v>3.9999999999992042E-2</v>
      </c>
      <c r="T59" s="52">
        <f t="shared" si="11"/>
        <v>100.47142857142858</v>
      </c>
      <c r="U59" s="263">
        <f t="shared" si="7"/>
        <v>6.4285714285716722E-2</v>
      </c>
      <c r="V59" s="618" t="s">
        <v>345</v>
      </c>
      <c r="W59" s="616">
        <v>0</v>
      </c>
      <c r="X59" s="1688" t="s">
        <v>594</v>
      </c>
      <c r="Y59" s="10"/>
    </row>
    <row r="60" spans="1:25" ht="13.25" customHeight="1">
      <c r="A60" s="2204">
        <v>42948</v>
      </c>
      <c r="B60" s="1752">
        <v>101.26072935610479</v>
      </c>
      <c r="C60" s="535">
        <f t="shared" si="2"/>
        <v>-3.0452782956658098E-2</v>
      </c>
      <c r="D60" s="523">
        <f t="shared" si="12"/>
        <v>1.44</v>
      </c>
      <c r="E60" s="521">
        <f t="shared" si="17"/>
        <v>101.30919030982484</v>
      </c>
      <c r="F60" s="697">
        <f t="shared" si="3"/>
        <v>-7.8322419493474627E-2</v>
      </c>
      <c r="G60" s="636">
        <f t="shared" si="16"/>
        <v>101.48592773133362</v>
      </c>
      <c r="H60" s="523">
        <f t="shared" si="4"/>
        <v>-4.9106854553244261E-2</v>
      </c>
      <c r="I60" s="432" t="s">
        <v>281</v>
      </c>
      <c r="J60" s="1744" t="str">
        <f t="shared" si="0"/>
        <v>---</v>
      </c>
      <c r="K60" s="17">
        <v>0</v>
      </c>
      <c r="L60" s="648" t="s">
        <v>595</v>
      </c>
      <c r="M60" s="10"/>
      <c r="N60" s="201">
        <v>42948</v>
      </c>
      <c r="O60" s="716">
        <v>100.63</v>
      </c>
      <c r="P60" s="511">
        <f t="shared" si="5"/>
        <v>9.9999999999909051E-3</v>
      </c>
      <c r="Q60" s="263">
        <f t="shared" si="13"/>
        <v>0.88</v>
      </c>
      <c r="R60" s="394">
        <f t="shared" si="9"/>
        <v>100.61666666666667</v>
      </c>
      <c r="S60" s="297">
        <f t="shared" si="6"/>
        <v>2.3333333333354744E-2</v>
      </c>
      <c r="T60" s="52">
        <f t="shared" si="11"/>
        <v>100.52428571428571</v>
      </c>
      <c r="U60" s="263">
        <f t="shared" si="7"/>
        <v>5.2857142857135386E-2</v>
      </c>
      <c r="V60" s="618" t="s">
        <v>345</v>
      </c>
      <c r="W60" s="616">
        <v>0</v>
      </c>
      <c r="X60" s="1688" t="s">
        <v>595</v>
      </c>
      <c r="Y60" s="10"/>
    </row>
    <row r="61" spans="1:25" ht="13.25" customHeight="1">
      <c r="A61" s="2204">
        <v>42979</v>
      </c>
      <c r="B61" s="1752">
        <v>101.24519100219594</v>
      </c>
      <c r="C61" s="535">
        <f t="shared" si="2"/>
        <v>-1.5538353908851832E-2</v>
      </c>
      <c r="D61" s="523">
        <f t="shared" si="12"/>
        <v>1.04</v>
      </c>
      <c r="E61" s="521">
        <f t="shared" si="17"/>
        <v>101.26570083245406</v>
      </c>
      <c r="F61" s="697">
        <f t="shared" si="3"/>
        <v>-4.3489477370783902E-2</v>
      </c>
      <c r="G61" s="636">
        <f t="shared" si="16"/>
        <v>101.41955580979857</v>
      </c>
      <c r="H61" s="523">
        <f t="shared" si="4"/>
        <v>-6.6371921535051115E-2</v>
      </c>
      <c r="I61" s="432" t="s">
        <v>349</v>
      </c>
      <c r="J61" s="1744" t="str">
        <f t="shared" si="0"/>
        <v>---</v>
      </c>
      <c r="K61" s="17">
        <v>0</v>
      </c>
      <c r="L61" s="646" t="s">
        <v>688</v>
      </c>
      <c r="M61" s="10"/>
      <c r="N61" s="201">
        <v>42979</v>
      </c>
      <c r="O61" s="716">
        <v>100.64</v>
      </c>
      <c r="P61" s="511">
        <f t="shared" si="5"/>
        <v>1.0000000000005116E-2</v>
      </c>
      <c r="Q61" s="263">
        <f t="shared" si="13"/>
        <v>0.81</v>
      </c>
      <c r="R61" s="394">
        <f t="shared" si="9"/>
        <v>100.63</v>
      </c>
      <c r="S61" s="297">
        <f t="shared" si="6"/>
        <v>1.3333333333321207E-2</v>
      </c>
      <c r="T61" s="52">
        <f t="shared" si="11"/>
        <v>100.56714285714285</v>
      </c>
      <c r="U61" s="263">
        <f t="shared" si="7"/>
        <v>4.2857142857144481E-2</v>
      </c>
      <c r="V61" s="609" t="s">
        <v>345</v>
      </c>
      <c r="W61" s="617">
        <v>0</v>
      </c>
      <c r="X61" s="1682" t="s">
        <v>688</v>
      </c>
      <c r="Y61" s="10"/>
    </row>
    <row r="62" spans="1:25" ht="13.25" customHeight="1">
      <c r="A62" s="2204">
        <v>43009</v>
      </c>
      <c r="B62" s="1752">
        <v>101.23187557993943</v>
      </c>
      <c r="C62" s="535">
        <f t="shared" si="2"/>
        <v>-1.3315422256511056E-2</v>
      </c>
      <c r="D62" s="523">
        <f t="shared" si="12"/>
        <v>0.67</v>
      </c>
      <c r="E62" s="521">
        <f t="shared" si="17"/>
        <v>101.24593197941338</v>
      </c>
      <c r="F62" s="697">
        <f t="shared" si="3"/>
        <v>-1.9768853040673662E-2</v>
      </c>
      <c r="G62" s="657">
        <f t="shared" si="16"/>
        <v>101.356925363415</v>
      </c>
      <c r="H62" s="614">
        <f t="shared" si="4"/>
        <v>-6.2630446383565186E-2</v>
      </c>
      <c r="I62" s="432" t="s">
        <v>349</v>
      </c>
      <c r="J62" s="1744" t="str">
        <f t="shared" si="0"/>
        <v>---</v>
      </c>
      <c r="K62" s="17">
        <v>0</v>
      </c>
      <c r="L62" s="646" t="s">
        <v>587</v>
      </c>
      <c r="M62" s="10"/>
      <c r="N62" s="201">
        <v>43009</v>
      </c>
      <c r="O62" s="716">
        <v>100.64</v>
      </c>
      <c r="P62" s="511">
        <f t="shared" si="5"/>
        <v>0</v>
      </c>
      <c r="Q62" s="263">
        <f t="shared" si="13"/>
        <v>0.7</v>
      </c>
      <c r="R62" s="394">
        <f t="shared" si="9"/>
        <v>100.63666666666666</v>
      </c>
      <c r="S62" s="297">
        <f t="shared" si="6"/>
        <v>6.6666666666606034E-3</v>
      </c>
      <c r="T62" s="52">
        <f t="shared" si="11"/>
        <v>100.59857142857142</v>
      </c>
      <c r="U62" s="263">
        <f t="shared" si="7"/>
        <v>3.1428571428563146E-2</v>
      </c>
      <c r="V62" s="609" t="s">
        <v>345</v>
      </c>
      <c r="W62" s="617">
        <v>0</v>
      </c>
      <c r="X62" s="1682" t="s">
        <v>587</v>
      </c>
      <c r="Y62" s="10"/>
    </row>
    <row r="63" spans="1:25" ht="13.25" customHeight="1">
      <c r="A63" s="2204">
        <v>43040</v>
      </c>
      <c r="B63" s="1752">
        <v>101.20149592599489</v>
      </c>
      <c r="C63" s="535">
        <f t="shared" si="2"/>
        <v>-3.0379653944535789E-2</v>
      </c>
      <c r="D63" s="523">
        <f t="shared" si="12"/>
        <v>0.26</v>
      </c>
      <c r="E63" s="521">
        <f t="shared" si="17"/>
        <v>101.22618750271009</v>
      </c>
      <c r="F63" s="697">
        <f t="shared" si="3"/>
        <v>-1.9744476703294822E-2</v>
      </c>
      <c r="G63" s="657">
        <f t="shared" si="16"/>
        <v>101.30026143602716</v>
      </c>
      <c r="H63" s="614">
        <f t="shared" si="4"/>
        <v>-5.6663927387845092E-2</v>
      </c>
      <c r="I63" s="2229" t="s">
        <v>343</v>
      </c>
      <c r="J63" s="1744" t="str">
        <f t="shared" si="0"/>
        <v>---</v>
      </c>
      <c r="K63" s="17">
        <v>0</v>
      </c>
      <c r="L63" s="646" t="s">
        <v>588</v>
      </c>
      <c r="M63" s="10"/>
      <c r="N63" s="201">
        <v>43040</v>
      </c>
      <c r="O63" s="716">
        <v>100.65</v>
      </c>
      <c r="P63" s="36">
        <f t="shared" si="5"/>
        <v>1.0000000000005116E-2</v>
      </c>
      <c r="Q63" s="52">
        <f t="shared" si="13"/>
        <v>0.6</v>
      </c>
      <c r="R63" s="638">
        <f t="shared" si="9"/>
        <v>100.64333333333333</v>
      </c>
      <c r="S63" s="297">
        <f t="shared" si="6"/>
        <v>6.6666666666748142E-3</v>
      </c>
      <c r="T63" s="52">
        <f t="shared" si="11"/>
        <v>100.61999999999999</v>
      </c>
      <c r="U63" s="263">
        <f t="shared" si="7"/>
        <v>2.1428571428572241E-2</v>
      </c>
      <c r="V63" s="609" t="s">
        <v>345</v>
      </c>
      <c r="W63" s="617">
        <v>0</v>
      </c>
      <c r="X63" s="1682" t="s">
        <v>588</v>
      </c>
      <c r="Y63" s="10"/>
    </row>
    <row r="64" spans="1:25" ht="13.25" customHeight="1">
      <c r="A64" s="2204">
        <v>43070</v>
      </c>
      <c r="B64" s="1765">
        <v>101.14169095189253</v>
      </c>
      <c r="C64" s="586">
        <f t="shared" si="2"/>
        <v>-5.9804974102362962E-2</v>
      </c>
      <c r="D64" s="654">
        <f t="shared" si="12"/>
        <v>-0.17</v>
      </c>
      <c r="E64" s="966">
        <f t="shared" si="17"/>
        <v>101.19168748594228</v>
      </c>
      <c r="F64" s="698">
        <f t="shared" si="3"/>
        <v>-3.4500016767808006E-2</v>
      </c>
      <c r="G64" s="637">
        <f t="shared" si="16"/>
        <v>101.24968919849961</v>
      </c>
      <c r="H64" s="814">
        <f t="shared" si="4"/>
        <v>-5.0572237527546804E-2</v>
      </c>
      <c r="I64" s="2230" t="s">
        <v>343</v>
      </c>
      <c r="J64" s="1744" t="str">
        <f t="shared" si="0"/>
        <v>---</v>
      </c>
      <c r="K64" s="2868">
        <v>0</v>
      </c>
      <c r="L64" s="649" t="s">
        <v>589</v>
      </c>
      <c r="M64" s="10"/>
      <c r="N64" s="202">
        <v>43070</v>
      </c>
      <c r="O64" s="718">
        <v>100.65</v>
      </c>
      <c r="P64" s="242">
        <f t="shared" si="5"/>
        <v>0</v>
      </c>
      <c r="Q64" s="550">
        <f t="shared" si="13"/>
        <v>0.48</v>
      </c>
      <c r="R64" s="644">
        <f t="shared" si="9"/>
        <v>100.64666666666669</v>
      </c>
      <c r="S64" s="490">
        <f t="shared" si="6"/>
        <v>3.3333333333587234E-3</v>
      </c>
      <c r="T64" s="550">
        <f t="shared" si="11"/>
        <v>100.63285714285713</v>
      </c>
      <c r="U64" s="543">
        <f t="shared" si="7"/>
        <v>1.2857142857143344E-2</v>
      </c>
      <c r="V64" s="627" t="s">
        <v>345</v>
      </c>
      <c r="W64" s="261">
        <v>0</v>
      </c>
      <c r="X64" s="1687" t="s">
        <v>589</v>
      </c>
      <c r="Y64" s="10"/>
    </row>
    <row r="65" spans="1:25" ht="13.25" customHeight="1">
      <c r="A65" s="2202">
        <v>43101</v>
      </c>
      <c r="B65" s="1766">
        <v>101.0499770780845</v>
      </c>
      <c r="C65" s="615">
        <f t="shared" si="2"/>
        <v>-9.1713873808032531E-2</v>
      </c>
      <c r="D65" s="655">
        <f t="shared" si="12"/>
        <v>-0.55000000000000004</v>
      </c>
      <c r="E65" s="967">
        <f t="shared" si="17"/>
        <v>101.13105465199065</v>
      </c>
      <c r="F65" s="696">
        <f t="shared" si="3"/>
        <v>-6.063283395162955E-2</v>
      </c>
      <c r="G65" s="656">
        <f t="shared" si="16"/>
        <v>101.20316314761048</v>
      </c>
      <c r="H65" s="655">
        <f t="shared" si="4"/>
        <v>-4.6526050889127646E-2</v>
      </c>
      <c r="I65" s="2231" t="s">
        <v>350</v>
      </c>
      <c r="J65" s="50" t="str">
        <f t="shared" si="0"/>
        <v>---</v>
      </c>
      <c r="K65" s="17">
        <v>0</v>
      </c>
      <c r="L65" s="647" t="s">
        <v>590</v>
      </c>
      <c r="M65" s="10"/>
      <c r="N65" s="315">
        <v>43101</v>
      </c>
      <c r="O65" s="717">
        <v>100.64</v>
      </c>
      <c r="P65" s="512">
        <f t="shared" si="5"/>
        <v>-1.0000000000005116E-2</v>
      </c>
      <c r="Q65" s="695">
        <f t="shared" si="13"/>
        <v>0.38</v>
      </c>
      <c r="R65" s="642">
        <f t="shared" si="9"/>
        <v>100.64666666666666</v>
      </c>
      <c r="S65" s="643">
        <f t="shared" si="6"/>
        <v>0</v>
      </c>
      <c r="T65" s="547">
        <f t="shared" si="11"/>
        <v>100.63857142857141</v>
      </c>
      <c r="U65" s="695">
        <f t="shared" si="7"/>
        <v>5.7142857142764569E-3</v>
      </c>
      <c r="V65" s="618" t="s">
        <v>345</v>
      </c>
      <c r="W65" s="616">
        <v>0</v>
      </c>
      <c r="X65" s="1689" t="s">
        <v>590</v>
      </c>
      <c r="Y65" s="10"/>
    </row>
    <row r="66" spans="1:25" ht="13.25" customHeight="1">
      <c r="A66" s="2203">
        <v>43132</v>
      </c>
      <c r="B66" s="1752">
        <v>101.02651376508216</v>
      </c>
      <c r="C66" s="535">
        <f t="shared" si="2"/>
        <v>-2.3463313002338282E-2</v>
      </c>
      <c r="D66" s="614">
        <f t="shared" si="12"/>
        <v>-0.67</v>
      </c>
      <c r="E66" s="965">
        <f t="shared" si="17"/>
        <v>101.07272726501974</v>
      </c>
      <c r="F66" s="521">
        <f t="shared" si="3"/>
        <v>-5.8327386970915995E-2</v>
      </c>
      <c r="G66" s="657">
        <f t="shared" si="16"/>
        <v>101.16535337989919</v>
      </c>
      <c r="H66" s="614">
        <f t="shared" si="4"/>
        <v>-3.7809767711294739E-2</v>
      </c>
      <c r="I66" s="432" t="s">
        <v>281</v>
      </c>
      <c r="J66" s="50" t="str">
        <f t="shared" si="0"/>
        <v>---</v>
      </c>
      <c r="K66" s="17">
        <v>0</v>
      </c>
      <c r="L66" s="646" t="s">
        <v>591</v>
      </c>
      <c r="M66" s="10"/>
      <c r="N66" s="316">
        <v>43132</v>
      </c>
      <c r="O66" s="716">
        <v>100.63</v>
      </c>
      <c r="P66" s="511">
        <f t="shared" si="5"/>
        <v>-1.0000000000005116E-2</v>
      </c>
      <c r="Q66" s="263">
        <f t="shared" si="13"/>
        <v>0.28999999999999998</v>
      </c>
      <c r="R66" s="394">
        <f t="shared" si="9"/>
        <v>100.64</v>
      </c>
      <c r="S66" s="297">
        <f t="shared" si="6"/>
        <v>-6.6666666666606034E-3</v>
      </c>
      <c r="T66" s="52">
        <f t="shared" si="11"/>
        <v>100.63999999999999</v>
      </c>
      <c r="U66" s="263">
        <f t="shared" si="7"/>
        <v>1.4285714285762197E-3</v>
      </c>
      <c r="V66" s="618" t="s">
        <v>345</v>
      </c>
      <c r="W66" s="616">
        <v>0</v>
      </c>
      <c r="X66" s="1682" t="s">
        <v>591</v>
      </c>
      <c r="Y66" s="10"/>
    </row>
    <row r="67" spans="1:25" ht="13.25" customHeight="1">
      <c r="A67" s="2204">
        <v>43160</v>
      </c>
      <c r="B67" s="1752">
        <v>101.09149330033706</v>
      </c>
      <c r="C67" s="535">
        <f t="shared" si="2"/>
        <v>6.4979535254906295E-2</v>
      </c>
      <c r="D67" s="614">
        <f t="shared" si="12"/>
        <v>-0.56999999999999995</v>
      </c>
      <c r="E67" s="965">
        <f t="shared" si="17"/>
        <v>101.05599471450124</v>
      </c>
      <c r="F67" s="521">
        <f t="shared" si="3"/>
        <v>-1.6732550518497646E-2</v>
      </c>
      <c r="G67" s="657">
        <f t="shared" si="16"/>
        <v>101.1411768005038</v>
      </c>
      <c r="H67" s="614">
        <f t="shared" si="4"/>
        <v>-2.4176579395387421E-2</v>
      </c>
      <c r="I67" s="432" t="s">
        <v>281</v>
      </c>
      <c r="J67" s="1744" t="str">
        <f t="shared" si="0"/>
        <v>---</v>
      </c>
      <c r="K67" s="17">
        <v>0</v>
      </c>
      <c r="L67" s="646" t="s">
        <v>592</v>
      </c>
      <c r="M67" s="10"/>
      <c r="N67" s="201">
        <v>43160</v>
      </c>
      <c r="O67" s="716">
        <v>100.62</v>
      </c>
      <c r="P67" s="511">
        <f t="shared" si="5"/>
        <v>-9.9999999999909051E-3</v>
      </c>
      <c r="Q67" s="263">
        <f t="shared" si="13"/>
        <v>0.2</v>
      </c>
      <c r="R67" s="394">
        <f t="shared" si="9"/>
        <v>100.63</v>
      </c>
      <c r="S67" s="297">
        <f t="shared" si="6"/>
        <v>-1.0000000000005116E-2</v>
      </c>
      <c r="T67" s="52">
        <f t="shared" si="11"/>
        <v>100.63857142857144</v>
      </c>
      <c r="U67" s="263">
        <f t="shared" si="7"/>
        <v>-1.428571428547798E-3</v>
      </c>
      <c r="V67" s="618" t="s">
        <v>345</v>
      </c>
      <c r="W67" s="616">
        <v>0</v>
      </c>
      <c r="X67" s="1682" t="s">
        <v>592</v>
      </c>
      <c r="Y67" s="10"/>
    </row>
    <row r="68" spans="1:25" ht="13.25" customHeight="1">
      <c r="A68" s="2204">
        <v>43191</v>
      </c>
      <c r="B68" s="1752">
        <v>101.22725620747427</v>
      </c>
      <c r="C68" s="535">
        <f t="shared" si="2"/>
        <v>0.13576290713720596</v>
      </c>
      <c r="D68" s="614">
        <f t="shared" si="12"/>
        <v>-0.37</v>
      </c>
      <c r="E68" s="965">
        <f t="shared" si="17"/>
        <v>101.11508775763116</v>
      </c>
      <c r="F68" s="521">
        <f t="shared" si="3"/>
        <v>5.909304312991992E-2</v>
      </c>
      <c r="G68" s="657">
        <f t="shared" si="16"/>
        <v>101.13861468697212</v>
      </c>
      <c r="H68" s="614">
        <f t="shared" si="4"/>
        <v>-2.5621135316811205E-3</v>
      </c>
      <c r="I68" s="432" t="s">
        <v>281</v>
      </c>
      <c r="J68" s="1744" t="str">
        <f t="shared" si="0"/>
        <v>---</v>
      </c>
      <c r="K68" s="17">
        <v>0</v>
      </c>
      <c r="L68" s="646" t="s">
        <v>593</v>
      </c>
      <c r="M68" s="10"/>
      <c r="N68" s="201">
        <v>43191</v>
      </c>
      <c r="O68" s="716">
        <v>100.62</v>
      </c>
      <c r="P68" s="511">
        <f t="shared" si="5"/>
        <v>0</v>
      </c>
      <c r="Q68" s="263">
        <f t="shared" si="13"/>
        <v>0.12</v>
      </c>
      <c r="R68" s="394">
        <f t="shared" si="9"/>
        <v>100.62333333333333</v>
      </c>
      <c r="S68" s="297">
        <f t="shared" si="6"/>
        <v>-6.6666666666606034E-3</v>
      </c>
      <c r="T68" s="52">
        <f t="shared" si="11"/>
        <v>100.63571428571429</v>
      </c>
      <c r="U68" s="263">
        <f t="shared" si="7"/>
        <v>-2.8571428571524393E-3</v>
      </c>
      <c r="V68" s="618" t="s">
        <v>345</v>
      </c>
      <c r="W68" s="616">
        <v>0</v>
      </c>
      <c r="X68" s="1682" t="s">
        <v>593</v>
      </c>
      <c r="Y68" s="10"/>
    </row>
    <row r="69" spans="1:25" ht="13.25" customHeight="1">
      <c r="A69" s="2204">
        <v>43221</v>
      </c>
      <c r="B69" s="1752">
        <v>101.40789838878791</v>
      </c>
      <c r="C69" s="535">
        <f t="shared" si="2"/>
        <v>0.18064218131364385</v>
      </c>
      <c r="D69" s="614">
        <f t="shared" si="12"/>
        <v>-0.09</v>
      </c>
      <c r="E69" s="965">
        <f t="shared" si="17"/>
        <v>101.24221596553309</v>
      </c>
      <c r="F69" s="521">
        <f t="shared" si="3"/>
        <v>0.12712820790193291</v>
      </c>
      <c r="G69" s="657">
        <f t="shared" si="16"/>
        <v>101.16376080252189</v>
      </c>
      <c r="H69" s="614">
        <f t="shared" si="4"/>
        <v>2.514611554977364E-2</v>
      </c>
      <c r="I69" s="432" t="s">
        <v>281</v>
      </c>
      <c r="J69" s="1744" t="str">
        <f t="shared" ref="J69:J134" si="18">IF(K69=1,"山",IF(K69=-1,"谷","---"))</f>
        <v>---</v>
      </c>
      <c r="K69" s="17">
        <v>0</v>
      </c>
      <c r="L69" s="646" t="s">
        <v>584</v>
      </c>
      <c r="M69" s="10"/>
      <c r="N69" s="201">
        <v>43221</v>
      </c>
      <c r="O69" s="716">
        <v>100.62</v>
      </c>
      <c r="P69" s="511">
        <f t="shared" si="5"/>
        <v>0</v>
      </c>
      <c r="Q69" s="263">
        <f t="shared" si="13"/>
        <v>0.06</v>
      </c>
      <c r="R69" s="394">
        <f t="shared" si="9"/>
        <v>100.62</v>
      </c>
      <c r="S69" s="297">
        <f t="shared" si="6"/>
        <v>-3.3333333333303017E-3</v>
      </c>
      <c r="T69" s="52">
        <f t="shared" si="11"/>
        <v>100.63285714285713</v>
      </c>
      <c r="U69" s="263">
        <f t="shared" si="7"/>
        <v>-2.8571428571524393E-3</v>
      </c>
      <c r="V69" s="618" t="s">
        <v>345</v>
      </c>
      <c r="W69" s="616">
        <v>0</v>
      </c>
      <c r="X69" s="1682" t="s">
        <v>584</v>
      </c>
      <c r="Y69" s="10"/>
    </row>
    <row r="70" spans="1:25" ht="13.25" customHeight="1">
      <c r="A70" s="2204">
        <v>43252</v>
      </c>
      <c r="B70" s="1752">
        <v>101.56135550238201</v>
      </c>
      <c r="C70" s="535">
        <f t="shared" ref="C70:C133" si="19">B70-B69</f>
        <v>0.15345711359410075</v>
      </c>
      <c r="D70" s="614">
        <f t="shared" si="12"/>
        <v>0.18</v>
      </c>
      <c r="E70" s="965">
        <f t="shared" si="17"/>
        <v>101.39883669954806</v>
      </c>
      <c r="F70" s="521">
        <f t="shared" ref="F70:F133" si="20">E70-E69</f>
        <v>0.15662073401496457</v>
      </c>
      <c r="G70" s="657">
        <f t="shared" si="16"/>
        <v>101.21516931343434</v>
      </c>
      <c r="H70" s="614">
        <f t="shared" ref="H70:H133" si="21">G70-G69</f>
        <v>5.1408510912452243E-2</v>
      </c>
      <c r="I70" s="432" t="s">
        <v>281</v>
      </c>
      <c r="J70" s="1744" t="str">
        <f t="shared" si="18"/>
        <v>---</v>
      </c>
      <c r="K70" s="17">
        <v>0</v>
      </c>
      <c r="L70" s="646" t="s">
        <v>583</v>
      </c>
      <c r="M70" s="10"/>
      <c r="N70" s="201">
        <v>43252</v>
      </c>
      <c r="O70" s="716">
        <v>100.61</v>
      </c>
      <c r="P70" s="511">
        <f t="shared" ref="P70:P133" si="22">O70-O69</f>
        <v>-1.0000000000005116E-2</v>
      </c>
      <c r="Q70" s="263">
        <f t="shared" si="13"/>
        <v>0.01</v>
      </c>
      <c r="R70" s="394">
        <f t="shared" si="9"/>
        <v>100.61666666666667</v>
      </c>
      <c r="S70" s="297">
        <f t="shared" ref="S70:S133" si="23">R70-R69</f>
        <v>-3.3333333333303017E-3</v>
      </c>
      <c r="T70" s="52">
        <f t="shared" si="11"/>
        <v>100.62714285714286</v>
      </c>
      <c r="U70" s="263">
        <f t="shared" ref="U70:U133" si="24">T70-T69</f>
        <v>-5.7142857142764569E-3</v>
      </c>
      <c r="V70" s="618" t="s">
        <v>345</v>
      </c>
      <c r="W70" s="616">
        <v>0</v>
      </c>
      <c r="X70" s="1682" t="s">
        <v>583</v>
      </c>
      <c r="Y70" s="10"/>
    </row>
    <row r="71" spans="1:25" ht="13.25" customHeight="1">
      <c r="A71" s="2204">
        <v>43282</v>
      </c>
      <c r="B71" s="1752">
        <v>101.62286024345485</v>
      </c>
      <c r="C71" s="535">
        <f t="shared" si="19"/>
        <v>6.1504741072837987E-2</v>
      </c>
      <c r="D71" s="614">
        <f t="shared" si="12"/>
        <v>0.33</v>
      </c>
      <c r="E71" s="965">
        <f t="shared" si="17"/>
        <v>101.5307047115416</v>
      </c>
      <c r="F71" s="521">
        <f t="shared" si="20"/>
        <v>0.13186801199354647</v>
      </c>
      <c r="G71" s="657">
        <f t="shared" si="16"/>
        <v>101.28390778365754</v>
      </c>
      <c r="H71" s="614">
        <f t="shared" si="21"/>
        <v>6.8738470223195236E-2</v>
      </c>
      <c r="I71" s="432" t="s">
        <v>281</v>
      </c>
      <c r="J71" s="1744" t="str">
        <f t="shared" si="18"/>
        <v>---</v>
      </c>
      <c r="K71" s="17">
        <v>0</v>
      </c>
      <c r="L71" s="646" t="s">
        <v>594</v>
      </c>
      <c r="M71" s="10"/>
      <c r="N71" s="201">
        <v>43282</v>
      </c>
      <c r="O71" s="716">
        <v>100.59</v>
      </c>
      <c r="P71" s="511">
        <f t="shared" si="22"/>
        <v>-1.9999999999996021E-2</v>
      </c>
      <c r="Q71" s="263">
        <f t="shared" si="13"/>
        <v>-0.03</v>
      </c>
      <c r="R71" s="394">
        <f t="shared" ref="R71:R82" si="25">SUM(O69:O71)/3</f>
        <v>100.60666666666668</v>
      </c>
      <c r="S71" s="297">
        <f t="shared" si="23"/>
        <v>-9.9999999999909051E-3</v>
      </c>
      <c r="T71" s="52">
        <f t="shared" si="11"/>
        <v>100.61857142857143</v>
      </c>
      <c r="U71" s="263">
        <f t="shared" si="24"/>
        <v>-8.5714285714288962E-3</v>
      </c>
      <c r="V71" s="618" t="s">
        <v>345</v>
      </c>
      <c r="W71" s="616">
        <v>0</v>
      </c>
      <c r="X71" s="1682" t="s">
        <v>594</v>
      </c>
      <c r="Y71" s="10"/>
    </row>
    <row r="72" spans="1:25" ht="13.25" customHeight="1">
      <c r="A72" s="2204">
        <v>43313</v>
      </c>
      <c r="B72" s="1752">
        <v>101.58823488817441</v>
      </c>
      <c r="C72" s="535">
        <f t="shared" si="19"/>
        <v>-3.4625355280439862E-2</v>
      </c>
      <c r="D72" s="614">
        <f t="shared" si="12"/>
        <v>0.32</v>
      </c>
      <c r="E72" s="965">
        <f t="shared" si="17"/>
        <v>101.59081687800376</v>
      </c>
      <c r="F72" s="521">
        <f t="shared" si="20"/>
        <v>6.0112166462161554E-2</v>
      </c>
      <c r="G72" s="657">
        <f t="shared" si="16"/>
        <v>101.36080175652751</v>
      </c>
      <c r="H72" s="614">
        <f t="shared" si="21"/>
        <v>7.6893972869967797E-2</v>
      </c>
      <c r="I72" s="432" t="s">
        <v>281</v>
      </c>
      <c r="J72" s="1744" t="str">
        <f t="shared" si="18"/>
        <v>---</v>
      </c>
      <c r="K72" s="17">
        <v>0</v>
      </c>
      <c r="L72" s="646" t="s">
        <v>595</v>
      </c>
      <c r="M72" s="10"/>
      <c r="N72" s="201">
        <v>43313</v>
      </c>
      <c r="O72" s="716">
        <v>100.57</v>
      </c>
      <c r="P72" s="511">
        <f t="shared" si="22"/>
        <v>-2.0000000000010232E-2</v>
      </c>
      <c r="Q72" s="263">
        <f t="shared" si="13"/>
        <v>-0.06</v>
      </c>
      <c r="R72" s="394">
        <f t="shared" si="25"/>
        <v>100.58999999999999</v>
      </c>
      <c r="S72" s="297">
        <f t="shared" si="23"/>
        <v>-1.6666666666694141E-2</v>
      </c>
      <c r="T72" s="52">
        <f t="shared" si="11"/>
        <v>100.60857142857142</v>
      </c>
      <c r="U72" s="263">
        <f t="shared" si="24"/>
        <v>-1.0000000000005116E-2</v>
      </c>
      <c r="V72" s="609" t="s">
        <v>345</v>
      </c>
      <c r="W72" s="617">
        <v>0</v>
      </c>
      <c r="X72" s="1682" t="s">
        <v>595</v>
      </c>
      <c r="Y72" s="10"/>
    </row>
    <row r="73" spans="1:25" ht="13.25" customHeight="1">
      <c r="A73" s="2204">
        <v>43344</v>
      </c>
      <c r="B73" s="1752">
        <v>101.47866341039351</v>
      </c>
      <c r="C73" s="535">
        <f t="shared" si="19"/>
        <v>-0.10957147778090359</v>
      </c>
      <c r="D73" s="614">
        <f t="shared" si="12"/>
        <v>0.23</v>
      </c>
      <c r="E73" s="965">
        <f t="shared" si="17"/>
        <v>101.56325284734093</v>
      </c>
      <c r="F73" s="521">
        <f t="shared" si="20"/>
        <v>-2.7564030662830419E-2</v>
      </c>
      <c r="G73" s="657">
        <f t="shared" si="16"/>
        <v>101.42539456300059</v>
      </c>
      <c r="H73" s="614">
        <f t="shared" si="21"/>
        <v>6.4592806473086739E-2</v>
      </c>
      <c r="I73" s="432" t="s">
        <v>281</v>
      </c>
      <c r="J73" s="1744" t="str">
        <f t="shared" si="18"/>
        <v>---</v>
      </c>
      <c r="K73" s="17">
        <v>0</v>
      </c>
      <c r="L73" s="646" t="s">
        <v>688</v>
      </c>
      <c r="M73" s="10"/>
      <c r="N73" s="201">
        <v>43344</v>
      </c>
      <c r="O73" s="716">
        <v>100.56</v>
      </c>
      <c r="P73" s="511">
        <f t="shared" si="22"/>
        <v>-9.9999999999909051E-3</v>
      </c>
      <c r="Q73" s="263">
        <f t="shared" si="13"/>
        <v>-0.08</v>
      </c>
      <c r="R73" s="394">
        <f t="shared" si="25"/>
        <v>100.57333333333334</v>
      </c>
      <c r="S73" s="297">
        <f t="shared" si="23"/>
        <v>-1.6666666666651508E-2</v>
      </c>
      <c r="T73" s="52">
        <f t="shared" si="11"/>
        <v>100.59857142857143</v>
      </c>
      <c r="U73" s="263">
        <f t="shared" si="24"/>
        <v>-9.9999999999909051E-3</v>
      </c>
      <c r="V73" s="609" t="s">
        <v>345</v>
      </c>
      <c r="W73" s="617">
        <v>0</v>
      </c>
      <c r="X73" s="1682" t="s">
        <v>688</v>
      </c>
      <c r="Y73" s="10"/>
    </row>
    <row r="74" spans="1:25" ht="13.25" customHeight="1">
      <c r="A74" s="2204">
        <v>43374</v>
      </c>
      <c r="B74" s="2216">
        <v>101.3380450251797</v>
      </c>
      <c r="C74" s="535">
        <f t="shared" si="19"/>
        <v>-0.14061838521381276</v>
      </c>
      <c r="D74" s="614">
        <f t="shared" si="12"/>
        <v>0.1</v>
      </c>
      <c r="E74" s="965">
        <f t="shared" ref="E74:E75" si="26">SUM(B72:B74)/3</f>
        <v>101.46831444124921</v>
      </c>
      <c r="F74" s="521">
        <f t="shared" si="20"/>
        <v>-9.4938406091728211E-2</v>
      </c>
      <c r="G74" s="657">
        <f t="shared" si="16"/>
        <v>101.4606162379781</v>
      </c>
      <c r="H74" s="614">
        <f t="shared" si="21"/>
        <v>3.5221674977506723E-2</v>
      </c>
      <c r="I74" s="432" t="s">
        <v>281</v>
      </c>
      <c r="J74" s="1744" t="str">
        <f t="shared" si="18"/>
        <v>---</v>
      </c>
      <c r="K74" s="17">
        <v>0</v>
      </c>
      <c r="L74" s="646" t="s">
        <v>587</v>
      </c>
      <c r="M74" s="10"/>
      <c r="N74" s="201">
        <v>43374</v>
      </c>
      <c r="O74" s="716">
        <v>100.52</v>
      </c>
      <c r="P74" s="511">
        <f t="shared" si="22"/>
        <v>-4.0000000000006253E-2</v>
      </c>
      <c r="Q74" s="263">
        <f t="shared" si="13"/>
        <v>-0.12</v>
      </c>
      <c r="R74" s="394">
        <f t="shared" si="25"/>
        <v>100.55</v>
      </c>
      <c r="S74" s="297">
        <f t="shared" si="23"/>
        <v>-2.3333333333340533E-2</v>
      </c>
      <c r="T74" s="52">
        <f t="shared" si="11"/>
        <v>100.58428571428571</v>
      </c>
      <c r="U74" s="263">
        <f t="shared" si="24"/>
        <v>-1.4285714285719564E-2</v>
      </c>
      <c r="V74" s="609" t="s">
        <v>345</v>
      </c>
      <c r="W74" s="617">
        <v>0</v>
      </c>
      <c r="X74" s="1682" t="s">
        <v>587</v>
      </c>
      <c r="Y74" s="10"/>
    </row>
    <row r="75" spans="1:25" ht="13.25" customHeight="1">
      <c r="A75" s="2204">
        <v>43405</v>
      </c>
      <c r="B75" s="2216">
        <v>101.17771797219406</v>
      </c>
      <c r="C75" s="535">
        <f t="shared" si="19"/>
        <v>-0.16032705298563599</v>
      </c>
      <c r="D75" s="614">
        <f t="shared" si="12"/>
        <v>-0.02</v>
      </c>
      <c r="E75" s="965">
        <f t="shared" si="26"/>
        <v>101.33147546925575</v>
      </c>
      <c r="F75" s="521">
        <f t="shared" si="20"/>
        <v>-0.13683897199345552</v>
      </c>
      <c r="G75" s="657">
        <f t="shared" si="16"/>
        <v>101.45353934722378</v>
      </c>
      <c r="H75" s="614">
        <f t="shared" si="21"/>
        <v>-7.0768907543197201E-3</v>
      </c>
      <c r="I75" s="432" t="s">
        <v>281</v>
      </c>
      <c r="J75" s="1744" t="str">
        <f t="shared" si="18"/>
        <v>---</v>
      </c>
      <c r="K75" s="17">
        <v>0</v>
      </c>
      <c r="L75" s="646" t="s">
        <v>588</v>
      </c>
      <c r="M75" s="10"/>
      <c r="N75" s="201">
        <v>43405</v>
      </c>
      <c r="O75" s="716">
        <v>100.47</v>
      </c>
      <c r="P75" s="511">
        <f t="shared" si="22"/>
        <v>-4.9999999999997158E-2</v>
      </c>
      <c r="Q75" s="263">
        <f t="shared" si="13"/>
        <v>-0.18</v>
      </c>
      <c r="R75" s="394">
        <f t="shared" si="25"/>
        <v>100.51666666666665</v>
      </c>
      <c r="S75" s="297">
        <f t="shared" si="23"/>
        <v>-3.3333333333345649E-2</v>
      </c>
      <c r="T75" s="52">
        <f t="shared" ref="T75:T130" si="27">SUM(O69:O75)/7</f>
        <v>100.56285714285715</v>
      </c>
      <c r="U75" s="263">
        <f t="shared" si="24"/>
        <v>-2.142857142855803E-2</v>
      </c>
      <c r="V75" s="609" t="s">
        <v>345</v>
      </c>
      <c r="W75" s="617">
        <v>0</v>
      </c>
      <c r="X75" s="1682" t="s">
        <v>588</v>
      </c>
      <c r="Y75" s="10"/>
    </row>
    <row r="76" spans="1:25" ht="13.25" customHeight="1">
      <c r="A76" s="2211">
        <v>43435</v>
      </c>
      <c r="B76" s="2217">
        <v>100.99815260944695</v>
      </c>
      <c r="C76" s="586">
        <f t="shared" si="19"/>
        <v>-0.17956536274711254</v>
      </c>
      <c r="D76" s="814">
        <f t="shared" si="12"/>
        <v>-0.14000000000000001</v>
      </c>
      <c r="E76" s="965">
        <f t="shared" ref="E76:E82" si="28">SUM(B74:B76)/3</f>
        <v>101.17130520227357</v>
      </c>
      <c r="F76" s="521">
        <f t="shared" si="20"/>
        <v>-0.16017026698217762</v>
      </c>
      <c r="G76" s="637">
        <f t="shared" si="16"/>
        <v>101.39500423588936</v>
      </c>
      <c r="H76" s="814">
        <f t="shared" si="21"/>
        <v>-5.8535111334421686E-2</v>
      </c>
      <c r="I76" s="2232" t="s">
        <v>281</v>
      </c>
      <c r="J76" s="1744" t="str">
        <f t="shared" si="18"/>
        <v>---</v>
      </c>
      <c r="K76" s="17">
        <v>0</v>
      </c>
      <c r="L76" s="649" t="s">
        <v>589</v>
      </c>
      <c r="M76" s="10"/>
      <c r="N76" s="201">
        <v>43435</v>
      </c>
      <c r="O76" s="716">
        <v>100.39</v>
      </c>
      <c r="P76" s="733">
        <f t="shared" si="22"/>
        <v>-7.9999999999998295E-2</v>
      </c>
      <c r="Q76" s="263">
        <f t="shared" si="13"/>
        <v>-0.26</v>
      </c>
      <c r="R76" s="394">
        <f t="shared" si="25"/>
        <v>100.46</v>
      </c>
      <c r="S76" s="297">
        <f t="shared" si="23"/>
        <v>-5.6666666666657761E-2</v>
      </c>
      <c r="T76" s="52">
        <f t="shared" si="27"/>
        <v>100.52999999999999</v>
      </c>
      <c r="U76" s="263">
        <f t="shared" si="24"/>
        <v>-3.2857142857167787E-2</v>
      </c>
      <c r="V76" s="609" t="s">
        <v>345</v>
      </c>
      <c r="W76" s="617">
        <v>0</v>
      </c>
      <c r="X76" s="1687" t="s">
        <v>589</v>
      </c>
      <c r="Y76" s="10"/>
    </row>
    <row r="77" spans="1:25" ht="13.25" customHeight="1">
      <c r="A77" s="2203">
        <v>43466</v>
      </c>
      <c r="B77" s="2218">
        <v>100.81093465595261</v>
      </c>
      <c r="C77" s="535">
        <f t="shared" si="19"/>
        <v>-0.18721795349433989</v>
      </c>
      <c r="D77" s="614">
        <f t="shared" si="12"/>
        <v>-0.24</v>
      </c>
      <c r="E77" s="967">
        <f t="shared" si="28"/>
        <v>100.99560174586453</v>
      </c>
      <c r="F77" s="696">
        <f t="shared" si="20"/>
        <v>-0.17570345640903895</v>
      </c>
      <c r="G77" s="657">
        <f t="shared" si="16"/>
        <v>101.28780125782801</v>
      </c>
      <c r="H77" s="614">
        <f t="shared" si="21"/>
        <v>-0.10720297806135193</v>
      </c>
      <c r="I77" s="432" t="s">
        <v>281</v>
      </c>
      <c r="J77" s="1744" t="str">
        <f t="shared" si="18"/>
        <v>---</v>
      </c>
      <c r="K77" s="17">
        <v>0</v>
      </c>
      <c r="L77" s="647" t="s">
        <v>759</v>
      </c>
      <c r="M77" s="10"/>
      <c r="N77" s="315">
        <v>43466</v>
      </c>
      <c r="O77" s="712">
        <v>100.3</v>
      </c>
      <c r="P77" s="734">
        <f t="shared" si="22"/>
        <v>-9.0000000000003411E-2</v>
      </c>
      <c r="Q77" s="695">
        <f t="shared" si="13"/>
        <v>-0.34</v>
      </c>
      <c r="R77" s="642">
        <f t="shared" si="25"/>
        <v>100.38666666666667</v>
      </c>
      <c r="S77" s="643">
        <f t="shared" si="23"/>
        <v>-7.333333333332348E-2</v>
      </c>
      <c r="T77" s="735">
        <f t="shared" si="27"/>
        <v>100.48571428571428</v>
      </c>
      <c r="U77" s="547">
        <f t="shared" si="24"/>
        <v>-4.428571428570649E-2</v>
      </c>
      <c r="V77" s="628" t="s">
        <v>345</v>
      </c>
      <c r="W77" s="709">
        <v>0</v>
      </c>
      <c r="X77" s="1689" t="s">
        <v>759</v>
      </c>
      <c r="Y77" s="10"/>
    </row>
    <row r="78" spans="1:25" ht="13.25" customHeight="1">
      <c r="A78" s="2203">
        <v>43497</v>
      </c>
      <c r="B78" s="2218">
        <v>100.66781932156914</v>
      </c>
      <c r="C78" s="535">
        <f t="shared" si="19"/>
        <v>-0.14311533438346657</v>
      </c>
      <c r="D78" s="614">
        <f t="shared" si="12"/>
        <v>-0.36</v>
      </c>
      <c r="E78" s="965">
        <f t="shared" si="28"/>
        <v>100.82563552898957</v>
      </c>
      <c r="F78" s="521">
        <f t="shared" si="20"/>
        <v>-0.16996621687496827</v>
      </c>
      <c r="G78" s="657">
        <f t="shared" si="16"/>
        <v>101.15136684041576</v>
      </c>
      <c r="H78" s="614">
        <f t="shared" si="21"/>
        <v>-0.13643441741224649</v>
      </c>
      <c r="I78" s="432" t="s">
        <v>281</v>
      </c>
      <c r="J78" s="1744" t="str">
        <f t="shared" si="18"/>
        <v>---</v>
      </c>
      <c r="K78" s="17">
        <v>0</v>
      </c>
      <c r="L78" s="646" t="s">
        <v>767</v>
      </c>
      <c r="M78" s="10"/>
      <c r="N78" s="316">
        <v>43497</v>
      </c>
      <c r="O78" s="710">
        <v>100.22</v>
      </c>
      <c r="P78" s="733">
        <f t="shared" si="22"/>
        <v>-7.9999999999998295E-2</v>
      </c>
      <c r="Q78" s="263">
        <f t="shared" si="13"/>
        <v>-0.41</v>
      </c>
      <c r="R78" s="394">
        <f t="shared" si="25"/>
        <v>100.30333333333333</v>
      </c>
      <c r="S78" s="297">
        <f t="shared" si="23"/>
        <v>-8.3333333333342807E-2</v>
      </c>
      <c r="T78" s="699">
        <f t="shared" si="27"/>
        <v>100.43285714285715</v>
      </c>
      <c r="U78" s="52">
        <f t="shared" si="24"/>
        <v>-5.2857142857135386E-2</v>
      </c>
      <c r="V78" s="609" t="s">
        <v>345</v>
      </c>
      <c r="W78" s="617">
        <v>0</v>
      </c>
      <c r="X78" s="1682" t="s">
        <v>767</v>
      </c>
      <c r="Y78" s="10"/>
    </row>
    <row r="79" spans="1:25" ht="13.25" customHeight="1">
      <c r="A79" s="2204">
        <v>43525</v>
      </c>
      <c r="B79" s="2218">
        <v>100.53388846615024</v>
      </c>
      <c r="C79" s="535">
        <f t="shared" si="19"/>
        <v>-0.13393085541889604</v>
      </c>
      <c r="D79" s="614">
        <f t="shared" si="12"/>
        <v>-0.55000000000000004</v>
      </c>
      <c r="E79" s="965">
        <f t="shared" si="28"/>
        <v>100.67088081455734</v>
      </c>
      <c r="F79" s="521">
        <f t="shared" si="20"/>
        <v>-0.15475471443222943</v>
      </c>
      <c r="G79" s="657">
        <f t="shared" si="16"/>
        <v>101.00074592298377</v>
      </c>
      <c r="H79" s="614">
        <f t="shared" si="21"/>
        <v>-0.15062091743199346</v>
      </c>
      <c r="I79" s="432" t="s">
        <v>281</v>
      </c>
      <c r="J79" s="1744" t="str">
        <f t="shared" si="18"/>
        <v>---</v>
      </c>
      <c r="K79" s="17">
        <v>0</v>
      </c>
      <c r="L79" s="646" t="s">
        <v>592</v>
      </c>
      <c r="M79" s="10"/>
      <c r="N79" s="201">
        <v>43525</v>
      </c>
      <c r="O79" s="710">
        <v>100.14</v>
      </c>
      <c r="P79" s="733">
        <f t="shared" si="22"/>
        <v>-7.9999999999998295E-2</v>
      </c>
      <c r="Q79" s="263">
        <f t="shared" si="13"/>
        <v>-0.48</v>
      </c>
      <c r="R79" s="394">
        <f t="shared" si="25"/>
        <v>100.21999999999998</v>
      </c>
      <c r="S79" s="297">
        <f t="shared" si="23"/>
        <v>-8.3333333333342807E-2</v>
      </c>
      <c r="T79" s="699">
        <f t="shared" si="27"/>
        <v>100.37142857142855</v>
      </c>
      <c r="U79" s="52">
        <f t="shared" si="24"/>
        <v>-6.1428571428592704E-2</v>
      </c>
      <c r="V79" s="609" t="s">
        <v>345</v>
      </c>
      <c r="W79" s="617">
        <v>0</v>
      </c>
      <c r="X79" s="1682" t="s">
        <v>776</v>
      </c>
      <c r="Y79" s="10"/>
    </row>
    <row r="80" spans="1:25" ht="13.25" customHeight="1">
      <c r="A80" s="2204">
        <v>43556</v>
      </c>
      <c r="B80" s="2218">
        <v>100.46681809065382</v>
      </c>
      <c r="C80" s="535">
        <f t="shared" si="19"/>
        <v>-6.7070375496427914E-2</v>
      </c>
      <c r="D80" s="614">
        <f t="shared" si="12"/>
        <v>-0.75</v>
      </c>
      <c r="E80" s="965">
        <f t="shared" si="28"/>
        <v>100.55617529279107</v>
      </c>
      <c r="F80" s="521">
        <f t="shared" si="20"/>
        <v>-0.11470552176626825</v>
      </c>
      <c r="G80" s="657">
        <f t="shared" si="16"/>
        <v>100.85619659159235</v>
      </c>
      <c r="H80" s="614">
        <f t="shared" si="21"/>
        <v>-0.14454933139141701</v>
      </c>
      <c r="I80" s="432" t="s">
        <v>281</v>
      </c>
      <c r="J80" s="1744" t="str">
        <f t="shared" si="18"/>
        <v>---</v>
      </c>
      <c r="K80" s="17">
        <v>0</v>
      </c>
      <c r="L80" s="646" t="s">
        <v>593</v>
      </c>
      <c r="M80" s="10"/>
      <c r="N80" s="201">
        <v>43556</v>
      </c>
      <c r="O80" s="710">
        <v>100.06</v>
      </c>
      <c r="P80" s="733">
        <f t="shared" si="22"/>
        <v>-7.9999999999998295E-2</v>
      </c>
      <c r="Q80" s="263">
        <f t="shared" si="13"/>
        <v>-0.56000000000000005</v>
      </c>
      <c r="R80" s="394">
        <f t="shared" si="25"/>
        <v>100.14</v>
      </c>
      <c r="S80" s="297">
        <f t="shared" si="23"/>
        <v>-7.9999999999984084E-2</v>
      </c>
      <c r="T80" s="699">
        <f t="shared" si="27"/>
        <v>100.29999999999998</v>
      </c>
      <c r="U80" s="52">
        <f t="shared" si="24"/>
        <v>-7.1428571428569398E-2</v>
      </c>
      <c r="V80" s="609" t="s">
        <v>345</v>
      </c>
      <c r="W80" s="617">
        <v>0</v>
      </c>
      <c r="X80" s="1682" t="s">
        <v>777</v>
      </c>
      <c r="Y80" s="10"/>
    </row>
    <row r="81" spans="1:25" ht="13.25" customHeight="1">
      <c r="A81" s="2204">
        <v>43586</v>
      </c>
      <c r="B81" s="2218">
        <v>100.42119260651387</v>
      </c>
      <c r="C81" s="535">
        <f t="shared" si="19"/>
        <v>-4.5625484139947048E-2</v>
      </c>
      <c r="D81" s="614">
        <f t="shared" ref="D81:D133" si="29">ROUND((B81-B69)/B69*100,2)</f>
        <v>-0.97</v>
      </c>
      <c r="E81" s="965">
        <f t="shared" si="28"/>
        <v>100.47396638777263</v>
      </c>
      <c r="F81" s="521">
        <f t="shared" si="20"/>
        <v>-8.2208905018433143E-2</v>
      </c>
      <c r="G81" s="657">
        <f t="shared" si="16"/>
        <v>100.72521767464011</v>
      </c>
      <c r="H81" s="614">
        <f t="shared" si="21"/>
        <v>-0.13097891695224462</v>
      </c>
      <c r="I81" s="432" t="s">
        <v>281</v>
      </c>
      <c r="J81" s="1744" t="str">
        <f t="shared" si="18"/>
        <v>---</v>
      </c>
      <c r="K81" s="17">
        <v>0</v>
      </c>
      <c r="L81" s="646" t="s">
        <v>584</v>
      </c>
      <c r="M81" s="10"/>
      <c r="N81" s="201">
        <v>43586</v>
      </c>
      <c r="O81" s="710">
        <v>99.98</v>
      </c>
      <c r="P81" s="733">
        <f t="shared" si="22"/>
        <v>-7.9999999999998295E-2</v>
      </c>
      <c r="Q81" s="263">
        <f t="shared" ref="Q81:Q134" si="30">ROUND((O81-O69)/O69*100,2)</f>
        <v>-0.64</v>
      </c>
      <c r="R81" s="394">
        <f t="shared" si="25"/>
        <v>100.06</v>
      </c>
      <c r="S81" s="297">
        <f t="shared" si="23"/>
        <v>-7.9999999999998295E-2</v>
      </c>
      <c r="T81" s="699">
        <f t="shared" si="27"/>
        <v>100.22285714285714</v>
      </c>
      <c r="U81" s="52">
        <f t="shared" si="24"/>
        <v>-7.7142857142845855E-2</v>
      </c>
      <c r="V81" s="609" t="s">
        <v>345</v>
      </c>
      <c r="W81" s="617">
        <v>0</v>
      </c>
      <c r="X81" s="1682" t="s">
        <v>778</v>
      </c>
      <c r="Y81" s="10"/>
    </row>
    <row r="82" spans="1:25" ht="13.25" customHeight="1">
      <c r="A82" s="2204">
        <v>43252</v>
      </c>
      <c r="B82" s="2218">
        <v>100.39958530685115</v>
      </c>
      <c r="C82" s="535">
        <f t="shared" si="19"/>
        <v>-2.1607299662719015E-2</v>
      </c>
      <c r="D82" s="614">
        <f t="shared" si="29"/>
        <v>-1.1399999999999999</v>
      </c>
      <c r="E82" s="965">
        <f t="shared" si="28"/>
        <v>100.42919866800628</v>
      </c>
      <c r="F82" s="521">
        <f t="shared" si="20"/>
        <v>-4.4767719766355185E-2</v>
      </c>
      <c r="G82" s="657">
        <f t="shared" si="16"/>
        <v>100.6140558653054</v>
      </c>
      <c r="H82" s="614">
        <f t="shared" si="21"/>
        <v>-0.11116180933470332</v>
      </c>
      <c r="I82" s="432" t="s">
        <v>281</v>
      </c>
      <c r="J82" s="1744" t="str">
        <f t="shared" si="18"/>
        <v>---</v>
      </c>
      <c r="K82" s="17">
        <v>0</v>
      </c>
      <c r="L82" s="646" t="s">
        <v>583</v>
      </c>
      <c r="M82" s="10"/>
      <c r="N82" s="201">
        <v>43252</v>
      </c>
      <c r="O82" s="710">
        <v>99.88</v>
      </c>
      <c r="P82" s="733">
        <f t="shared" si="22"/>
        <v>-0.10000000000000853</v>
      </c>
      <c r="Q82" s="263">
        <f t="shared" si="30"/>
        <v>-0.73</v>
      </c>
      <c r="R82" s="394">
        <f t="shared" si="25"/>
        <v>99.973333333333343</v>
      </c>
      <c r="S82" s="297">
        <f t="shared" si="23"/>
        <v>-8.6666666666658898E-2</v>
      </c>
      <c r="T82" s="699">
        <f t="shared" si="27"/>
        <v>100.13857142857141</v>
      </c>
      <c r="U82" s="52">
        <f t="shared" si="24"/>
        <v>-8.4285714285726954E-2</v>
      </c>
      <c r="V82" s="609" t="s">
        <v>345</v>
      </c>
      <c r="W82" s="617">
        <v>0</v>
      </c>
      <c r="X82" s="1682" t="s">
        <v>583</v>
      </c>
      <c r="Y82" s="10"/>
    </row>
    <row r="83" spans="1:25" ht="13.25" customHeight="1">
      <c r="A83" s="2204">
        <v>43647</v>
      </c>
      <c r="B83" s="2218">
        <v>100.34325798513979</v>
      </c>
      <c r="C83" s="535">
        <f t="shared" si="19"/>
        <v>-5.6327321711364675E-2</v>
      </c>
      <c r="D83" s="614">
        <f t="shared" si="29"/>
        <v>-1.26</v>
      </c>
      <c r="E83" s="965">
        <f t="shared" ref="E83:E110" si="31">SUM(B81:B83)/3</f>
        <v>100.38801196616828</v>
      </c>
      <c r="F83" s="521">
        <f t="shared" si="20"/>
        <v>-4.1186701838000772E-2</v>
      </c>
      <c r="G83" s="657">
        <f t="shared" ref="G83:G110" si="32">SUM(B77:B83)/7</f>
        <v>100.52049949040438</v>
      </c>
      <c r="H83" s="614">
        <f t="shared" si="21"/>
        <v>-9.3556374901027084E-2</v>
      </c>
      <c r="I83" s="432" t="s">
        <v>281</v>
      </c>
      <c r="J83" s="1744" t="str">
        <f t="shared" si="18"/>
        <v>---</v>
      </c>
      <c r="K83" s="17">
        <v>0</v>
      </c>
      <c r="L83" s="646" t="s">
        <v>594</v>
      </c>
      <c r="M83" s="10"/>
      <c r="N83" s="201">
        <v>43647</v>
      </c>
      <c r="O83" s="710">
        <v>99.79</v>
      </c>
      <c r="P83" s="733">
        <f t="shared" si="22"/>
        <v>-8.99999999999892E-2</v>
      </c>
      <c r="Q83" s="263">
        <f t="shared" si="30"/>
        <v>-0.8</v>
      </c>
      <c r="R83" s="394">
        <f t="shared" ref="R83:R130" si="33">SUM(O81:O83)/3</f>
        <v>99.88333333333334</v>
      </c>
      <c r="S83" s="297">
        <f t="shared" si="23"/>
        <v>-9.0000000000003411E-2</v>
      </c>
      <c r="T83" s="699">
        <f t="shared" si="27"/>
        <v>100.05285714285712</v>
      </c>
      <c r="U83" s="52">
        <f t="shared" si="24"/>
        <v>-8.5714285714288962E-2</v>
      </c>
      <c r="V83" s="609" t="s">
        <v>345</v>
      </c>
      <c r="W83" s="617">
        <v>0</v>
      </c>
      <c r="X83" s="1682" t="s">
        <v>594</v>
      </c>
      <c r="Y83" s="10"/>
    </row>
    <row r="84" spans="1:25" ht="13.25" customHeight="1">
      <c r="A84" s="2204">
        <v>43678</v>
      </c>
      <c r="B84" s="2218">
        <v>100.21377556194089</v>
      </c>
      <c r="C84" s="535">
        <f t="shared" si="19"/>
        <v>-0.12948242319889403</v>
      </c>
      <c r="D84" s="614">
        <f t="shared" si="29"/>
        <v>-1.35</v>
      </c>
      <c r="E84" s="965">
        <f t="shared" si="31"/>
        <v>100.31887295131061</v>
      </c>
      <c r="F84" s="521">
        <f t="shared" si="20"/>
        <v>-6.9139014857668712E-2</v>
      </c>
      <c r="G84" s="657">
        <f t="shared" si="32"/>
        <v>100.43519104840269</v>
      </c>
      <c r="H84" s="614">
        <f t="shared" si="21"/>
        <v>-8.5308442001689855E-2</v>
      </c>
      <c r="I84" s="432" t="s">
        <v>281</v>
      </c>
      <c r="J84" s="1744" t="str">
        <f t="shared" si="18"/>
        <v>---</v>
      </c>
      <c r="K84" s="17">
        <v>0</v>
      </c>
      <c r="L84" s="646" t="s">
        <v>595</v>
      </c>
      <c r="M84" s="10"/>
      <c r="N84" s="201">
        <v>43678</v>
      </c>
      <c r="O84" s="710">
        <v>99.69</v>
      </c>
      <c r="P84" s="733">
        <f t="shared" si="22"/>
        <v>-0.10000000000000853</v>
      </c>
      <c r="Q84" s="263">
        <f t="shared" si="30"/>
        <v>-0.88</v>
      </c>
      <c r="R84" s="394">
        <f t="shared" si="33"/>
        <v>99.786666666666676</v>
      </c>
      <c r="S84" s="297">
        <f t="shared" si="23"/>
        <v>-9.6666666666664014E-2</v>
      </c>
      <c r="T84" s="699">
        <f t="shared" si="27"/>
        <v>99.965714285714284</v>
      </c>
      <c r="U84" s="52">
        <f t="shared" si="24"/>
        <v>-8.714285714283676E-2</v>
      </c>
      <c r="V84" s="609" t="s">
        <v>345</v>
      </c>
      <c r="W84" s="617">
        <v>0</v>
      </c>
      <c r="X84" s="1682" t="s">
        <v>595</v>
      </c>
      <c r="Y84" s="10"/>
    </row>
    <row r="85" spans="1:25" ht="13.25" customHeight="1">
      <c r="A85" s="2204">
        <v>43709</v>
      </c>
      <c r="B85" s="2218">
        <v>99.995608509630358</v>
      </c>
      <c r="C85" s="535">
        <f t="shared" si="19"/>
        <v>-0.2181670523105339</v>
      </c>
      <c r="D85" s="614">
        <f t="shared" si="29"/>
        <v>-1.46</v>
      </c>
      <c r="E85" s="965">
        <f t="shared" si="31"/>
        <v>100.18421401890367</v>
      </c>
      <c r="F85" s="521">
        <f t="shared" si="20"/>
        <v>-0.13465893240693561</v>
      </c>
      <c r="G85" s="657">
        <f t="shared" si="32"/>
        <v>100.33916093241143</v>
      </c>
      <c r="H85" s="614">
        <f t="shared" si="21"/>
        <v>-9.6030115991254661E-2</v>
      </c>
      <c r="I85" s="432" t="s">
        <v>281</v>
      </c>
      <c r="J85" s="1744" t="str">
        <f t="shared" si="18"/>
        <v>---</v>
      </c>
      <c r="K85" s="17">
        <v>0</v>
      </c>
      <c r="L85" s="646" t="s">
        <v>688</v>
      </c>
      <c r="M85" s="10"/>
      <c r="N85" s="201">
        <v>43709</v>
      </c>
      <c r="O85" s="710">
        <v>99.58</v>
      </c>
      <c r="P85" s="733">
        <f t="shared" si="22"/>
        <v>-0.10999999999999943</v>
      </c>
      <c r="Q85" s="263">
        <f t="shared" si="30"/>
        <v>-0.97</v>
      </c>
      <c r="R85" s="394">
        <f t="shared" si="33"/>
        <v>99.686666666666667</v>
      </c>
      <c r="S85" s="297">
        <f t="shared" si="23"/>
        <v>-0.10000000000000853</v>
      </c>
      <c r="T85" s="699">
        <f t="shared" si="27"/>
        <v>99.874285714285719</v>
      </c>
      <c r="U85" s="52">
        <f t="shared" si="24"/>
        <v>-9.1428571428565419E-2</v>
      </c>
      <c r="V85" s="609" t="s">
        <v>345</v>
      </c>
      <c r="W85" s="617">
        <v>0</v>
      </c>
      <c r="X85" s="1682" t="s">
        <v>688</v>
      </c>
      <c r="Y85" s="10"/>
    </row>
    <row r="86" spans="1:25" ht="13.25" customHeight="1">
      <c r="A86" s="2204">
        <v>43739</v>
      </c>
      <c r="B86" s="2218">
        <v>99.62690102529119</v>
      </c>
      <c r="C86" s="535">
        <f t="shared" si="19"/>
        <v>-0.36870748433916845</v>
      </c>
      <c r="D86" s="614">
        <f t="shared" si="29"/>
        <v>-1.69</v>
      </c>
      <c r="E86" s="965">
        <f t="shared" si="31"/>
        <v>99.945428365620828</v>
      </c>
      <c r="F86" s="521">
        <f t="shared" si="20"/>
        <v>-0.23878565328284651</v>
      </c>
      <c r="G86" s="657">
        <f t="shared" si="32"/>
        <v>100.20959129800302</v>
      </c>
      <c r="H86" s="614">
        <f t="shared" si="21"/>
        <v>-0.12956963440841207</v>
      </c>
      <c r="I86" s="2229" t="s">
        <v>281</v>
      </c>
      <c r="J86" s="1744" t="str">
        <f t="shared" si="18"/>
        <v>---</v>
      </c>
      <c r="K86" s="17">
        <v>0</v>
      </c>
      <c r="L86" s="646" t="s">
        <v>587</v>
      </c>
      <c r="M86" s="10"/>
      <c r="N86" s="201">
        <v>43739</v>
      </c>
      <c r="O86" s="710">
        <v>99.45</v>
      </c>
      <c r="P86" s="733">
        <f t="shared" si="22"/>
        <v>-0.12999999999999545</v>
      </c>
      <c r="Q86" s="263">
        <f t="shared" si="30"/>
        <v>-1.06</v>
      </c>
      <c r="R86" s="394">
        <f t="shared" si="33"/>
        <v>99.573333333333323</v>
      </c>
      <c r="S86" s="297">
        <f t="shared" si="23"/>
        <v>-0.11333333333334394</v>
      </c>
      <c r="T86" s="699">
        <f t="shared" si="27"/>
        <v>99.775714285714301</v>
      </c>
      <c r="U86" s="52">
        <f t="shared" si="24"/>
        <v>-9.8571428571418096E-2</v>
      </c>
      <c r="V86" s="609" t="s">
        <v>345</v>
      </c>
      <c r="W86" s="617">
        <v>0</v>
      </c>
      <c r="X86" s="1682" t="s">
        <v>587</v>
      </c>
      <c r="Y86" s="10"/>
    </row>
    <row r="87" spans="1:25" ht="13.25" customHeight="1">
      <c r="A87" s="2204">
        <v>43770</v>
      </c>
      <c r="B87" s="2218">
        <v>99.211288334861763</v>
      </c>
      <c r="C87" s="535">
        <f t="shared" si="19"/>
        <v>-0.41561269042942683</v>
      </c>
      <c r="D87" s="614">
        <f t="shared" si="29"/>
        <v>-1.94</v>
      </c>
      <c r="E87" s="965">
        <f t="shared" si="31"/>
        <v>99.611265956594437</v>
      </c>
      <c r="F87" s="521">
        <f t="shared" si="20"/>
        <v>-0.33416240902639061</v>
      </c>
      <c r="G87" s="657">
        <f t="shared" si="32"/>
        <v>100.03022990431843</v>
      </c>
      <c r="H87" s="614">
        <f t="shared" si="21"/>
        <v>-0.17936139368458726</v>
      </c>
      <c r="I87" s="432" t="s">
        <v>281</v>
      </c>
      <c r="J87" s="1744" t="str">
        <f t="shared" si="18"/>
        <v>---</v>
      </c>
      <c r="K87" s="17">
        <v>0</v>
      </c>
      <c r="L87" s="646" t="s">
        <v>588</v>
      </c>
      <c r="M87" s="10"/>
      <c r="N87" s="201">
        <v>43770</v>
      </c>
      <c r="O87" s="710">
        <v>99.29</v>
      </c>
      <c r="P87" s="733">
        <f t="shared" si="22"/>
        <v>-0.15999999999999659</v>
      </c>
      <c r="Q87" s="263">
        <f t="shared" si="30"/>
        <v>-1.17</v>
      </c>
      <c r="R87" s="394">
        <f t="shared" si="33"/>
        <v>99.44</v>
      </c>
      <c r="S87" s="297">
        <f t="shared" si="23"/>
        <v>-0.13333333333332575</v>
      </c>
      <c r="T87" s="699">
        <f t="shared" si="27"/>
        <v>99.665714285714287</v>
      </c>
      <c r="U87" s="52">
        <f t="shared" si="24"/>
        <v>-0.11000000000001364</v>
      </c>
      <c r="V87" s="609" t="s">
        <v>345</v>
      </c>
      <c r="W87" s="617">
        <v>0</v>
      </c>
      <c r="X87" s="1682" t="s">
        <v>588</v>
      </c>
      <c r="Y87" s="10"/>
    </row>
    <row r="88" spans="1:25" ht="13.25" customHeight="1">
      <c r="A88" s="2211">
        <v>43800</v>
      </c>
      <c r="B88" s="2218">
        <v>98.752369990568127</v>
      </c>
      <c r="C88" s="586">
        <f t="shared" si="19"/>
        <v>-0.45891834429363598</v>
      </c>
      <c r="D88" s="814">
        <f t="shared" si="29"/>
        <v>-2.2200000000000002</v>
      </c>
      <c r="E88" s="966">
        <f t="shared" si="31"/>
        <v>99.196853116907036</v>
      </c>
      <c r="F88" s="704">
        <f t="shared" si="20"/>
        <v>-0.41441283968740095</v>
      </c>
      <c r="G88" s="637">
        <f t="shared" si="32"/>
        <v>99.791826673469046</v>
      </c>
      <c r="H88" s="814">
        <f t="shared" si="21"/>
        <v>-0.23840323084938575</v>
      </c>
      <c r="I88" s="2232" t="s">
        <v>281</v>
      </c>
      <c r="J88" s="1744" t="str">
        <f t="shared" si="18"/>
        <v>---</v>
      </c>
      <c r="K88" s="17">
        <v>0</v>
      </c>
      <c r="L88" s="649" t="s">
        <v>787</v>
      </c>
      <c r="M88" s="10"/>
      <c r="N88" s="202">
        <v>43800</v>
      </c>
      <c r="O88" s="711">
        <v>99.1</v>
      </c>
      <c r="P88" s="929">
        <f t="shared" si="22"/>
        <v>-0.19000000000001194</v>
      </c>
      <c r="Q88" s="543">
        <f t="shared" si="30"/>
        <v>-1.28</v>
      </c>
      <c r="R88" s="492">
        <f t="shared" si="33"/>
        <v>99.280000000000015</v>
      </c>
      <c r="S88" s="490">
        <f t="shared" si="23"/>
        <v>-0.15999999999998238</v>
      </c>
      <c r="T88" s="930">
        <f t="shared" si="27"/>
        <v>99.539999999999992</v>
      </c>
      <c r="U88" s="550">
        <f t="shared" si="24"/>
        <v>-0.12571428571429522</v>
      </c>
      <c r="V88" s="628" t="s">
        <v>345</v>
      </c>
      <c r="W88" s="709">
        <v>0</v>
      </c>
      <c r="X88" s="1687" t="s">
        <v>787</v>
      </c>
      <c r="Y88" s="10"/>
    </row>
    <row r="89" spans="1:25" ht="13.25" customHeight="1">
      <c r="A89" s="2202">
        <v>43831</v>
      </c>
      <c r="B89" s="2219">
        <v>98.193820467630459</v>
      </c>
      <c r="C89" s="535">
        <f t="shared" si="19"/>
        <v>-0.55854952293766758</v>
      </c>
      <c r="D89" s="614">
        <f t="shared" si="29"/>
        <v>-2.6</v>
      </c>
      <c r="E89" s="965">
        <f t="shared" si="31"/>
        <v>98.719159597686783</v>
      </c>
      <c r="F89" s="521">
        <f t="shared" si="20"/>
        <v>-0.47769351922025294</v>
      </c>
      <c r="G89" s="657">
        <f t="shared" si="32"/>
        <v>99.476717410723225</v>
      </c>
      <c r="H89" s="614">
        <f t="shared" si="21"/>
        <v>-0.31510926274582118</v>
      </c>
      <c r="I89" s="432" t="s">
        <v>281</v>
      </c>
      <c r="J89" s="1744" t="str">
        <f t="shared" si="18"/>
        <v>---</v>
      </c>
      <c r="K89" s="17">
        <v>0</v>
      </c>
      <c r="L89" s="646" t="s">
        <v>759</v>
      </c>
      <c r="M89" s="10"/>
      <c r="N89" s="315">
        <v>43831</v>
      </c>
      <c r="O89" s="712">
        <v>98.87</v>
      </c>
      <c r="P89" s="244">
        <f t="shared" si="22"/>
        <v>-0.22999999999998977</v>
      </c>
      <c r="Q89" s="52">
        <f t="shared" si="30"/>
        <v>-1.43</v>
      </c>
      <c r="R89" s="1001">
        <f t="shared" si="33"/>
        <v>99.086666666666659</v>
      </c>
      <c r="S89" s="970">
        <f t="shared" si="23"/>
        <v>-0.19333333333335645</v>
      </c>
      <c r="T89" s="735">
        <f t="shared" si="27"/>
        <v>99.395714285714277</v>
      </c>
      <c r="U89" s="52">
        <f t="shared" si="24"/>
        <v>-0.14428571428571502</v>
      </c>
      <c r="V89" s="628" t="s">
        <v>345</v>
      </c>
      <c r="W89" s="709">
        <v>0</v>
      </c>
      <c r="X89" s="1689" t="s">
        <v>759</v>
      </c>
      <c r="Y89" s="10"/>
    </row>
    <row r="90" spans="1:25" ht="13.25" customHeight="1">
      <c r="A90" s="2203">
        <v>43862</v>
      </c>
      <c r="B90" s="2216">
        <v>97.529007554090512</v>
      </c>
      <c r="C90" s="535">
        <f t="shared" si="19"/>
        <v>-0.6648129135399472</v>
      </c>
      <c r="D90" s="614">
        <f t="shared" si="29"/>
        <v>-3.12</v>
      </c>
      <c r="E90" s="965">
        <f t="shared" si="31"/>
        <v>98.158399337429714</v>
      </c>
      <c r="F90" s="521">
        <f t="shared" si="20"/>
        <v>-0.56076026025706938</v>
      </c>
      <c r="G90" s="657">
        <f t="shared" si="32"/>
        <v>99.074681634859047</v>
      </c>
      <c r="H90" s="614">
        <f t="shared" si="21"/>
        <v>-0.40203577586417794</v>
      </c>
      <c r="I90" s="432" t="s">
        <v>281</v>
      </c>
      <c r="J90" s="1744" t="str">
        <f t="shared" si="18"/>
        <v>---</v>
      </c>
      <c r="K90" s="17">
        <v>0</v>
      </c>
      <c r="L90" s="646" t="s">
        <v>767</v>
      </c>
      <c r="M90" s="10"/>
      <c r="N90" s="316">
        <v>43862</v>
      </c>
      <c r="O90" s="710">
        <v>98.59</v>
      </c>
      <c r="P90" s="36">
        <f t="shared" si="22"/>
        <v>-0.28000000000000114</v>
      </c>
      <c r="Q90" s="52">
        <f t="shared" si="30"/>
        <v>-1.63</v>
      </c>
      <c r="R90" s="638">
        <f t="shared" si="33"/>
        <v>98.853333333333339</v>
      </c>
      <c r="S90" s="970">
        <f t="shared" si="23"/>
        <v>-0.23333333333332007</v>
      </c>
      <c r="T90" s="699">
        <f t="shared" si="27"/>
        <v>99.224285714285728</v>
      </c>
      <c r="U90" s="52">
        <f t="shared" si="24"/>
        <v>-0.1714285714285495</v>
      </c>
      <c r="V90" s="628" t="s">
        <v>345</v>
      </c>
      <c r="W90" s="709">
        <v>0</v>
      </c>
      <c r="X90" s="1682" t="s">
        <v>767</v>
      </c>
      <c r="Y90" s="10"/>
    </row>
    <row r="91" spans="1:25" ht="13.25" customHeight="1">
      <c r="A91" s="2204">
        <v>43891</v>
      </c>
      <c r="B91" s="2216">
        <v>96.87421617904414</v>
      </c>
      <c r="C91" s="535">
        <f t="shared" si="19"/>
        <v>-0.65479137504637208</v>
      </c>
      <c r="D91" s="614">
        <f t="shared" si="29"/>
        <v>-3.64</v>
      </c>
      <c r="E91" s="965">
        <f t="shared" si="31"/>
        <v>97.532348066921713</v>
      </c>
      <c r="F91" s="521">
        <f t="shared" si="20"/>
        <v>-0.62605127050800036</v>
      </c>
      <c r="G91" s="657">
        <f t="shared" si="32"/>
        <v>98.597601723016652</v>
      </c>
      <c r="H91" s="614">
        <f t="shared" si="21"/>
        <v>-0.47707991184239518</v>
      </c>
      <c r="I91" s="432" t="s">
        <v>281</v>
      </c>
      <c r="J91" s="1744" t="str">
        <f t="shared" si="18"/>
        <v>---</v>
      </c>
      <c r="K91" s="17">
        <v>0</v>
      </c>
      <c r="L91" s="646" t="s">
        <v>776</v>
      </c>
      <c r="M91" s="10"/>
      <c r="N91" s="201">
        <v>43891</v>
      </c>
      <c r="O91" s="710">
        <v>97.98</v>
      </c>
      <c r="P91" s="36">
        <f t="shared" si="22"/>
        <v>-0.60999999999999943</v>
      </c>
      <c r="Q91" s="52">
        <f t="shared" si="30"/>
        <v>-2.16</v>
      </c>
      <c r="R91" s="638">
        <f t="shared" si="33"/>
        <v>98.48</v>
      </c>
      <c r="S91" s="970">
        <f t="shared" si="23"/>
        <v>-0.37333333333333485</v>
      </c>
      <c r="T91" s="699">
        <f t="shared" si="27"/>
        <v>98.98</v>
      </c>
      <c r="U91" s="52">
        <f t="shared" si="24"/>
        <v>-0.24428571428572354</v>
      </c>
      <c r="V91" s="609" t="s">
        <v>345</v>
      </c>
      <c r="W91" s="617">
        <v>0</v>
      </c>
      <c r="X91" s="1682" t="s">
        <v>776</v>
      </c>
      <c r="Y91" s="10"/>
    </row>
    <row r="92" spans="1:25" ht="13.25" customHeight="1">
      <c r="A92" s="2204">
        <v>43922</v>
      </c>
      <c r="B92" s="2216">
        <v>96.282641102246444</v>
      </c>
      <c r="C92" s="535">
        <f t="shared" si="19"/>
        <v>-0.59157507679769594</v>
      </c>
      <c r="D92" s="614">
        <f t="shared" si="29"/>
        <v>-4.16</v>
      </c>
      <c r="E92" s="965">
        <f t="shared" si="31"/>
        <v>96.89528827846037</v>
      </c>
      <c r="F92" s="521">
        <f t="shared" si="20"/>
        <v>-0.63705978846134315</v>
      </c>
      <c r="G92" s="657">
        <f t="shared" si="32"/>
        <v>98.067177807676103</v>
      </c>
      <c r="H92" s="614">
        <f t="shared" si="21"/>
        <v>-0.530423915340549</v>
      </c>
      <c r="I92" s="432" t="s">
        <v>281</v>
      </c>
      <c r="J92" s="1744" t="str">
        <f t="shared" si="18"/>
        <v>---</v>
      </c>
      <c r="K92" s="17">
        <v>0</v>
      </c>
      <c r="L92" s="646" t="s">
        <v>777</v>
      </c>
      <c r="M92" s="10"/>
      <c r="N92" s="201">
        <v>43922</v>
      </c>
      <c r="O92" s="710">
        <v>97.38</v>
      </c>
      <c r="P92" s="36">
        <f t="shared" si="22"/>
        <v>-0.60000000000000853</v>
      </c>
      <c r="Q92" s="52">
        <f t="shared" si="30"/>
        <v>-2.68</v>
      </c>
      <c r="R92" s="638">
        <f t="shared" si="33"/>
        <v>97.983333333333334</v>
      </c>
      <c r="S92" s="970">
        <f t="shared" si="23"/>
        <v>-0.4966666666666697</v>
      </c>
      <c r="T92" s="699">
        <f t="shared" si="27"/>
        <v>98.665714285714301</v>
      </c>
      <c r="U92" s="52">
        <f t="shared" si="24"/>
        <v>-0.31428571428570251</v>
      </c>
      <c r="V92" s="609" t="s">
        <v>345</v>
      </c>
      <c r="W92" s="617">
        <v>0</v>
      </c>
      <c r="X92" s="1682" t="s">
        <v>777</v>
      </c>
      <c r="Y92" s="10"/>
    </row>
    <row r="93" spans="1:25" ht="13.25" customHeight="1">
      <c r="A93" s="2204">
        <v>43952</v>
      </c>
      <c r="B93" s="2216">
        <v>95.919165925416408</v>
      </c>
      <c r="C93" s="535">
        <f t="shared" si="19"/>
        <v>-0.36347517683003616</v>
      </c>
      <c r="D93" s="614">
        <f t="shared" si="29"/>
        <v>-4.4800000000000004</v>
      </c>
      <c r="E93" s="965">
        <f t="shared" si="31"/>
        <v>96.35867440223565</v>
      </c>
      <c r="F93" s="521">
        <f t="shared" si="20"/>
        <v>-0.53661387622472034</v>
      </c>
      <c r="G93" s="657">
        <f t="shared" si="32"/>
        <v>97.537501364836857</v>
      </c>
      <c r="H93" s="614">
        <f t="shared" si="21"/>
        <v>-0.52967644283924642</v>
      </c>
      <c r="I93" s="432" t="s">
        <v>281</v>
      </c>
      <c r="J93" s="1744" t="str">
        <f t="shared" si="18"/>
        <v>---</v>
      </c>
      <c r="K93" s="17">
        <v>0</v>
      </c>
      <c r="L93" s="646" t="s">
        <v>778</v>
      </c>
      <c r="M93" s="10"/>
      <c r="N93" s="201">
        <v>43952</v>
      </c>
      <c r="O93" s="710">
        <v>96.93</v>
      </c>
      <c r="P93" s="36">
        <f t="shared" si="22"/>
        <v>-0.44999999999998863</v>
      </c>
      <c r="Q93" s="52">
        <f t="shared" si="30"/>
        <v>-3.05</v>
      </c>
      <c r="R93" s="638">
        <f t="shared" si="33"/>
        <v>97.43</v>
      </c>
      <c r="S93" s="970">
        <f t="shared" si="23"/>
        <v>-0.55333333333332746</v>
      </c>
      <c r="T93" s="699">
        <f t="shared" si="27"/>
        <v>98.305714285714302</v>
      </c>
      <c r="U93" s="52">
        <f t="shared" si="24"/>
        <v>-0.35999999999999943</v>
      </c>
      <c r="V93" s="609" t="s">
        <v>345</v>
      </c>
      <c r="W93" s="617">
        <v>0</v>
      </c>
      <c r="X93" s="1682" t="s">
        <v>778</v>
      </c>
      <c r="Y93" s="10"/>
    </row>
    <row r="94" spans="1:25" ht="13.25" customHeight="1">
      <c r="A94" s="2204">
        <v>43983</v>
      </c>
      <c r="B94" s="2216">
        <v>95.853165871177268</v>
      </c>
      <c r="C94" s="535">
        <f t="shared" si="19"/>
        <v>-6.6000054239140127E-2</v>
      </c>
      <c r="D94" s="614">
        <f t="shared" si="29"/>
        <v>-4.53</v>
      </c>
      <c r="E94" s="965">
        <f t="shared" si="31"/>
        <v>96.018324299613369</v>
      </c>
      <c r="F94" s="521">
        <f t="shared" si="20"/>
        <v>-0.34035010262228127</v>
      </c>
      <c r="G94" s="657">
        <f t="shared" si="32"/>
        <v>97.057769584310478</v>
      </c>
      <c r="H94" s="614">
        <f t="shared" si="21"/>
        <v>-0.47973178052637877</v>
      </c>
      <c r="I94" s="432" t="s">
        <v>281</v>
      </c>
      <c r="J94" s="2537" t="str">
        <f t="shared" si="18"/>
        <v>谷</v>
      </c>
      <c r="K94" s="17">
        <v>-1</v>
      </c>
      <c r="L94" s="646" t="s">
        <v>796</v>
      </c>
      <c r="M94" s="10"/>
      <c r="N94" s="201">
        <v>43983</v>
      </c>
      <c r="O94" s="710">
        <v>97.11</v>
      </c>
      <c r="P94" s="36">
        <f t="shared" si="22"/>
        <v>0.17999999999999261</v>
      </c>
      <c r="Q94" s="52">
        <f t="shared" si="30"/>
        <v>-2.77</v>
      </c>
      <c r="R94" s="638">
        <f t="shared" si="33"/>
        <v>97.14</v>
      </c>
      <c r="S94" s="970">
        <f t="shared" si="23"/>
        <v>-0.29000000000000625</v>
      </c>
      <c r="T94" s="699">
        <f t="shared" si="27"/>
        <v>97.994285714285724</v>
      </c>
      <c r="U94" s="52">
        <f t="shared" si="24"/>
        <v>-0.31142857142857849</v>
      </c>
      <c r="V94" s="609" t="s">
        <v>345</v>
      </c>
      <c r="W94" s="617">
        <v>0</v>
      </c>
      <c r="X94" s="1682" t="s">
        <v>796</v>
      </c>
      <c r="Y94" s="10"/>
    </row>
    <row r="95" spans="1:25" ht="13.25" customHeight="1">
      <c r="A95" s="2204">
        <v>44013</v>
      </c>
      <c r="B95" s="2216">
        <v>96.09865579842571</v>
      </c>
      <c r="C95" s="535">
        <f t="shared" si="19"/>
        <v>0.24548992724844254</v>
      </c>
      <c r="D95" s="614">
        <f t="shared" si="29"/>
        <v>-4.2300000000000004</v>
      </c>
      <c r="E95" s="965">
        <f t="shared" si="31"/>
        <v>95.956995865006476</v>
      </c>
      <c r="F95" s="521">
        <f t="shared" si="20"/>
        <v>-6.1328434606892301E-2</v>
      </c>
      <c r="G95" s="657">
        <f t="shared" si="32"/>
        <v>96.678667556861569</v>
      </c>
      <c r="H95" s="614">
        <f t="shared" si="21"/>
        <v>-0.37910202744890853</v>
      </c>
      <c r="I95" s="432" t="s">
        <v>281</v>
      </c>
      <c r="J95" s="1744" t="str">
        <f t="shared" si="18"/>
        <v>---</v>
      </c>
      <c r="K95" s="17">
        <v>0</v>
      </c>
      <c r="L95" s="646" t="s">
        <v>797</v>
      </c>
      <c r="M95" s="10"/>
      <c r="N95" s="201">
        <v>44013</v>
      </c>
      <c r="O95" s="710">
        <v>97.79</v>
      </c>
      <c r="P95" s="36">
        <f t="shared" si="22"/>
        <v>0.68000000000000682</v>
      </c>
      <c r="Q95" s="52">
        <f t="shared" si="30"/>
        <v>-2</v>
      </c>
      <c r="R95" s="638">
        <f t="shared" si="33"/>
        <v>97.276666666666685</v>
      </c>
      <c r="S95" s="970">
        <f t="shared" si="23"/>
        <v>0.13666666666668448</v>
      </c>
      <c r="T95" s="699">
        <f t="shared" si="27"/>
        <v>97.80714285714285</v>
      </c>
      <c r="U95" s="52">
        <f t="shared" si="24"/>
        <v>-0.18714285714287371</v>
      </c>
      <c r="V95" s="609" t="s">
        <v>345</v>
      </c>
      <c r="W95" s="617">
        <v>0</v>
      </c>
      <c r="X95" s="1682" t="s">
        <v>797</v>
      </c>
      <c r="Y95" s="10"/>
    </row>
    <row r="96" spans="1:25" ht="13.25" customHeight="1">
      <c r="A96" s="2204">
        <v>44044</v>
      </c>
      <c r="B96" s="2216">
        <v>96.605426679244644</v>
      </c>
      <c r="C96" s="535">
        <f t="shared" si="19"/>
        <v>0.50677088081893373</v>
      </c>
      <c r="D96" s="614">
        <f t="shared" si="29"/>
        <v>-3.6</v>
      </c>
      <c r="E96" s="965">
        <f t="shared" si="31"/>
        <v>96.185749449615869</v>
      </c>
      <c r="F96" s="521">
        <f t="shared" si="20"/>
        <v>0.2287535846093931</v>
      </c>
      <c r="G96" s="657">
        <f t="shared" si="32"/>
        <v>96.451754158520728</v>
      </c>
      <c r="H96" s="614">
        <f t="shared" si="21"/>
        <v>-0.2269133983408409</v>
      </c>
      <c r="I96" s="432" t="s">
        <v>349</v>
      </c>
      <c r="J96" s="1744" t="str">
        <f t="shared" si="18"/>
        <v>---</v>
      </c>
      <c r="K96" s="17">
        <v>0</v>
      </c>
      <c r="L96" s="646" t="s">
        <v>798</v>
      </c>
      <c r="M96" s="10"/>
      <c r="N96" s="201">
        <v>44044</v>
      </c>
      <c r="O96" s="710">
        <v>98.21</v>
      </c>
      <c r="P96" s="36">
        <f t="shared" si="22"/>
        <v>0.41999999999998749</v>
      </c>
      <c r="Q96" s="52">
        <f t="shared" si="30"/>
        <v>-1.48</v>
      </c>
      <c r="R96" s="638">
        <f t="shared" si="33"/>
        <v>97.703333333333333</v>
      </c>
      <c r="S96" s="970">
        <f t="shared" si="23"/>
        <v>0.4266666666666481</v>
      </c>
      <c r="T96" s="699">
        <f t="shared" si="27"/>
        <v>97.712857142857146</v>
      </c>
      <c r="U96" s="52">
        <f t="shared" si="24"/>
        <v>-9.4285714285703648E-2</v>
      </c>
      <c r="V96" s="609" t="s">
        <v>345</v>
      </c>
      <c r="W96" s="617">
        <v>0</v>
      </c>
      <c r="X96" s="1682" t="s">
        <v>798</v>
      </c>
      <c r="Y96" s="10"/>
    </row>
    <row r="97" spans="1:25" ht="13.25" customHeight="1">
      <c r="A97" s="2204">
        <v>44075</v>
      </c>
      <c r="B97" s="2216">
        <v>97.285335857214591</v>
      </c>
      <c r="C97" s="535">
        <f t="shared" si="19"/>
        <v>0.67990917796994665</v>
      </c>
      <c r="D97" s="614">
        <f t="shared" si="29"/>
        <v>-2.71</v>
      </c>
      <c r="E97" s="965">
        <f t="shared" si="31"/>
        <v>96.663139444961644</v>
      </c>
      <c r="F97" s="521">
        <f t="shared" si="20"/>
        <v>0.47738999534577431</v>
      </c>
      <c r="G97" s="657">
        <f t="shared" si="32"/>
        <v>96.416943916109872</v>
      </c>
      <c r="H97" s="614">
        <f t="shared" si="21"/>
        <v>-3.4810242410856063E-2</v>
      </c>
      <c r="I97" s="432" t="s">
        <v>349</v>
      </c>
      <c r="J97" s="1744" t="str">
        <f t="shared" si="18"/>
        <v>---</v>
      </c>
      <c r="K97" s="17">
        <v>0</v>
      </c>
      <c r="L97" s="646" t="s">
        <v>799</v>
      </c>
      <c r="M97" s="10"/>
      <c r="N97" s="201">
        <v>44075</v>
      </c>
      <c r="O97" s="710">
        <v>98.53</v>
      </c>
      <c r="P97" s="36">
        <f t="shared" si="22"/>
        <v>0.32000000000000739</v>
      </c>
      <c r="Q97" s="52">
        <f t="shared" si="30"/>
        <v>-1.05</v>
      </c>
      <c r="R97" s="638">
        <f t="shared" si="33"/>
        <v>98.176666666666662</v>
      </c>
      <c r="S97" s="970">
        <f t="shared" si="23"/>
        <v>0.47333333333332916</v>
      </c>
      <c r="T97" s="699">
        <f t="shared" si="27"/>
        <v>97.704285714285717</v>
      </c>
      <c r="U97" s="52">
        <f t="shared" si="24"/>
        <v>-8.5714285714288962E-3</v>
      </c>
      <c r="V97" s="609" t="s">
        <v>345</v>
      </c>
      <c r="W97" s="617">
        <v>0</v>
      </c>
      <c r="X97" s="1682" t="s">
        <v>799</v>
      </c>
      <c r="Y97" s="10"/>
    </row>
    <row r="98" spans="1:25" ht="13.25" customHeight="1">
      <c r="A98" s="2204">
        <v>44105</v>
      </c>
      <c r="B98" s="2216">
        <v>97.972567925718721</v>
      </c>
      <c r="C98" s="535">
        <f t="shared" si="19"/>
        <v>0.68723206850413021</v>
      </c>
      <c r="D98" s="614">
        <f t="shared" si="29"/>
        <v>-1.66</v>
      </c>
      <c r="E98" s="965">
        <f t="shared" si="31"/>
        <v>97.287776820725981</v>
      </c>
      <c r="F98" s="521">
        <f t="shared" si="20"/>
        <v>0.62463737576433687</v>
      </c>
      <c r="G98" s="657">
        <f t="shared" si="32"/>
        <v>96.573851308491967</v>
      </c>
      <c r="H98" s="614">
        <f t="shared" si="21"/>
        <v>0.15690739238209517</v>
      </c>
      <c r="I98" s="2229" t="s">
        <v>343</v>
      </c>
      <c r="J98" s="1744" t="str">
        <f t="shared" si="18"/>
        <v>---</v>
      </c>
      <c r="K98" s="17">
        <v>0</v>
      </c>
      <c r="L98" s="646" t="s">
        <v>800</v>
      </c>
      <c r="M98" s="10"/>
      <c r="N98" s="201">
        <v>44105</v>
      </c>
      <c r="O98" s="710">
        <v>98.82</v>
      </c>
      <c r="P98" s="36">
        <f t="shared" si="22"/>
        <v>0.28999999999999204</v>
      </c>
      <c r="Q98" s="52">
        <f t="shared" si="30"/>
        <v>-0.63</v>
      </c>
      <c r="R98" s="638">
        <f t="shared" si="33"/>
        <v>98.52</v>
      </c>
      <c r="S98" s="970">
        <f t="shared" si="23"/>
        <v>0.34333333333333371</v>
      </c>
      <c r="T98" s="699">
        <f t="shared" si="27"/>
        <v>97.824285714285708</v>
      </c>
      <c r="U98" s="52">
        <f t="shared" si="24"/>
        <v>0.11999999999999034</v>
      </c>
      <c r="V98" s="609" t="s">
        <v>345</v>
      </c>
      <c r="W98" s="617">
        <v>0</v>
      </c>
      <c r="X98" s="1682" t="s">
        <v>800</v>
      </c>
      <c r="Y98" s="10"/>
    </row>
    <row r="99" spans="1:25" ht="13.25" customHeight="1">
      <c r="A99" s="2204">
        <v>44136</v>
      </c>
      <c r="B99" s="2216">
        <v>98.620941007283278</v>
      </c>
      <c r="C99" s="535">
        <f t="shared" si="19"/>
        <v>0.6483730815645572</v>
      </c>
      <c r="D99" s="614">
        <f t="shared" si="29"/>
        <v>-0.6</v>
      </c>
      <c r="E99" s="965">
        <f t="shared" si="31"/>
        <v>97.959614930072192</v>
      </c>
      <c r="F99" s="521">
        <f t="shared" si="20"/>
        <v>0.67183810934621135</v>
      </c>
      <c r="G99" s="657">
        <f t="shared" si="32"/>
        <v>96.907894152068664</v>
      </c>
      <c r="H99" s="614">
        <f t="shared" si="21"/>
        <v>0.33404284357669667</v>
      </c>
      <c r="I99" s="2229" t="s">
        <v>343</v>
      </c>
      <c r="J99" s="1744" t="str">
        <f t="shared" si="18"/>
        <v>---</v>
      </c>
      <c r="K99" s="17">
        <v>0</v>
      </c>
      <c r="L99" s="646" t="s">
        <v>801</v>
      </c>
      <c r="M99" s="10"/>
      <c r="N99" s="201">
        <v>44136</v>
      </c>
      <c r="O99" s="710">
        <v>99.12</v>
      </c>
      <c r="P99" s="36">
        <f t="shared" si="22"/>
        <v>0.30000000000001137</v>
      </c>
      <c r="Q99" s="52">
        <f t="shared" si="30"/>
        <v>-0.17</v>
      </c>
      <c r="R99" s="638">
        <f t="shared" si="33"/>
        <v>98.823333333333338</v>
      </c>
      <c r="S99" s="970">
        <f t="shared" si="23"/>
        <v>0.30333333333334167</v>
      </c>
      <c r="T99" s="699">
        <f t="shared" si="27"/>
        <v>98.07285714285716</v>
      </c>
      <c r="U99" s="52">
        <f t="shared" si="24"/>
        <v>0.2485714285714522</v>
      </c>
      <c r="V99" s="609" t="s">
        <v>345</v>
      </c>
      <c r="W99" s="617">
        <v>0</v>
      </c>
      <c r="X99" s="1682" t="s">
        <v>801</v>
      </c>
      <c r="Y99" s="10"/>
    </row>
    <row r="100" spans="1:25" ht="13.25" customHeight="1">
      <c r="A100" s="2211">
        <v>44166</v>
      </c>
      <c r="B100" s="2217">
        <v>99.198973288350189</v>
      </c>
      <c r="C100" s="586">
        <f t="shared" si="19"/>
        <v>0.57803228106691051</v>
      </c>
      <c r="D100" s="814">
        <f t="shared" si="29"/>
        <v>0.45</v>
      </c>
      <c r="E100" s="966">
        <f t="shared" si="31"/>
        <v>98.597494073784063</v>
      </c>
      <c r="F100" s="704">
        <f t="shared" si="20"/>
        <v>0.63787914371187071</v>
      </c>
      <c r="G100" s="637">
        <f t="shared" si="32"/>
        <v>97.37643806105919</v>
      </c>
      <c r="H100" s="814">
        <f t="shared" si="21"/>
        <v>0.46854390899052589</v>
      </c>
      <c r="I100" s="2230" t="s">
        <v>343</v>
      </c>
      <c r="J100" s="1744" t="str">
        <f t="shared" si="18"/>
        <v>---</v>
      </c>
      <c r="K100" s="17">
        <v>0</v>
      </c>
      <c r="L100" s="649" t="s">
        <v>787</v>
      </c>
      <c r="M100" s="10"/>
      <c r="N100" s="202">
        <v>44166</v>
      </c>
      <c r="O100" s="711">
        <v>99.4</v>
      </c>
      <c r="P100" s="242">
        <f t="shared" si="22"/>
        <v>0.28000000000000114</v>
      </c>
      <c r="Q100" s="550">
        <f t="shared" si="30"/>
        <v>0.3</v>
      </c>
      <c r="R100" s="644">
        <f t="shared" si="33"/>
        <v>99.113333333333344</v>
      </c>
      <c r="S100" s="1000">
        <f t="shared" si="23"/>
        <v>0.29000000000000625</v>
      </c>
      <c r="T100" s="930">
        <f t="shared" si="27"/>
        <v>98.425714285714278</v>
      </c>
      <c r="U100" s="550">
        <f t="shared" si="24"/>
        <v>0.35285714285711833</v>
      </c>
      <c r="V100" s="609" t="s">
        <v>345</v>
      </c>
      <c r="W100" s="617">
        <v>0</v>
      </c>
      <c r="X100" s="1687" t="s">
        <v>787</v>
      </c>
      <c r="Y100" s="10"/>
    </row>
    <row r="101" spans="1:25" ht="13.25" customHeight="1">
      <c r="A101" s="2203">
        <v>44197</v>
      </c>
      <c r="B101" s="2218">
        <v>99.684784642697451</v>
      </c>
      <c r="C101" s="535">
        <f t="shared" si="19"/>
        <v>0.48581135434726264</v>
      </c>
      <c r="D101" s="523">
        <f t="shared" si="29"/>
        <v>1.52</v>
      </c>
      <c r="E101" s="965">
        <f t="shared" si="31"/>
        <v>99.16823297944363</v>
      </c>
      <c r="F101" s="697">
        <f t="shared" si="20"/>
        <v>0.57073890565956731</v>
      </c>
      <c r="G101" s="657">
        <f t="shared" si="32"/>
        <v>97.923812171276367</v>
      </c>
      <c r="H101" s="523">
        <f t="shared" si="21"/>
        <v>0.54737411021717719</v>
      </c>
      <c r="I101" s="2229" t="s">
        <v>343</v>
      </c>
      <c r="J101" s="1506" t="str">
        <f t="shared" si="18"/>
        <v>---</v>
      </c>
      <c r="K101" s="17">
        <v>0</v>
      </c>
      <c r="L101" s="646" t="s">
        <v>759</v>
      </c>
      <c r="M101" s="10"/>
      <c r="N101" s="316">
        <v>44197</v>
      </c>
      <c r="O101" s="710">
        <v>99.68</v>
      </c>
      <c r="P101" s="36">
        <f t="shared" si="22"/>
        <v>0.28000000000000114</v>
      </c>
      <c r="Q101" s="52">
        <f t="shared" si="30"/>
        <v>0.82</v>
      </c>
      <c r="R101" s="638">
        <f t="shared" si="33"/>
        <v>99.40000000000002</v>
      </c>
      <c r="S101" s="970">
        <f t="shared" si="23"/>
        <v>0.28666666666667595</v>
      </c>
      <c r="T101" s="699">
        <f t="shared" si="27"/>
        <v>98.79285714285713</v>
      </c>
      <c r="U101" s="52">
        <f t="shared" si="24"/>
        <v>0.36714285714285211</v>
      </c>
      <c r="V101" s="627" t="s">
        <v>345</v>
      </c>
      <c r="W101" s="261">
        <v>0</v>
      </c>
      <c r="X101" s="1682" t="s">
        <v>759</v>
      </c>
      <c r="Y101" s="10"/>
    </row>
    <row r="102" spans="1:25" ht="13.25" customHeight="1">
      <c r="A102" s="2203">
        <v>44228</v>
      </c>
      <c r="B102" s="2218">
        <v>100.07668621022896</v>
      </c>
      <c r="C102" s="535">
        <f t="shared" si="19"/>
        <v>0.39190156753150518</v>
      </c>
      <c r="D102" s="523">
        <f t="shared" si="29"/>
        <v>2.61</v>
      </c>
      <c r="E102" s="965">
        <f t="shared" si="31"/>
        <v>99.653481380425532</v>
      </c>
      <c r="F102" s="697">
        <f t="shared" si="20"/>
        <v>0.48524840098190225</v>
      </c>
      <c r="G102" s="657">
        <f t="shared" si="32"/>
        <v>98.492102230105402</v>
      </c>
      <c r="H102" s="523">
        <f t="shared" si="21"/>
        <v>0.56829005882903516</v>
      </c>
      <c r="I102" s="2229" t="s">
        <v>343</v>
      </c>
      <c r="J102" s="1506" t="str">
        <f t="shared" si="18"/>
        <v>---</v>
      </c>
      <c r="K102" s="17">
        <v>0</v>
      </c>
      <c r="L102" s="646" t="s">
        <v>767</v>
      </c>
      <c r="M102" s="10"/>
      <c r="N102" s="316">
        <v>44228</v>
      </c>
      <c r="O102" s="710">
        <v>99.95</v>
      </c>
      <c r="P102" s="36">
        <f t="shared" si="22"/>
        <v>0.26999999999999602</v>
      </c>
      <c r="Q102" s="52">
        <f t="shared" si="30"/>
        <v>1.38</v>
      </c>
      <c r="R102" s="638">
        <f t="shared" si="33"/>
        <v>99.676666666666677</v>
      </c>
      <c r="S102" s="970">
        <f t="shared" si="23"/>
        <v>0.27666666666665662</v>
      </c>
      <c r="T102" s="699">
        <f t="shared" si="27"/>
        <v>99.101428571428571</v>
      </c>
      <c r="U102" s="52">
        <f t="shared" si="24"/>
        <v>0.30857142857144026</v>
      </c>
      <c r="V102" s="609" t="s">
        <v>345</v>
      </c>
      <c r="W102" s="617">
        <v>0</v>
      </c>
      <c r="X102" s="1682" t="s">
        <v>767</v>
      </c>
      <c r="Y102" s="10"/>
    </row>
    <row r="103" spans="1:25" ht="13.25" customHeight="1">
      <c r="A103" s="2204">
        <v>44256</v>
      </c>
      <c r="B103" s="2218">
        <v>100.37639692326817</v>
      </c>
      <c r="C103" s="535">
        <f t="shared" si="19"/>
        <v>0.29971071303921804</v>
      </c>
      <c r="D103" s="523">
        <f t="shared" si="29"/>
        <v>3.62</v>
      </c>
      <c r="E103" s="965">
        <f t="shared" si="31"/>
        <v>100.04595592539819</v>
      </c>
      <c r="F103" s="697">
        <f t="shared" si="20"/>
        <v>0.39247454497265721</v>
      </c>
      <c r="G103" s="657">
        <f t="shared" si="32"/>
        <v>99.030812264965917</v>
      </c>
      <c r="H103" s="523">
        <f t="shared" si="21"/>
        <v>0.5387100348605145</v>
      </c>
      <c r="I103" s="2229" t="s">
        <v>343</v>
      </c>
      <c r="J103" s="1506" t="str">
        <f t="shared" si="18"/>
        <v>---</v>
      </c>
      <c r="K103" s="17">
        <v>0</v>
      </c>
      <c r="L103" s="646" t="s">
        <v>776</v>
      </c>
      <c r="M103" s="10"/>
      <c r="N103" s="201">
        <v>44256</v>
      </c>
      <c r="O103" s="710">
        <v>100.19</v>
      </c>
      <c r="P103" s="36">
        <f t="shared" si="22"/>
        <v>0.23999999999999488</v>
      </c>
      <c r="Q103" s="52">
        <f t="shared" si="30"/>
        <v>2.2599999999999998</v>
      </c>
      <c r="R103" s="638">
        <f t="shared" si="33"/>
        <v>99.94</v>
      </c>
      <c r="S103" s="970">
        <f t="shared" si="23"/>
        <v>0.26333333333332121</v>
      </c>
      <c r="T103" s="699">
        <f t="shared" si="27"/>
        <v>99.384285714285724</v>
      </c>
      <c r="U103" s="52">
        <f t="shared" si="24"/>
        <v>0.28285714285715358</v>
      </c>
      <c r="V103" s="609" t="s">
        <v>345</v>
      </c>
      <c r="W103" s="617">
        <v>0</v>
      </c>
      <c r="X103" s="1682" t="s">
        <v>776</v>
      </c>
      <c r="Y103" s="10"/>
    </row>
    <row r="104" spans="1:25" ht="13.25" customHeight="1">
      <c r="A104" s="2204">
        <v>44287</v>
      </c>
      <c r="B104" s="2218">
        <v>100.58378941034472</v>
      </c>
      <c r="C104" s="535">
        <f t="shared" si="19"/>
        <v>0.20739248707654667</v>
      </c>
      <c r="D104" s="523">
        <f t="shared" si="29"/>
        <v>4.47</v>
      </c>
      <c r="E104" s="965">
        <f t="shared" si="31"/>
        <v>100.34562418128063</v>
      </c>
      <c r="F104" s="697">
        <f t="shared" si="20"/>
        <v>0.29966825588243751</v>
      </c>
      <c r="G104" s="657">
        <f t="shared" si="32"/>
        <v>99.502019915413058</v>
      </c>
      <c r="H104" s="523">
        <f t="shared" si="21"/>
        <v>0.47120765044714119</v>
      </c>
      <c r="I104" s="2229" t="s">
        <v>343</v>
      </c>
      <c r="J104" s="1506" t="str">
        <f t="shared" si="18"/>
        <v>---</v>
      </c>
      <c r="K104" s="17">
        <v>0</v>
      </c>
      <c r="L104" s="646" t="s">
        <v>777</v>
      </c>
      <c r="M104" s="10"/>
      <c r="N104" s="201">
        <v>44287</v>
      </c>
      <c r="O104" s="710">
        <v>100.4</v>
      </c>
      <c r="P104" s="36">
        <f t="shared" si="22"/>
        <v>0.21000000000000796</v>
      </c>
      <c r="Q104" s="52">
        <f t="shared" si="30"/>
        <v>3.1</v>
      </c>
      <c r="R104" s="638">
        <f t="shared" si="33"/>
        <v>100.17999999999999</v>
      </c>
      <c r="S104" s="970">
        <f t="shared" si="23"/>
        <v>0.23999999999999488</v>
      </c>
      <c r="T104" s="699">
        <f t="shared" si="27"/>
        <v>99.651428571428582</v>
      </c>
      <c r="U104" s="52">
        <f t="shared" si="24"/>
        <v>0.26714285714285779</v>
      </c>
      <c r="V104" s="609" t="s">
        <v>345</v>
      </c>
      <c r="W104" s="617">
        <v>0</v>
      </c>
      <c r="X104" s="1682" t="s">
        <v>777</v>
      </c>
      <c r="Y104" s="10"/>
    </row>
    <row r="105" spans="1:25" ht="13.25" customHeight="1">
      <c r="A105" s="2204">
        <v>44317</v>
      </c>
      <c r="B105" s="2216">
        <v>100.69278090651589</v>
      </c>
      <c r="C105" s="535">
        <f t="shared" si="19"/>
        <v>0.10899149617117132</v>
      </c>
      <c r="D105" s="523">
        <f t="shared" si="29"/>
        <v>4.9800000000000004</v>
      </c>
      <c r="E105" s="965">
        <f t="shared" si="31"/>
        <v>100.55098908004294</v>
      </c>
      <c r="F105" s="697">
        <f t="shared" si="20"/>
        <v>0.20536489876231201</v>
      </c>
      <c r="G105" s="657">
        <f t="shared" si="32"/>
        <v>99.890621769812654</v>
      </c>
      <c r="H105" s="523">
        <f t="shared" si="21"/>
        <v>0.38860185439959594</v>
      </c>
      <c r="I105" s="2229" t="s">
        <v>343</v>
      </c>
      <c r="J105" s="2519" t="str">
        <f t="shared" si="18"/>
        <v>---</v>
      </c>
      <c r="K105" s="17">
        <v>0</v>
      </c>
      <c r="L105" s="646" t="s">
        <v>778</v>
      </c>
      <c r="M105" s="10"/>
      <c r="N105" s="201">
        <v>44317</v>
      </c>
      <c r="O105" s="710">
        <v>100.55</v>
      </c>
      <c r="P105" s="36">
        <f t="shared" si="22"/>
        <v>0.14999999999999147</v>
      </c>
      <c r="Q105" s="52">
        <f t="shared" si="30"/>
        <v>3.73</v>
      </c>
      <c r="R105" s="638">
        <f t="shared" si="33"/>
        <v>100.38</v>
      </c>
      <c r="S105" s="970">
        <f t="shared" si="23"/>
        <v>0.20000000000000284</v>
      </c>
      <c r="T105" s="699">
        <f t="shared" si="27"/>
        <v>99.898571428571429</v>
      </c>
      <c r="U105" s="52">
        <f t="shared" si="24"/>
        <v>0.24714285714284756</v>
      </c>
      <c r="V105" s="609" t="s">
        <v>345</v>
      </c>
      <c r="W105" s="617">
        <v>0</v>
      </c>
      <c r="X105" s="1682" t="s">
        <v>778</v>
      </c>
      <c r="Y105" s="10"/>
    </row>
    <row r="106" spans="1:25" ht="13.25" customHeight="1">
      <c r="A106" s="2204">
        <v>44348</v>
      </c>
      <c r="B106" s="2216">
        <v>100.70960537836719</v>
      </c>
      <c r="C106" s="535">
        <f t="shared" si="19"/>
        <v>1.6824471851293765E-2</v>
      </c>
      <c r="D106" s="523">
        <f t="shared" si="29"/>
        <v>5.07</v>
      </c>
      <c r="E106" s="965">
        <f t="shared" si="31"/>
        <v>100.66205856507594</v>
      </c>
      <c r="F106" s="697">
        <f t="shared" si="20"/>
        <v>0.11106948503299918</v>
      </c>
      <c r="G106" s="657">
        <f t="shared" si="32"/>
        <v>100.18900239425321</v>
      </c>
      <c r="H106" s="523">
        <f t="shared" si="21"/>
        <v>0.29838062444055424</v>
      </c>
      <c r="I106" s="2229" t="s">
        <v>803</v>
      </c>
      <c r="J106" s="1506" t="str">
        <f t="shared" si="18"/>
        <v>---</v>
      </c>
      <c r="K106" s="17">
        <v>0</v>
      </c>
      <c r="L106" s="646" t="s">
        <v>796</v>
      </c>
      <c r="M106" s="10"/>
      <c r="N106" s="201">
        <v>44348</v>
      </c>
      <c r="O106" s="710">
        <v>100.63</v>
      </c>
      <c r="P106" s="36">
        <f t="shared" si="22"/>
        <v>7.9999999999998295E-2</v>
      </c>
      <c r="Q106" s="52">
        <f t="shared" si="30"/>
        <v>3.62</v>
      </c>
      <c r="R106" s="638">
        <f t="shared" si="33"/>
        <v>100.52666666666666</v>
      </c>
      <c r="S106" s="970">
        <f t="shared" si="23"/>
        <v>0.14666666666666117</v>
      </c>
      <c r="T106" s="699">
        <f t="shared" si="27"/>
        <v>100.11428571428571</v>
      </c>
      <c r="U106" s="52">
        <f t="shared" si="24"/>
        <v>0.21571428571428442</v>
      </c>
      <c r="V106" s="609" t="s">
        <v>345</v>
      </c>
      <c r="W106" s="617">
        <v>0</v>
      </c>
      <c r="X106" s="1682" t="s">
        <v>796</v>
      </c>
      <c r="Y106" s="10"/>
    </row>
    <row r="107" spans="1:25" ht="13.25" customHeight="1">
      <c r="A107" s="2204">
        <v>44378</v>
      </c>
      <c r="B107" s="2216">
        <v>100.66780712379847</v>
      </c>
      <c r="C107" s="535">
        <f t="shared" si="19"/>
        <v>-4.1798254568718107E-2</v>
      </c>
      <c r="D107" s="523">
        <f t="shared" si="29"/>
        <v>4.75</v>
      </c>
      <c r="E107" s="965">
        <f t="shared" si="31"/>
        <v>100.69006446956053</v>
      </c>
      <c r="F107" s="697">
        <f t="shared" si="20"/>
        <v>2.8005904484587063E-2</v>
      </c>
      <c r="G107" s="657">
        <f t="shared" si="32"/>
        <v>100.39883579931727</v>
      </c>
      <c r="H107" s="523">
        <f t="shared" si="21"/>
        <v>0.20983340506406023</v>
      </c>
      <c r="I107" s="2229" t="s">
        <v>803</v>
      </c>
      <c r="J107" s="1506" t="str">
        <f t="shared" si="18"/>
        <v>---</v>
      </c>
      <c r="K107" s="17">
        <v>0</v>
      </c>
      <c r="L107" s="646" t="s">
        <v>797</v>
      </c>
      <c r="M107" s="10"/>
      <c r="N107" s="201">
        <v>44378</v>
      </c>
      <c r="O107" s="710">
        <v>100.67</v>
      </c>
      <c r="P107" s="36">
        <f t="shared" si="22"/>
        <v>4.0000000000006253E-2</v>
      </c>
      <c r="Q107" s="52">
        <f t="shared" si="30"/>
        <v>2.95</v>
      </c>
      <c r="R107" s="638">
        <f t="shared" si="33"/>
        <v>100.61666666666667</v>
      </c>
      <c r="S107" s="970">
        <f t="shared" si="23"/>
        <v>9.0000000000017621E-2</v>
      </c>
      <c r="T107" s="699">
        <f t="shared" si="27"/>
        <v>100.2957142857143</v>
      </c>
      <c r="U107" s="52">
        <f t="shared" si="24"/>
        <v>0.18142857142858304</v>
      </c>
      <c r="V107" s="609" t="s">
        <v>345</v>
      </c>
      <c r="W107" s="617">
        <v>0</v>
      </c>
      <c r="X107" s="1682" t="s">
        <v>797</v>
      </c>
      <c r="Y107" s="10"/>
    </row>
    <row r="108" spans="1:25" ht="13.25" customHeight="1">
      <c r="A108" s="2204">
        <v>44409</v>
      </c>
      <c r="B108" s="2216">
        <v>100.59446702634735</v>
      </c>
      <c r="C108" s="535">
        <f t="shared" si="19"/>
        <v>-7.3340097451122688E-2</v>
      </c>
      <c r="D108" s="523">
        <f t="shared" si="29"/>
        <v>4.13</v>
      </c>
      <c r="E108" s="965">
        <f t="shared" si="31"/>
        <v>100.657293176171</v>
      </c>
      <c r="F108" s="697">
        <f t="shared" si="20"/>
        <v>-3.2771293389529887E-2</v>
      </c>
      <c r="G108" s="657">
        <f t="shared" si="32"/>
        <v>100.52879042555298</v>
      </c>
      <c r="H108" s="523">
        <f t="shared" si="21"/>
        <v>0.12995462623571541</v>
      </c>
      <c r="I108" s="432" t="s">
        <v>281</v>
      </c>
      <c r="J108" s="1506" t="str">
        <f t="shared" si="18"/>
        <v>---</v>
      </c>
      <c r="K108" s="17">
        <v>0</v>
      </c>
      <c r="L108" s="646" t="s">
        <v>798</v>
      </c>
      <c r="M108" s="10"/>
      <c r="N108" s="201">
        <v>44409</v>
      </c>
      <c r="O108" s="710">
        <v>100.66</v>
      </c>
      <c r="P108" s="36">
        <f t="shared" si="22"/>
        <v>-1.0000000000005116E-2</v>
      </c>
      <c r="Q108" s="52">
        <f t="shared" si="30"/>
        <v>2.4900000000000002</v>
      </c>
      <c r="R108" s="638">
        <f t="shared" si="33"/>
        <v>100.65333333333335</v>
      </c>
      <c r="S108" s="970">
        <f t="shared" si="23"/>
        <v>3.6666666666675951E-2</v>
      </c>
      <c r="T108" s="699">
        <f t="shared" si="27"/>
        <v>100.43571428571428</v>
      </c>
      <c r="U108" s="52">
        <f t="shared" si="24"/>
        <v>0.13999999999998636</v>
      </c>
      <c r="V108" s="609" t="s">
        <v>345</v>
      </c>
      <c r="W108" s="617">
        <v>0</v>
      </c>
      <c r="X108" s="1682" t="s">
        <v>798</v>
      </c>
      <c r="Y108" s="10"/>
    </row>
    <row r="109" spans="1:25" ht="13.25" customHeight="1">
      <c r="A109" s="2204">
        <v>44440</v>
      </c>
      <c r="B109" s="2216">
        <v>100.52291789749651</v>
      </c>
      <c r="C109" s="535">
        <f t="shared" si="19"/>
        <v>-7.1549128850833199E-2</v>
      </c>
      <c r="D109" s="523">
        <f t="shared" si="29"/>
        <v>3.33</v>
      </c>
      <c r="E109" s="965">
        <f t="shared" si="31"/>
        <v>100.59506401588078</v>
      </c>
      <c r="F109" s="697">
        <f t="shared" si="20"/>
        <v>-6.2229160290215191E-2</v>
      </c>
      <c r="G109" s="657">
        <f t="shared" si="32"/>
        <v>100.59253780944834</v>
      </c>
      <c r="H109" s="523">
        <f t="shared" si="21"/>
        <v>6.3747383895361054E-2</v>
      </c>
      <c r="I109" s="432" t="s">
        <v>281</v>
      </c>
      <c r="J109" s="1506" t="str">
        <f t="shared" si="18"/>
        <v>---</v>
      </c>
      <c r="K109" s="17">
        <v>0</v>
      </c>
      <c r="L109" s="646" t="s">
        <v>799</v>
      </c>
      <c r="M109" s="10"/>
      <c r="N109" s="201">
        <v>44440</v>
      </c>
      <c r="O109" s="710">
        <v>100.64</v>
      </c>
      <c r="P109" s="36">
        <f t="shared" si="22"/>
        <v>-1.9999999999996021E-2</v>
      </c>
      <c r="Q109" s="52">
        <f t="shared" si="30"/>
        <v>2.14</v>
      </c>
      <c r="R109" s="638">
        <f t="shared" si="33"/>
        <v>100.65666666666665</v>
      </c>
      <c r="S109" s="970">
        <f t="shared" si="23"/>
        <v>3.33333333330188E-3</v>
      </c>
      <c r="T109" s="699">
        <f t="shared" si="27"/>
        <v>100.53428571428572</v>
      </c>
      <c r="U109" s="52">
        <f t="shared" si="24"/>
        <v>9.8571428571432307E-2</v>
      </c>
      <c r="V109" s="609" t="s">
        <v>345</v>
      </c>
      <c r="W109" s="617">
        <v>0</v>
      </c>
      <c r="X109" s="1682" t="s">
        <v>799</v>
      </c>
      <c r="Y109" s="10"/>
    </row>
    <row r="110" spans="1:25" ht="13.25" customHeight="1">
      <c r="A110" s="2204">
        <v>44470</v>
      </c>
      <c r="B110" s="2216">
        <v>100.50929542839972</v>
      </c>
      <c r="C110" s="535">
        <f t="shared" si="19"/>
        <v>-1.3622469096787881E-2</v>
      </c>
      <c r="D110" s="523">
        <f t="shared" si="29"/>
        <v>2.59</v>
      </c>
      <c r="E110" s="965">
        <f t="shared" si="31"/>
        <v>100.54222678408121</v>
      </c>
      <c r="F110" s="697">
        <f t="shared" si="20"/>
        <v>-5.2837231799571782E-2</v>
      </c>
      <c r="G110" s="657">
        <f t="shared" si="32"/>
        <v>100.6115233101814</v>
      </c>
      <c r="H110" s="523">
        <f t="shared" si="21"/>
        <v>1.8985500733052163E-2</v>
      </c>
      <c r="I110" s="432" t="s">
        <v>281</v>
      </c>
      <c r="J110" s="1506" t="str">
        <f t="shared" si="18"/>
        <v>---</v>
      </c>
      <c r="K110" s="17">
        <v>0</v>
      </c>
      <c r="L110" s="646" t="s">
        <v>800</v>
      </c>
      <c r="M110" s="10"/>
      <c r="N110" s="201">
        <v>44470</v>
      </c>
      <c r="O110" s="710">
        <v>100.63</v>
      </c>
      <c r="P110" s="36">
        <f t="shared" si="22"/>
        <v>-1.0000000000005116E-2</v>
      </c>
      <c r="Q110" s="52">
        <f t="shared" si="30"/>
        <v>1.83</v>
      </c>
      <c r="R110" s="638">
        <f t="shared" si="33"/>
        <v>100.64333333333333</v>
      </c>
      <c r="S110" s="970">
        <f t="shared" si="23"/>
        <v>-1.3333333333321207E-2</v>
      </c>
      <c r="T110" s="699">
        <f t="shared" si="27"/>
        <v>100.59714285714286</v>
      </c>
      <c r="U110" s="52">
        <f t="shared" si="24"/>
        <v>6.2857142857140502E-2</v>
      </c>
      <c r="V110" s="609" t="s">
        <v>345</v>
      </c>
      <c r="W110" s="617">
        <v>0</v>
      </c>
      <c r="X110" s="1682" t="s">
        <v>800</v>
      </c>
      <c r="Y110" s="10"/>
    </row>
    <row r="111" spans="1:25" ht="13.25" customHeight="1">
      <c r="A111" s="2204">
        <v>44501</v>
      </c>
      <c r="B111" s="2216">
        <v>100.54549877851527</v>
      </c>
      <c r="C111" s="535">
        <f t="shared" si="19"/>
        <v>3.6203350115542321E-2</v>
      </c>
      <c r="D111" s="523">
        <f t="shared" si="29"/>
        <v>1.95</v>
      </c>
      <c r="E111" s="965">
        <f t="shared" ref="E111:E113" si="34">SUM(B109:B111)/3</f>
        <v>100.52590403480383</v>
      </c>
      <c r="F111" s="697">
        <f t="shared" si="20"/>
        <v>-1.6322749277378534E-2</v>
      </c>
      <c r="G111" s="657">
        <f t="shared" ref="G111:G113" si="35">SUM(B105:B111)/7</f>
        <v>100.60605321992004</v>
      </c>
      <c r="H111" s="523">
        <f t="shared" si="21"/>
        <v>-5.4700902613546987E-3</v>
      </c>
      <c r="I111" s="432" t="s">
        <v>281</v>
      </c>
      <c r="J111" s="1506" t="str">
        <f t="shared" si="18"/>
        <v>---</v>
      </c>
      <c r="K111" s="17">
        <v>0</v>
      </c>
      <c r="L111" s="646" t="s">
        <v>801</v>
      </c>
      <c r="M111" s="10"/>
      <c r="N111" s="201">
        <v>44501</v>
      </c>
      <c r="O111" s="710">
        <v>100.64</v>
      </c>
      <c r="P111" s="36">
        <f t="shared" si="22"/>
        <v>1.0000000000005116E-2</v>
      </c>
      <c r="Q111" s="52">
        <f t="shared" si="30"/>
        <v>1.53</v>
      </c>
      <c r="R111" s="638">
        <f t="shared" si="33"/>
        <v>100.63666666666666</v>
      </c>
      <c r="S111" s="970">
        <f t="shared" si="23"/>
        <v>-6.6666666666748142E-3</v>
      </c>
      <c r="T111" s="699">
        <f t="shared" si="27"/>
        <v>100.63142857142857</v>
      </c>
      <c r="U111" s="52">
        <f t="shared" si="24"/>
        <v>3.4285714285715585E-2</v>
      </c>
      <c r="V111" s="609" t="s">
        <v>345</v>
      </c>
      <c r="W111" s="617">
        <v>0</v>
      </c>
      <c r="X111" s="1682" t="s">
        <v>801</v>
      </c>
      <c r="Y111" s="10"/>
    </row>
    <row r="112" spans="1:25" ht="13.25" customHeight="1">
      <c r="A112" s="2211">
        <v>44531</v>
      </c>
      <c r="B112" s="2217">
        <v>100.61647812036014</v>
      </c>
      <c r="C112" s="586">
        <f t="shared" si="19"/>
        <v>7.0979341844875421E-2</v>
      </c>
      <c r="D112" s="654">
        <f t="shared" si="29"/>
        <v>1.43</v>
      </c>
      <c r="E112" s="966">
        <f t="shared" si="34"/>
        <v>100.55709077575837</v>
      </c>
      <c r="F112" s="698">
        <f t="shared" si="20"/>
        <v>3.118674095453855E-2</v>
      </c>
      <c r="G112" s="637">
        <f t="shared" si="35"/>
        <v>100.59515282189781</v>
      </c>
      <c r="H112" s="654">
        <f t="shared" si="21"/>
        <v>-1.0900398022229751E-2</v>
      </c>
      <c r="I112" s="2232" t="s">
        <v>281</v>
      </c>
      <c r="J112" s="1704" t="str">
        <f t="shared" si="18"/>
        <v>---</v>
      </c>
      <c r="K112" s="2868">
        <v>0</v>
      </c>
      <c r="L112" s="649" t="s">
        <v>787</v>
      </c>
      <c r="M112" s="10"/>
      <c r="N112" s="201">
        <v>44531</v>
      </c>
      <c r="O112" s="710">
        <v>100.66</v>
      </c>
      <c r="P112" s="36">
        <f t="shared" si="22"/>
        <v>1.9999999999996021E-2</v>
      </c>
      <c r="Q112" s="52">
        <f t="shared" si="30"/>
        <v>1.27</v>
      </c>
      <c r="R112" s="638">
        <f t="shared" si="33"/>
        <v>100.64333333333332</v>
      </c>
      <c r="S112" s="970">
        <f t="shared" si="23"/>
        <v>6.6666666666606034E-3</v>
      </c>
      <c r="T112" s="699">
        <f t="shared" si="27"/>
        <v>100.64714285714285</v>
      </c>
      <c r="U112" s="52">
        <f t="shared" si="24"/>
        <v>1.5714285714281573E-2</v>
      </c>
      <c r="V112" s="626" t="s">
        <v>345</v>
      </c>
      <c r="W112" s="1045">
        <v>0</v>
      </c>
      <c r="X112" s="1682" t="s">
        <v>787</v>
      </c>
      <c r="Y112" s="10"/>
    </row>
    <row r="113" spans="1:25" ht="13.25" customHeight="1">
      <c r="A113" s="2203">
        <v>44562</v>
      </c>
      <c r="B113" s="2216">
        <v>100.72594354321059</v>
      </c>
      <c r="C113" s="535">
        <f t="shared" si="19"/>
        <v>0.10946542285044814</v>
      </c>
      <c r="D113" s="523">
        <f t="shared" si="29"/>
        <v>1.04</v>
      </c>
      <c r="E113" s="965">
        <f t="shared" si="34"/>
        <v>100.62930681402867</v>
      </c>
      <c r="F113" s="697">
        <f t="shared" si="20"/>
        <v>7.22160382702981E-2</v>
      </c>
      <c r="G113" s="657">
        <f t="shared" si="35"/>
        <v>100.59748684544687</v>
      </c>
      <c r="H113" s="523">
        <f t="shared" si="21"/>
        <v>2.3340235490536543E-3</v>
      </c>
      <c r="I113" s="2206" t="s">
        <v>281</v>
      </c>
      <c r="J113" s="1506" t="str">
        <f t="shared" si="18"/>
        <v>---</v>
      </c>
      <c r="K113" s="17">
        <v>0</v>
      </c>
      <c r="L113" s="646" t="s">
        <v>759</v>
      </c>
      <c r="M113" s="10"/>
      <c r="N113" s="315">
        <v>44562</v>
      </c>
      <c r="O113" s="712">
        <v>100.66</v>
      </c>
      <c r="P113" s="734">
        <f t="shared" si="22"/>
        <v>0</v>
      </c>
      <c r="Q113" s="695">
        <f t="shared" si="30"/>
        <v>0.98</v>
      </c>
      <c r="R113" s="642">
        <f t="shared" si="33"/>
        <v>100.65333333333335</v>
      </c>
      <c r="S113" s="643">
        <f t="shared" si="23"/>
        <v>1.0000000000033538E-2</v>
      </c>
      <c r="T113" s="735">
        <f t="shared" si="27"/>
        <v>100.65142857142857</v>
      </c>
      <c r="U113" s="547">
        <f t="shared" si="24"/>
        <v>4.2857142857144481E-3</v>
      </c>
      <c r="V113" s="1695" t="s">
        <v>345</v>
      </c>
      <c r="W113" s="1047">
        <v>0</v>
      </c>
      <c r="X113" s="1689" t="s">
        <v>759</v>
      </c>
      <c r="Y113" s="10"/>
    </row>
    <row r="114" spans="1:25" ht="13.25" customHeight="1">
      <c r="A114" s="2203">
        <v>44593</v>
      </c>
      <c r="B114" s="2216">
        <v>100.88954281633815</v>
      </c>
      <c r="C114" s="535">
        <f t="shared" si="19"/>
        <v>0.16359927312755929</v>
      </c>
      <c r="D114" s="523">
        <f t="shared" si="29"/>
        <v>0.81</v>
      </c>
      <c r="E114" s="965">
        <f t="shared" ref="E114:E133" si="36">SUM(B112:B114)/3</f>
        <v>100.74398815996965</v>
      </c>
      <c r="F114" s="697">
        <f t="shared" si="20"/>
        <v>0.1146813459409799</v>
      </c>
      <c r="G114" s="657">
        <f t="shared" ref="G114:G131" si="37">SUM(B108:B114)/7</f>
        <v>100.62916337295255</v>
      </c>
      <c r="H114" s="523">
        <f t="shared" si="21"/>
        <v>3.1676527505680951E-2</v>
      </c>
      <c r="I114" s="432" t="s">
        <v>281</v>
      </c>
      <c r="J114" s="1506" t="str">
        <f t="shared" si="18"/>
        <v>---</v>
      </c>
      <c r="K114" s="17">
        <v>0</v>
      </c>
      <c r="L114" s="646" t="s">
        <v>767</v>
      </c>
      <c r="M114" s="10"/>
      <c r="N114" s="316">
        <v>44593</v>
      </c>
      <c r="O114" s="710">
        <v>100.64</v>
      </c>
      <c r="P114" s="733">
        <f t="shared" si="22"/>
        <v>-1.9999999999996021E-2</v>
      </c>
      <c r="Q114" s="263">
        <f t="shared" si="30"/>
        <v>0.69</v>
      </c>
      <c r="R114" s="394">
        <f t="shared" si="33"/>
        <v>100.65333333333332</v>
      </c>
      <c r="S114" s="297">
        <f t="shared" si="23"/>
        <v>0</v>
      </c>
      <c r="T114" s="699">
        <f t="shared" si="27"/>
        <v>100.64714285714285</v>
      </c>
      <c r="U114" s="52">
        <f t="shared" si="24"/>
        <v>-4.2857142857144481E-3</v>
      </c>
      <c r="V114" s="1696" t="s">
        <v>345</v>
      </c>
      <c r="W114" s="1048">
        <v>0</v>
      </c>
      <c r="X114" s="1682" t="s">
        <v>767</v>
      </c>
      <c r="Y114" s="10"/>
    </row>
    <row r="115" spans="1:25" ht="13.25" customHeight="1">
      <c r="A115" s="2204">
        <v>44621</v>
      </c>
      <c r="B115" s="2216">
        <v>101.09455441378319</v>
      </c>
      <c r="C115" s="535">
        <f t="shared" si="19"/>
        <v>0.20501159744503639</v>
      </c>
      <c r="D115" s="523">
        <f t="shared" si="29"/>
        <v>0.72</v>
      </c>
      <c r="E115" s="965">
        <f t="shared" si="36"/>
        <v>100.90334692444397</v>
      </c>
      <c r="F115" s="697">
        <f t="shared" si="20"/>
        <v>0.15935876447431951</v>
      </c>
      <c r="G115" s="657">
        <f t="shared" si="37"/>
        <v>100.70060442830051</v>
      </c>
      <c r="H115" s="523">
        <f t="shared" si="21"/>
        <v>7.1441055347960969E-2</v>
      </c>
      <c r="I115" s="2229" t="s">
        <v>350</v>
      </c>
      <c r="J115" s="1506" t="str">
        <f t="shared" si="18"/>
        <v>---</v>
      </c>
      <c r="K115" s="17">
        <v>0</v>
      </c>
      <c r="L115" s="646" t="s">
        <v>776</v>
      </c>
      <c r="M115" s="10"/>
      <c r="N115" s="201">
        <v>44621</v>
      </c>
      <c r="O115" s="710">
        <v>100.61</v>
      </c>
      <c r="P115" s="733">
        <f t="shared" si="22"/>
        <v>-3.0000000000001137E-2</v>
      </c>
      <c r="Q115" s="263">
        <f t="shared" si="30"/>
        <v>0.42</v>
      </c>
      <c r="R115" s="394">
        <f t="shared" si="33"/>
        <v>100.63666666666667</v>
      </c>
      <c r="S115" s="297">
        <f t="shared" si="23"/>
        <v>-1.6666666666651508E-2</v>
      </c>
      <c r="T115" s="699">
        <f t="shared" si="27"/>
        <v>100.63999999999999</v>
      </c>
      <c r="U115" s="52">
        <f t="shared" si="24"/>
        <v>-7.1428571428668874E-3</v>
      </c>
      <c r="V115" s="1696" t="s">
        <v>345</v>
      </c>
      <c r="W115" s="1048">
        <v>0</v>
      </c>
      <c r="X115" s="1682" t="s">
        <v>776</v>
      </c>
      <c r="Y115" s="10"/>
    </row>
    <row r="116" spans="1:25" ht="13.25" customHeight="1">
      <c r="A116" s="2204">
        <v>44652</v>
      </c>
      <c r="B116" s="2216">
        <v>101.26648154246952</v>
      </c>
      <c r="C116" s="535">
        <f t="shared" si="19"/>
        <v>0.17192712868633464</v>
      </c>
      <c r="D116" s="523">
        <f t="shared" si="29"/>
        <v>0.68</v>
      </c>
      <c r="E116" s="965">
        <f t="shared" si="36"/>
        <v>101.08352625753029</v>
      </c>
      <c r="F116" s="697">
        <f t="shared" si="20"/>
        <v>0.18017933308632905</v>
      </c>
      <c r="G116" s="657">
        <f t="shared" si="37"/>
        <v>100.80682780615379</v>
      </c>
      <c r="H116" s="523">
        <f t="shared" si="21"/>
        <v>0.10622337785328284</v>
      </c>
      <c r="I116" s="2229" t="s">
        <v>350</v>
      </c>
      <c r="J116" s="1506" t="str">
        <f t="shared" si="18"/>
        <v>---</v>
      </c>
      <c r="K116" s="17">
        <v>0</v>
      </c>
      <c r="L116" s="646" t="s">
        <v>777</v>
      </c>
      <c r="M116" s="10"/>
      <c r="N116" s="201">
        <v>44652</v>
      </c>
      <c r="O116" s="710">
        <v>100.56</v>
      </c>
      <c r="P116" s="733">
        <f t="shared" si="22"/>
        <v>-4.9999999999997158E-2</v>
      </c>
      <c r="Q116" s="263">
        <f t="shared" si="30"/>
        <v>0.16</v>
      </c>
      <c r="R116" s="394">
        <f t="shared" si="33"/>
        <v>100.60333333333334</v>
      </c>
      <c r="S116" s="297">
        <f t="shared" si="23"/>
        <v>-3.3333333333331439E-2</v>
      </c>
      <c r="T116" s="699">
        <f t="shared" si="27"/>
        <v>100.62857142857141</v>
      </c>
      <c r="U116" s="52">
        <f t="shared" si="24"/>
        <v>-1.1428571428581336E-2</v>
      </c>
      <c r="V116" s="1696" t="s">
        <v>345</v>
      </c>
      <c r="W116" s="1048">
        <v>0</v>
      </c>
      <c r="X116" s="1682" t="s">
        <v>777</v>
      </c>
      <c r="Y116" s="10"/>
    </row>
    <row r="117" spans="1:25" ht="13.25" customHeight="1">
      <c r="A117" s="2204">
        <v>44682</v>
      </c>
      <c r="B117" s="2216">
        <v>101.36873582773885</v>
      </c>
      <c r="C117" s="535">
        <f t="shared" si="19"/>
        <v>0.1022542852693249</v>
      </c>
      <c r="D117" s="523">
        <f t="shared" si="29"/>
        <v>0.67</v>
      </c>
      <c r="E117" s="965">
        <f t="shared" si="36"/>
        <v>101.2432572613305</v>
      </c>
      <c r="F117" s="697">
        <f t="shared" si="20"/>
        <v>0.15973100380020355</v>
      </c>
      <c r="G117" s="657">
        <f t="shared" si="37"/>
        <v>100.92960500605939</v>
      </c>
      <c r="H117" s="523">
        <f t="shared" si="21"/>
        <v>0.12277719990559888</v>
      </c>
      <c r="I117" s="2229" t="s">
        <v>343</v>
      </c>
      <c r="J117" s="1506" t="str">
        <f t="shared" si="18"/>
        <v>---</v>
      </c>
      <c r="K117" s="17">
        <v>0</v>
      </c>
      <c r="L117" s="646" t="s">
        <v>778</v>
      </c>
      <c r="M117" s="10"/>
      <c r="N117" s="201">
        <v>44682</v>
      </c>
      <c r="O117" s="710">
        <v>100.51</v>
      </c>
      <c r="P117" s="733">
        <f t="shared" si="22"/>
        <v>-4.9999999999997158E-2</v>
      </c>
      <c r="Q117" s="263">
        <f t="shared" si="30"/>
        <v>-0.04</v>
      </c>
      <c r="R117" s="394">
        <f t="shared" si="33"/>
        <v>100.56</v>
      </c>
      <c r="S117" s="297">
        <f t="shared" si="23"/>
        <v>-4.3333333333336554E-2</v>
      </c>
      <c r="T117" s="699">
        <f t="shared" si="27"/>
        <v>100.61142857142856</v>
      </c>
      <c r="U117" s="52">
        <f t="shared" si="24"/>
        <v>-1.7142857142843582E-2</v>
      </c>
      <c r="V117" s="1696" t="s">
        <v>345</v>
      </c>
      <c r="W117" s="1048">
        <v>0</v>
      </c>
      <c r="X117" s="1682" t="s">
        <v>778</v>
      </c>
      <c r="Y117" s="10"/>
    </row>
    <row r="118" spans="1:25" ht="13.25" customHeight="1">
      <c r="A118" s="2204">
        <v>44713</v>
      </c>
      <c r="B118" s="2216">
        <v>101.45003975807779</v>
      </c>
      <c r="C118" s="535">
        <f t="shared" si="19"/>
        <v>8.1303930338947339E-2</v>
      </c>
      <c r="D118" s="523">
        <f t="shared" si="29"/>
        <v>0.74</v>
      </c>
      <c r="E118" s="965">
        <f t="shared" si="36"/>
        <v>101.36175237609537</v>
      </c>
      <c r="F118" s="697">
        <f t="shared" si="20"/>
        <v>0.11849511476486896</v>
      </c>
      <c r="G118" s="657">
        <f t="shared" si="37"/>
        <v>101.05882514599689</v>
      </c>
      <c r="H118" s="523">
        <f t="shared" si="21"/>
        <v>0.1292201399375017</v>
      </c>
      <c r="I118" s="2229" t="s">
        <v>343</v>
      </c>
      <c r="J118" s="1506" t="str">
        <f t="shared" si="18"/>
        <v>---</v>
      </c>
      <c r="K118" s="17">
        <v>0</v>
      </c>
      <c r="L118" s="646" t="s">
        <v>796</v>
      </c>
      <c r="M118" s="10"/>
      <c r="N118" s="201">
        <v>44713</v>
      </c>
      <c r="O118" s="710">
        <v>100.45</v>
      </c>
      <c r="P118" s="733">
        <f t="shared" si="22"/>
        <v>-6.0000000000002274E-2</v>
      </c>
      <c r="Q118" s="263">
        <f t="shared" si="30"/>
        <v>-0.18</v>
      </c>
      <c r="R118" s="394">
        <f t="shared" si="33"/>
        <v>100.50666666666666</v>
      </c>
      <c r="S118" s="297">
        <f t="shared" si="23"/>
        <v>-5.333333333334167E-2</v>
      </c>
      <c r="T118" s="699">
        <f t="shared" si="27"/>
        <v>100.58428571428571</v>
      </c>
      <c r="U118" s="52">
        <f t="shared" si="24"/>
        <v>-2.7142857142848698E-2</v>
      </c>
      <c r="V118" s="1696" t="s">
        <v>345</v>
      </c>
      <c r="W118" s="1048">
        <v>0</v>
      </c>
      <c r="X118" s="1682" t="s">
        <v>796</v>
      </c>
      <c r="Y118" s="10"/>
    </row>
    <row r="119" spans="1:25" ht="13.25" customHeight="1">
      <c r="A119" s="2204">
        <v>44743</v>
      </c>
      <c r="B119" s="2216">
        <v>101.48581429817087</v>
      </c>
      <c r="C119" s="535">
        <f t="shared" si="19"/>
        <v>3.577454009307246E-2</v>
      </c>
      <c r="D119" s="523">
        <f t="shared" si="29"/>
        <v>0.81</v>
      </c>
      <c r="E119" s="965">
        <f t="shared" si="36"/>
        <v>101.43486329466249</v>
      </c>
      <c r="F119" s="697">
        <f t="shared" si="20"/>
        <v>7.3110918567124372E-2</v>
      </c>
      <c r="G119" s="657">
        <f t="shared" si="37"/>
        <v>101.18301602854127</v>
      </c>
      <c r="H119" s="523">
        <f t="shared" si="21"/>
        <v>0.12419088254438293</v>
      </c>
      <c r="I119" s="2229" t="s">
        <v>343</v>
      </c>
      <c r="J119" s="1506" t="str">
        <f t="shared" si="18"/>
        <v>---</v>
      </c>
      <c r="K119" s="17">
        <v>0</v>
      </c>
      <c r="L119" s="646" t="s">
        <v>797</v>
      </c>
      <c r="M119" s="10"/>
      <c r="N119" s="201">
        <v>44743</v>
      </c>
      <c r="O119" s="710">
        <v>100.4</v>
      </c>
      <c r="P119" s="733">
        <f t="shared" si="22"/>
        <v>-4.9999999999997158E-2</v>
      </c>
      <c r="Q119" s="263">
        <f t="shared" si="30"/>
        <v>-0.27</v>
      </c>
      <c r="R119" s="394">
        <f t="shared" si="33"/>
        <v>100.45333333333333</v>
      </c>
      <c r="S119" s="297">
        <f t="shared" si="23"/>
        <v>-5.333333333332746E-2</v>
      </c>
      <c r="T119" s="699">
        <f t="shared" si="27"/>
        <v>100.54714285714286</v>
      </c>
      <c r="U119" s="52">
        <f t="shared" si="24"/>
        <v>-3.7142857142853813E-2</v>
      </c>
      <c r="V119" s="1696" t="s">
        <v>345</v>
      </c>
      <c r="W119" s="1048">
        <v>0</v>
      </c>
      <c r="X119" s="1682" t="s">
        <v>797</v>
      </c>
      <c r="Y119" s="10"/>
    </row>
    <row r="120" spans="1:25" ht="13.25" customHeight="1">
      <c r="A120" s="2204">
        <v>44774</v>
      </c>
      <c r="B120" s="2216">
        <v>101.48791606706016</v>
      </c>
      <c r="C120" s="535">
        <f t="shared" si="19"/>
        <v>2.1017688892897013E-3</v>
      </c>
      <c r="D120" s="523">
        <f t="shared" si="29"/>
        <v>0.89</v>
      </c>
      <c r="E120" s="965">
        <f t="shared" si="36"/>
        <v>101.47459004110294</v>
      </c>
      <c r="F120" s="697">
        <f t="shared" si="20"/>
        <v>3.9726746440450711E-2</v>
      </c>
      <c r="G120" s="657">
        <f t="shared" si="37"/>
        <v>101.29186924623409</v>
      </c>
      <c r="H120" s="523">
        <f t="shared" si="21"/>
        <v>0.1088532176928112</v>
      </c>
      <c r="I120" s="2229" t="s">
        <v>343</v>
      </c>
      <c r="J120" s="1506" t="str">
        <f t="shared" si="18"/>
        <v>山</v>
      </c>
      <c r="K120" s="17">
        <v>1</v>
      </c>
      <c r="L120" s="646" t="s">
        <v>798</v>
      </c>
      <c r="M120" s="10"/>
      <c r="N120" s="201">
        <v>44774</v>
      </c>
      <c r="O120" s="710">
        <v>100.34</v>
      </c>
      <c r="P120" s="733">
        <f t="shared" si="22"/>
        <v>-6.0000000000002274E-2</v>
      </c>
      <c r="Q120" s="263">
        <f t="shared" si="30"/>
        <v>-0.32</v>
      </c>
      <c r="R120" s="394">
        <f t="shared" si="33"/>
        <v>100.39666666666669</v>
      </c>
      <c r="S120" s="297">
        <f t="shared" si="23"/>
        <v>-5.666666666664355E-2</v>
      </c>
      <c r="T120" s="699">
        <f t="shared" si="27"/>
        <v>100.50142857142858</v>
      </c>
      <c r="U120" s="52">
        <f t="shared" si="24"/>
        <v>-4.571428571428271E-2</v>
      </c>
      <c r="V120" s="1696" t="s">
        <v>345</v>
      </c>
      <c r="W120" s="1048">
        <v>0</v>
      </c>
      <c r="X120" s="1682" t="s">
        <v>798</v>
      </c>
      <c r="Y120" s="10"/>
    </row>
    <row r="121" spans="1:25" ht="13.25" customHeight="1">
      <c r="A121" s="2204">
        <v>44805</v>
      </c>
      <c r="B121" s="2216">
        <v>101.46194410866816</v>
      </c>
      <c r="C121" s="535">
        <f t="shared" si="19"/>
        <v>-2.5971958391991734E-2</v>
      </c>
      <c r="D121" s="523">
        <f t="shared" si="29"/>
        <v>0.93</v>
      </c>
      <c r="E121" s="965">
        <f t="shared" si="36"/>
        <v>101.47855815796639</v>
      </c>
      <c r="F121" s="697">
        <f t="shared" si="20"/>
        <v>3.9681168634473352E-3</v>
      </c>
      <c r="G121" s="657">
        <f t="shared" si="37"/>
        <v>101.37364085942406</v>
      </c>
      <c r="H121" s="523">
        <f t="shared" si="21"/>
        <v>8.1771613189971504E-2</v>
      </c>
      <c r="I121" s="2229" t="s">
        <v>343</v>
      </c>
      <c r="J121" s="1506" t="str">
        <f t="shared" si="18"/>
        <v>---</v>
      </c>
      <c r="K121" s="17">
        <v>0</v>
      </c>
      <c r="L121" s="646" t="s">
        <v>799</v>
      </c>
      <c r="M121" s="10"/>
      <c r="N121" s="201">
        <v>44805</v>
      </c>
      <c r="O121" s="710">
        <v>100.28</v>
      </c>
      <c r="P121" s="733">
        <f t="shared" si="22"/>
        <v>-6.0000000000002274E-2</v>
      </c>
      <c r="Q121" s="263">
        <f t="shared" si="30"/>
        <v>-0.36</v>
      </c>
      <c r="R121" s="394">
        <f t="shared" si="33"/>
        <v>100.33999999999999</v>
      </c>
      <c r="S121" s="297">
        <f t="shared" si="23"/>
        <v>-5.6666666666700394E-2</v>
      </c>
      <c r="T121" s="699">
        <f t="shared" si="27"/>
        <v>100.45</v>
      </c>
      <c r="U121" s="52">
        <f t="shared" si="24"/>
        <v>-5.1428571428573377E-2</v>
      </c>
      <c r="V121" s="1696" t="s">
        <v>345</v>
      </c>
      <c r="W121" s="1048">
        <v>0</v>
      </c>
      <c r="X121" s="1682" t="s">
        <v>799</v>
      </c>
      <c r="Y121" s="10"/>
    </row>
    <row r="122" spans="1:25" ht="13.25" customHeight="1">
      <c r="A122" s="2204">
        <v>44835</v>
      </c>
      <c r="B122" s="2216">
        <v>101.42970960028165</v>
      </c>
      <c r="C122" s="535">
        <f t="shared" si="19"/>
        <v>-3.2234508386508764E-2</v>
      </c>
      <c r="D122" s="523">
        <f t="shared" si="29"/>
        <v>0.92</v>
      </c>
      <c r="E122" s="965">
        <f t="shared" si="36"/>
        <v>101.45985659200331</v>
      </c>
      <c r="F122" s="697">
        <f t="shared" si="20"/>
        <v>-1.8701565963084477E-2</v>
      </c>
      <c r="G122" s="657">
        <f t="shared" si="37"/>
        <v>101.421520171781</v>
      </c>
      <c r="H122" s="523">
        <f t="shared" si="21"/>
        <v>4.7879312356940318E-2</v>
      </c>
      <c r="I122" s="2229" t="s">
        <v>343</v>
      </c>
      <c r="J122" s="1506" t="str">
        <f t="shared" si="18"/>
        <v>---</v>
      </c>
      <c r="K122" s="17">
        <v>0</v>
      </c>
      <c r="L122" s="646" t="s">
        <v>800</v>
      </c>
      <c r="M122" s="10"/>
      <c r="N122" s="201">
        <v>44835</v>
      </c>
      <c r="O122" s="710">
        <v>100.23</v>
      </c>
      <c r="P122" s="733">
        <f t="shared" si="22"/>
        <v>-4.9999999999997158E-2</v>
      </c>
      <c r="Q122" s="263">
        <f t="shared" si="30"/>
        <v>-0.4</v>
      </c>
      <c r="R122" s="394">
        <f t="shared" si="33"/>
        <v>100.28333333333335</v>
      </c>
      <c r="S122" s="297">
        <f t="shared" si="23"/>
        <v>-5.666666666664355E-2</v>
      </c>
      <c r="T122" s="699">
        <f t="shared" si="27"/>
        <v>100.39571428571428</v>
      </c>
      <c r="U122" s="52">
        <f t="shared" si="24"/>
        <v>-5.4285714285725817E-2</v>
      </c>
      <c r="V122" s="1696" t="s">
        <v>345</v>
      </c>
      <c r="W122" s="1048">
        <v>0</v>
      </c>
      <c r="X122" s="1682" t="s">
        <v>800</v>
      </c>
      <c r="Y122" s="10"/>
    </row>
    <row r="123" spans="1:25" ht="13.25" customHeight="1">
      <c r="A123" s="2204">
        <v>44866</v>
      </c>
      <c r="B123" s="2216">
        <v>101.33170655295777</v>
      </c>
      <c r="C123" s="535">
        <f t="shared" si="19"/>
        <v>-9.8003047323885539E-2</v>
      </c>
      <c r="D123" s="523">
        <f t="shared" si="29"/>
        <v>0.78</v>
      </c>
      <c r="E123" s="965">
        <f t="shared" si="36"/>
        <v>101.40778675396921</v>
      </c>
      <c r="F123" s="697">
        <f t="shared" si="20"/>
        <v>-5.2069838034100258E-2</v>
      </c>
      <c r="G123" s="657">
        <f t="shared" si="37"/>
        <v>101.43083803042217</v>
      </c>
      <c r="H123" s="523">
        <f t="shared" si="21"/>
        <v>9.3178586411681863E-3</v>
      </c>
      <c r="I123" s="2229" t="s">
        <v>343</v>
      </c>
      <c r="J123" s="1506" t="str">
        <f t="shared" si="18"/>
        <v>---</v>
      </c>
      <c r="K123" s="17">
        <v>0</v>
      </c>
      <c r="L123" s="646" t="s">
        <v>801</v>
      </c>
      <c r="M123" s="10"/>
      <c r="N123" s="201">
        <v>44866</v>
      </c>
      <c r="O123" s="710">
        <v>100.17</v>
      </c>
      <c r="P123" s="733">
        <f t="shared" si="22"/>
        <v>-6.0000000000002274E-2</v>
      </c>
      <c r="Q123" s="263">
        <f t="shared" si="30"/>
        <v>-0.47</v>
      </c>
      <c r="R123" s="394">
        <f t="shared" si="33"/>
        <v>100.22666666666667</v>
      </c>
      <c r="S123" s="297">
        <f t="shared" si="23"/>
        <v>-5.6666666666671972E-2</v>
      </c>
      <c r="T123" s="699">
        <f t="shared" si="27"/>
        <v>100.34</v>
      </c>
      <c r="U123" s="52">
        <f t="shared" si="24"/>
        <v>-5.5714285714273615E-2</v>
      </c>
      <c r="V123" s="1696" t="s">
        <v>345</v>
      </c>
      <c r="W123" s="1048">
        <v>0</v>
      </c>
      <c r="X123" s="1682" t="s">
        <v>801</v>
      </c>
      <c r="Y123" s="10"/>
    </row>
    <row r="124" spans="1:25" ht="13.25" customHeight="1">
      <c r="A124" s="2211">
        <v>44896</v>
      </c>
      <c r="B124" s="2217">
        <v>101.16620366195234</v>
      </c>
      <c r="C124" s="586">
        <f t="shared" si="19"/>
        <v>-0.16550289100543125</v>
      </c>
      <c r="D124" s="654">
        <f t="shared" si="29"/>
        <v>0.55000000000000004</v>
      </c>
      <c r="E124" s="966">
        <f t="shared" si="36"/>
        <v>101.30920660506392</v>
      </c>
      <c r="F124" s="698">
        <f t="shared" si="20"/>
        <v>-9.8580148905284659E-2</v>
      </c>
      <c r="G124" s="637">
        <f t="shared" si="37"/>
        <v>101.40190486388123</v>
      </c>
      <c r="H124" s="523">
        <f t="shared" si="21"/>
        <v>-2.8933166540937805E-2</v>
      </c>
      <c r="I124" s="2229" t="s">
        <v>803</v>
      </c>
      <c r="J124" s="1704" t="str">
        <f t="shared" si="18"/>
        <v>---</v>
      </c>
      <c r="K124" s="2868">
        <v>0</v>
      </c>
      <c r="L124" s="649" t="s">
        <v>787</v>
      </c>
      <c r="M124" s="10"/>
      <c r="N124" s="202">
        <v>44896</v>
      </c>
      <c r="O124" s="711">
        <v>100.14</v>
      </c>
      <c r="P124" s="929">
        <f t="shared" si="22"/>
        <v>-3.0000000000001137E-2</v>
      </c>
      <c r="Q124" s="543">
        <f t="shared" si="30"/>
        <v>-0.52</v>
      </c>
      <c r="R124" s="492">
        <f t="shared" si="33"/>
        <v>100.18</v>
      </c>
      <c r="S124" s="490">
        <f t="shared" si="23"/>
        <v>-4.6666666666666856E-2</v>
      </c>
      <c r="T124" s="930">
        <f t="shared" si="27"/>
        <v>100.28714285714285</v>
      </c>
      <c r="U124" s="550">
        <f t="shared" si="24"/>
        <v>-5.2857142857149597E-2</v>
      </c>
      <c r="V124" s="1697" t="s">
        <v>345</v>
      </c>
      <c r="W124" s="1505">
        <v>0</v>
      </c>
      <c r="X124" s="1687" t="s">
        <v>787</v>
      </c>
      <c r="Y124" s="10"/>
    </row>
    <row r="125" spans="1:25" ht="14.25" customHeight="1">
      <c r="A125" s="2203">
        <v>44927</v>
      </c>
      <c r="B125" s="2220">
        <v>100.96496744445507</v>
      </c>
      <c r="C125" s="615">
        <f t="shared" si="19"/>
        <v>-0.20123621749726794</v>
      </c>
      <c r="D125" s="655">
        <f t="shared" si="29"/>
        <v>0.24</v>
      </c>
      <c r="E125" s="967">
        <f t="shared" si="36"/>
        <v>101.15429255312172</v>
      </c>
      <c r="F125" s="696">
        <f t="shared" si="20"/>
        <v>-0.15491405194219965</v>
      </c>
      <c r="G125" s="656">
        <f t="shared" si="37"/>
        <v>101.332608819078</v>
      </c>
      <c r="H125" s="1035">
        <f t="shared" si="21"/>
        <v>-6.9296044803223822E-2</v>
      </c>
      <c r="I125" s="2231" t="s">
        <v>803</v>
      </c>
      <c r="J125" s="1506" t="str">
        <f t="shared" si="18"/>
        <v>---</v>
      </c>
      <c r="K125" s="17">
        <v>0</v>
      </c>
      <c r="L125" s="646" t="s">
        <v>759</v>
      </c>
      <c r="M125" s="10"/>
      <c r="N125" s="316">
        <v>44927</v>
      </c>
      <c r="O125" s="2233">
        <v>100.11</v>
      </c>
      <c r="P125" s="36">
        <f t="shared" si="22"/>
        <v>-3.0000000000001137E-2</v>
      </c>
      <c r="Q125" s="52">
        <f t="shared" si="30"/>
        <v>-0.55000000000000004</v>
      </c>
      <c r="R125" s="638">
        <f t="shared" si="33"/>
        <v>100.14</v>
      </c>
      <c r="S125" s="970">
        <f t="shared" si="23"/>
        <v>-4.0000000000006253E-2</v>
      </c>
      <c r="T125" s="699">
        <f t="shared" si="27"/>
        <v>100.23857142857143</v>
      </c>
      <c r="U125" s="263">
        <f t="shared" si="24"/>
        <v>-4.8571428571420938E-2</v>
      </c>
      <c r="V125" s="1506" t="s">
        <v>345</v>
      </c>
      <c r="W125" s="1507">
        <v>0</v>
      </c>
      <c r="X125" s="1682" t="s">
        <v>759</v>
      </c>
      <c r="Y125" s="10"/>
    </row>
    <row r="126" spans="1:25" ht="14.25" customHeight="1">
      <c r="A126" s="2203">
        <v>44958</v>
      </c>
      <c r="B126" s="2218">
        <v>100.73229318695496</v>
      </c>
      <c r="C126" s="535">
        <f t="shared" si="19"/>
        <v>-0.23267425750010773</v>
      </c>
      <c r="D126" s="614">
        <f t="shared" si="29"/>
        <v>-0.16</v>
      </c>
      <c r="E126" s="965">
        <f t="shared" si="36"/>
        <v>100.95448809778746</v>
      </c>
      <c r="F126" s="521">
        <f t="shared" si="20"/>
        <v>-0.1998044553342595</v>
      </c>
      <c r="G126" s="657">
        <f t="shared" si="37"/>
        <v>101.22496294604716</v>
      </c>
      <c r="H126" s="523">
        <f t="shared" si="21"/>
        <v>-0.10764587303084738</v>
      </c>
      <c r="I126" s="432" t="s">
        <v>281</v>
      </c>
      <c r="J126" s="1506" t="str">
        <f t="shared" si="18"/>
        <v>---</v>
      </c>
      <c r="K126" s="17">
        <v>0</v>
      </c>
      <c r="L126" s="646" t="s">
        <v>767</v>
      </c>
      <c r="M126" s="10"/>
      <c r="N126" s="316">
        <v>44958</v>
      </c>
      <c r="O126" s="2233">
        <v>100.1</v>
      </c>
      <c r="P126" s="36">
        <f t="shared" si="22"/>
        <v>-1.0000000000005116E-2</v>
      </c>
      <c r="Q126" s="52">
        <f t="shared" si="30"/>
        <v>-0.54</v>
      </c>
      <c r="R126" s="638">
        <f t="shared" si="33"/>
        <v>100.11666666666667</v>
      </c>
      <c r="S126" s="970">
        <f t="shared" si="23"/>
        <v>-2.3333333333326323E-2</v>
      </c>
      <c r="T126" s="699">
        <f t="shared" si="27"/>
        <v>100.19571428571429</v>
      </c>
      <c r="U126" s="263">
        <f t="shared" si="24"/>
        <v>-4.2857142857144481E-2</v>
      </c>
      <c r="V126" s="1506" t="s">
        <v>345</v>
      </c>
      <c r="W126" s="1507">
        <v>0</v>
      </c>
      <c r="X126" s="1682" t="s">
        <v>767</v>
      </c>
      <c r="Y126" s="10"/>
    </row>
    <row r="127" spans="1:25" ht="14.25" customHeight="1">
      <c r="A127" s="2204">
        <v>44986</v>
      </c>
      <c r="B127" s="2218">
        <v>100.56059893577461</v>
      </c>
      <c r="C127" s="535">
        <f t="shared" si="19"/>
        <v>-0.1716942511803552</v>
      </c>
      <c r="D127" s="614">
        <f t="shared" si="29"/>
        <v>-0.53</v>
      </c>
      <c r="E127" s="965">
        <f t="shared" si="36"/>
        <v>100.7526198557282</v>
      </c>
      <c r="F127" s="521">
        <f t="shared" si="20"/>
        <v>-0.20186824205926257</v>
      </c>
      <c r="G127" s="657">
        <f t="shared" si="37"/>
        <v>101.09248907014921</v>
      </c>
      <c r="H127" s="523">
        <f t="shared" si="21"/>
        <v>-0.13247387589794357</v>
      </c>
      <c r="I127" s="2206" t="s">
        <v>281</v>
      </c>
      <c r="J127" s="1506" t="str">
        <f t="shared" si="18"/>
        <v>---</v>
      </c>
      <c r="K127" s="17">
        <v>0</v>
      </c>
      <c r="L127" s="646" t="s">
        <v>776</v>
      </c>
      <c r="M127" s="10"/>
      <c r="N127" s="201">
        <v>44986</v>
      </c>
      <c r="O127" s="2233">
        <v>100.09</v>
      </c>
      <c r="P127" s="36">
        <f t="shared" si="22"/>
        <v>-9.9999999999909051E-3</v>
      </c>
      <c r="Q127" s="52">
        <f t="shared" si="30"/>
        <v>-0.52</v>
      </c>
      <c r="R127" s="638">
        <f t="shared" si="33"/>
        <v>100.09999999999998</v>
      </c>
      <c r="S127" s="970">
        <f t="shared" si="23"/>
        <v>-1.6666666666694141E-2</v>
      </c>
      <c r="T127" s="699">
        <f t="shared" si="27"/>
        <v>100.16</v>
      </c>
      <c r="U127" s="263">
        <f t="shared" si="24"/>
        <v>-3.5714285714291805E-2</v>
      </c>
      <c r="V127" s="1506" t="s">
        <v>345</v>
      </c>
      <c r="W127" s="1507">
        <v>0</v>
      </c>
      <c r="X127" s="1682" t="s">
        <v>776</v>
      </c>
      <c r="Y127" s="10"/>
    </row>
    <row r="128" spans="1:25" ht="14.25" customHeight="1">
      <c r="A128" s="2204">
        <v>45017</v>
      </c>
      <c r="B128" s="2218">
        <v>100.44018295288616</v>
      </c>
      <c r="C128" s="535">
        <f t="shared" si="19"/>
        <v>-0.12041598288844568</v>
      </c>
      <c r="D128" s="614">
        <f t="shared" si="29"/>
        <v>-0.82</v>
      </c>
      <c r="E128" s="965">
        <f t="shared" si="36"/>
        <v>100.57769169187191</v>
      </c>
      <c r="F128" s="521">
        <f t="shared" si="20"/>
        <v>-0.17492816385629339</v>
      </c>
      <c r="G128" s="657">
        <f t="shared" si="37"/>
        <v>100.94652319075179</v>
      </c>
      <c r="H128" s="523">
        <f t="shared" si="21"/>
        <v>-0.14596587939742278</v>
      </c>
      <c r="I128" s="2206" t="s">
        <v>281</v>
      </c>
      <c r="J128" s="1506" t="str">
        <f t="shared" si="18"/>
        <v>---</v>
      </c>
      <c r="K128" s="17">
        <v>0</v>
      </c>
      <c r="L128" s="646" t="s">
        <v>777</v>
      </c>
      <c r="M128" s="10"/>
      <c r="N128" s="201">
        <v>45017</v>
      </c>
      <c r="O128" s="2233">
        <v>100.08</v>
      </c>
      <c r="P128" s="36">
        <f t="shared" si="22"/>
        <v>-1.0000000000005116E-2</v>
      </c>
      <c r="Q128" s="52">
        <f t="shared" si="30"/>
        <v>-0.48</v>
      </c>
      <c r="R128" s="638">
        <f t="shared" si="33"/>
        <v>100.08999999999999</v>
      </c>
      <c r="S128" s="970">
        <f t="shared" si="23"/>
        <v>-9.9999999999909051E-3</v>
      </c>
      <c r="T128" s="699">
        <f t="shared" si="27"/>
        <v>100.13142857142859</v>
      </c>
      <c r="U128" s="263">
        <f t="shared" si="24"/>
        <v>-2.8571428571410706E-2</v>
      </c>
      <c r="V128" s="1506" t="s">
        <v>345</v>
      </c>
      <c r="W128" s="1507">
        <v>0</v>
      </c>
      <c r="X128" s="1682" t="s">
        <v>777</v>
      </c>
      <c r="Y128" s="10"/>
    </row>
    <row r="129" spans="1:25" ht="14.25" customHeight="1">
      <c r="A129" s="2204">
        <v>45047</v>
      </c>
      <c r="B129" s="2218">
        <v>100.34588405657941</v>
      </c>
      <c r="C129" s="535">
        <f t="shared" si="19"/>
        <v>-9.4298896306753477E-2</v>
      </c>
      <c r="D129" s="614">
        <f t="shared" si="29"/>
        <v>-1.01</v>
      </c>
      <c r="E129" s="965">
        <f t="shared" si="36"/>
        <v>100.44888864841339</v>
      </c>
      <c r="F129" s="521">
        <f t="shared" si="20"/>
        <v>-0.12880304345851812</v>
      </c>
      <c r="G129" s="657">
        <f t="shared" si="37"/>
        <v>100.7916909702229</v>
      </c>
      <c r="H129" s="523">
        <f t="shared" si="21"/>
        <v>-0.15483222052888834</v>
      </c>
      <c r="I129" s="2229" t="s">
        <v>350</v>
      </c>
      <c r="J129" s="1506" t="str">
        <f t="shared" si="18"/>
        <v>---</v>
      </c>
      <c r="K129" s="17">
        <v>0</v>
      </c>
      <c r="L129" s="646" t="s">
        <v>778</v>
      </c>
      <c r="M129" s="10"/>
      <c r="N129" s="201">
        <v>45047</v>
      </c>
      <c r="O129" s="1881">
        <v>100.07</v>
      </c>
      <c r="P129" s="36">
        <f t="shared" si="22"/>
        <v>-1.0000000000005116E-2</v>
      </c>
      <c r="Q129" s="52">
        <f t="shared" si="30"/>
        <v>-0.44</v>
      </c>
      <c r="R129" s="638">
        <f t="shared" si="33"/>
        <v>100.08</v>
      </c>
      <c r="S129" s="970">
        <f t="shared" si="23"/>
        <v>-9.9999999999909051E-3</v>
      </c>
      <c r="T129" s="699">
        <f t="shared" si="27"/>
        <v>100.10857142857142</v>
      </c>
      <c r="U129" s="263">
        <f t="shared" si="24"/>
        <v>-2.2857142857162671E-2</v>
      </c>
      <c r="V129" s="1506" t="s">
        <v>345</v>
      </c>
      <c r="W129" s="1507">
        <v>0</v>
      </c>
      <c r="X129" s="1682" t="s">
        <v>778</v>
      </c>
      <c r="Y129" s="10"/>
    </row>
    <row r="130" spans="1:25" ht="14.25" customHeight="1">
      <c r="A130" s="2204">
        <v>45078</v>
      </c>
      <c r="B130" s="2218">
        <v>100.26747997055762</v>
      </c>
      <c r="C130" s="535">
        <f t="shared" si="19"/>
        <v>-7.8404086021791386E-2</v>
      </c>
      <c r="D130" s="614">
        <f t="shared" si="29"/>
        <v>-1.17</v>
      </c>
      <c r="E130" s="965">
        <f t="shared" si="36"/>
        <v>100.35118232667439</v>
      </c>
      <c r="F130" s="521">
        <f t="shared" si="20"/>
        <v>-9.7706321738996849E-2</v>
      </c>
      <c r="G130" s="657">
        <f t="shared" si="37"/>
        <v>100.6396586013086</v>
      </c>
      <c r="H130" s="523">
        <f t="shared" si="21"/>
        <v>-0.15203236891430549</v>
      </c>
      <c r="I130" s="2229" t="s">
        <v>343</v>
      </c>
      <c r="J130" s="1506" t="str">
        <f t="shared" si="18"/>
        <v>---</v>
      </c>
      <c r="K130" s="17">
        <v>0</v>
      </c>
      <c r="L130" s="646" t="s">
        <v>796</v>
      </c>
      <c r="M130" s="10"/>
      <c r="N130" s="201">
        <v>45078</v>
      </c>
      <c r="O130" s="1881">
        <v>100.07</v>
      </c>
      <c r="P130" s="36">
        <f t="shared" si="22"/>
        <v>0</v>
      </c>
      <c r="Q130" s="52">
        <f t="shared" si="30"/>
        <v>-0.38</v>
      </c>
      <c r="R130" s="638">
        <f t="shared" si="33"/>
        <v>100.07333333333332</v>
      </c>
      <c r="S130" s="970">
        <f t="shared" si="23"/>
        <v>-6.6666666666748142E-3</v>
      </c>
      <c r="T130" s="699">
        <f t="shared" si="27"/>
        <v>100.09428571428573</v>
      </c>
      <c r="U130" s="263">
        <f t="shared" si="24"/>
        <v>-1.4285714285691142E-2</v>
      </c>
      <c r="V130" s="1506" t="s">
        <v>345</v>
      </c>
      <c r="W130" s="1507">
        <v>0</v>
      </c>
      <c r="X130" s="1682" t="s">
        <v>796</v>
      </c>
      <c r="Y130" s="10"/>
    </row>
    <row r="131" spans="1:25" ht="14.25" customHeight="1">
      <c r="A131" s="2204">
        <v>45108</v>
      </c>
      <c r="B131" s="2218">
        <v>100.21381140344394</v>
      </c>
      <c r="C131" s="535">
        <f t="shared" si="19"/>
        <v>-5.3668567113675181E-2</v>
      </c>
      <c r="D131" s="614">
        <f t="shared" si="29"/>
        <v>-1.25</v>
      </c>
      <c r="E131" s="965">
        <f t="shared" si="36"/>
        <v>100.27572514352698</v>
      </c>
      <c r="F131" s="521">
        <f t="shared" si="20"/>
        <v>-7.5457183147406681E-2</v>
      </c>
      <c r="G131" s="657">
        <f t="shared" si="37"/>
        <v>100.50360256437882</v>
      </c>
      <c r="H131" s="523">
        <f t="shared" si="21"/>
        <v>-0.13605603692977297</v>
      </c>
      <c r="I131" s="2229" t="s">
        <v>343</v>
      </c>
      <c r="J131" s="1506" t="str">
        <f t="shared" si="18"/>
        <v>---</v>
      </c>
      <c r="K131" s="17">
        <v>0</v>
      </c>
      <c r="L131" s="646" t="s">
        <v>797</v>
      </c>
      <c r="M131" s="10"/>
      <c r="N131" s="201">
        <v>45108</v>
      </c>
      <c r="O131" s="1881">
        <v>100.08</v>
      </c>
      <c r="P131" s="36">
        <f t="shared" si="22"/>
        <v>1.0000000000005116E-2</v>
      </c>
      <c r="Q131" s="52">
        <f t="shared" si="30"/>
        <v>-0.32</v>
      </c>
      <c r="R131" s="638">
        <f t="shared" ref="R131:R134" si="38">SUM(O129:O131)/3</f>
        <v>100.07333333333332</v>
      </c>
      <c r="S131" s="970">
        <f t="shared" si="23"/>
        <v>0</v>
      </c>
      <c r="T131" s="699">
        <f t="shared" ref="T131:T134" si="39">SUM(O125:O131)/7</f>
        <v>100.08571428571429</v>
      </c>
      <c r="U131" s="263">
        <f t="shared" si="24"/>
        <v>-8.5714285714431071E-3</v>
      </c>
      <c r="V131" s="1506" t="s">
        <v>345</v>
      </c>
      <c r="W131" s="1507">
        <v>0</v>
      </c>
      <c r="X131" s="1682" t="s">
        <v>797</v>
      </c>
      <c r="Y131" s="10"/>
    </row>
    <row r="132" spans="1:25" ht="14.25" customHeight="1">
      <c r="A132" s="2204">
        <v>45139</v>
      </c>
      <c r="B132" s="2218">
        <v>100.10429827681268</v>
      </c>
      <c r="C132" s="535">
        <f t="shared" si="19"/>
        <v>-0.10951312663125634</v>
      </c>
      <c r="D132" s="614">
        <f t="shared" si="29"/>
        <v>-1.36</v>
      </c>
      <c r="E132" s="965">
        <f t="shared" si="36"/>
        <v>100.19519655027142</v>
      </c>
      <c r="F132" s="521">
        <f t="shared" si="20"/>
        <v>-8.0528593255564829E-2</v>
      </c>
      <c r="G132" s="657">
        <f t="shared" ref="G132" si="40">SUM(B126:B132)/7</f>
        <v>100.38064982614419</v>
      </c>
      <c r="H132" s="523">
        <f t="shared" si="21"/>
        <v>-0.12295273823463049</v>
      </c>
      <c r="I132" s="2229" t="s">
        <v>343</v>
      </c>
      <c r="J132" s="1506" t="str">
        <f t="shared" si="18"/>
        <v>---</v>
      </c>
      <c r="K132" s="17">
        <v>0</v>
      </c>
      <c r="L132" s="646" t="s">
        <v>798</v>
      </c>
      <c r="M132" s="10"/>
      <c r="N132" s="201">
        <v>45139</v>
      </c>
      <c r="O132" s="1881">
        <v>100.09</v>
      </c>
      <c r="P132" s="36">
        <f t="shared" si="22"/>
        <v>1.0000000000005116E-2</v>
      </c>
      <c r="Q132" s="52">
        <f t="shared" si="30"/>
        <v>-0.25</v>
      </c>
      <c r="R132" s="638">
        <f t="shared" si="38"/>
        <v>100.08</v>
      </c>
      <c r="S132" s="970">
        <f t="shared" si="23"/>
        <v>6.6666666666748142E-3</v>
      </c>
      <c r="T132" s="699">
        <f t="shared" si="39"/>
        <v>100.08285714285715</v>
      </c>
      <c r="U132" s="263">
        <f t="shared" si="24"/>
        <v>-2.8571428571382285E-3</v>
      </c>
      <c r="V132" s="1506" t="s">
        <v>345</v>
      </c>
      <c r="W132" s="1507">
        <v>0</v>
      </c>
      <c r="X132" s="1682" t="s">
        <v>798</v>
      </c>
      <c r="Y132" s="10"/>
    </row>
    <row r="133" spans="1:25" ht="14.25" customHeight="1">
      <c r="A133" s="2204">
        <v>45170</v>
      </c>
      <c r="B133" s="2218">
        <v>99.918201394380773</v>
      </c>
      <c r="C133" s="535">
        <f t="shared" si="19"/>
        <v>-0.18609688243191158</v>
      </c>
      <c r="D133" s="614">
        <f t="shared" si="29"/>
        <v>-1.52</v>
      </c>
      <c r="E133" s="965">
        <f t="shared" si="36"/>
        <v>100.07877035821247</v>
      </c>
      <c r="F133" s="521">
        <f t="shared" si="20"/>
        <v>-0.11642619205895244</v>
      </c>
      <c r="G133" s="657">
        <f t="shared" ref="G133" si="41">SUM(B127:B133)/7</f>
        <v>100.26435099863359</v>
      </c>
      <c r="H133" s="523">
        <f t="shared" si="21"/>
        <v>-0.1162988275106045</v>
      </c>
      <c r="I133" s="2229" t="s">
        <v>803</v>
      </c>
      <c r="J133" s="1506" t="str">
        <f t="shared" si="18"/>
        <v>---</v>
      </c>
      <c r="K133" s="17">
        <v>0</v>
      </c>
      <c r="L133" s="646" t="s">
        <v>799</v>
      </c>
      <c r="M133" s="10"/>
      <c r="N133" s="201">
        <v>45170</v>
      </c>
      <c r="O133" s="1881">
        <v>100.09</v>
      </c>
      <c r="P133" s="36">
        <f t="shared" si="22"/>
        <v>0</v>
      </c>
      <c r="Q133" s="52">
        <f t="shared" si="30"/>
        <v>-0.19</v>
      </c>
      <c r="R133" s="638">
        <f t="shared" si="38"/>
        <v>100.08666666666666</v>
      </c>
      <c r="S133" s="970">
        <f t="shared" si="23"/>
        <v>6.6666666666606034E-3</v>
      </c>
      <c r="T133" s="699">
        <f t="shared" si="39"/>
        <v>100.08142857142857</v>
      </c>
      <c r="U133" s="263">
        <f t="shared" si="24"/>
        <v>-1.4285714285762197E-3</v>
      </c>
      <c r="V133" s="1506" t="s">
        <v>345</v>
      </c>
      <c r="W133" s="1507">
        <v>0</v>
      </c>
      <c r="X133" s="1682" t="s">
        <v>799</v>
      </c>
      <c r="Y133" s="10"/>
    </row>
    <row r="134" spans="1:25" ht="14.25" customHeight="1">
      <c r="A134" s="2204">
        <v>45200</v>
      </c>
      <c r="B134" s="2218">
        <v>99.642662227068669</v>
      </c>
      <c r="C134" s="535">
        <f t="shared" ref="C134" si="42">B134-B133</f>
        <v>-0.27553916731210393</v>
      </c>
      <c r="D134" s="614">
        <f t="shared" ref="D134" si="43">ROUND((B134-B122)/B122*100,2)</f>
        <v>-1.76</v>
      </c>
      <c r="E134" s="965">
        <f t="shared" ref="E134" si="44">SUM(B132:B134)/3</f>
        <v>99.8883872994207</v>
      </c>
      <c r="F134" s="521">
        <f t="shared" ref="F134" si="45">E134-E133</f>
        <v>-0.19038305879176676</v>
      </c>
      <c r="G134" s="657">
        <f t="shared" ref="G134" si="46">SUM(B128:B134)/7</f>
        <v>100.13321718310418</v>
      </c>
      <c r="H134" s="523">
        <f t="shared" ref="H134" si="47">G134-G133</f>
        <v>-0.1311338155294095</v>
      </c>
      <c r="I134" s="432" t="s">
        <v>281</v>
      </c>
      <c r="J134" s="1506" t="str">
        <f t="shared" si="18"/>
        <v>---</v>
      </c>
      <c r="K134" s="17">
        <v>0</v>
      </c>
      <c r="L134" s="646" t="s">
        <v>800</v>
      </c>
      <c r="M134" s="10"/>
      <c r="N134" s="201">
        <v>45200</v>
      </c>
      <c r="O134" s="1881">
        <v>100.08</v>
      </c>
      <c r="P134" s="36">
        <f t="shared" ref="P134" si="48">O134-O133</f>
        <v>-1.0000000000005116E-2</v>
      </c>
      <c r="Q134" s="52">
        <f t="shared" si="30"/>
        <v>-0.15</v>
      </c>
      <c r="R134" s="638">
        <f t="shared" si="38"/>
        <v>100.08666666666666</v>
      </c>
      <c r="S134" s="970">
        <f t="shared" ref="S134" si="49">R134-R133</f>
        <v>0</v>
      </c>
      <c r="T134" s="699">
        <f t="shared" si="39"/>
        <v>100.08000000000001</v>
      </c>
      <c r="U134" s="263">
        <f t="shared" ref="U134" si="50">T134-T133</f>
        <v>-1.4285714285620088E-3</v>
      </c>
      <c r="V134" s="1506" t="s">
        <v>345</v>
      </c>
      <c r="W134" s="1507">
        <v>0</v>
      </c>
      <c r="X134" s="1682" t="s">
        <v>800</v>
      </c>
      <c r="Y134" s="10"/>
    </row>
    <row r="135" spans="1:25" ht="14.25" customHeight="1">
      <c r="A135" s="2204">
        <v>45231</v>
      </c>
      <c r="B135" s="2218">
        <v>99.271752362233016</v>
      </c>
      <c r="C135" s="535">
        <f t="shared" ref="C135" si="51">B135-B134</f>
        <v>-0.37090986483565302</v>
      </c>
      <c r="D135" s="614">
        <f t="shared" ref="D135" si="52">ROUND((B135-B123)/B123*100,2)</f>
        <v>-2.0299999999999998</v>
      </c>
      <c r="E135" s="965">
        <f t="shared" ref="E135" si="53">SUM(B133:B135)/3</f>
        <v>99.61087199456081</v>
      </c>
      <c r="F135" s="521">
        <f t="shared" ref="F135" si="54">E135-E134</f>
        <v>-0.27751530485988951</v>
      </c>
      <c r="G135" s="657">
        <f t="shared" ref="G135" si="55">SUM(B129:B135)/7</f>
        <v>99.966298527296573</v>
      </c>
      <c r="H135" s="523">
        <f t="shared" ref="H135" si="56">G135-G134</f>
        <v>-0.16691865580760634</v>
      </c>
      <c r="I135" s="432" t="s">
        <v>281</v>
      </c>
      <c r="J135" s="1506" t="str">
        <f t="shared" ref="J135:J136" si="57">IF(K135=1,"山",IF(K135=-1,"谷","---"))</f>
        <v>---</v>
      </c>
      <c r="K135" s="17">
        <v>0</v>
      </c>
      <c r="L135" s="646" t="s">
        <v>801</v>
      </c>
      <c r="M135" s="10"/>
      <c r="N135" s="201">
        <v>45231</v>
      </c>
      <c r="O135" s="1881">
        <v>100.06</v>
      </c>
      <c r="P135" s="36">
        <f t="shared" ref="P135" si="58">O135-O134</f>
        <v>-1.9999999999996021E-2</v>
      </c>
      <c r="Q135" s="52">
        <f t="shared" ref="Q135" si="59">ROUND((O135-O123)/O123*100,2)</f>
        <v>-0.11</v>
      </c>
      <c r="R135" s="638">
        <f t="shared" ref="R135" si="60">SUM(O133:O135)/3</f>
        <v>100.07666666666667</v>
      </c>
      <c r="S135" s="970">
        <f t="shared" ref="S135" si="61">R135-R134</f>
        <v>-9.9999999999909051E-3</v>
      </c>
      <c r="T135" s="699">
        <f t="shared" ref="T135" si="62">SUM(O129:O135)/7</f>
        <v>100.07714285714285</v>
      </c>
      <c r="U135" s="263">
        <f t="shared" ref="U135" si="63">T135-T134</f>
        <v>-2.8571428571666502E-3</v>
      </c>
      <c r="V135" s="1506" t="s">
        <v>345</v>
      </c>
      <c r="W135" s="1507">
        <v>0</v>
      </c>
      <c r="X135" s="1682" t="s">
        <v>801</v>
      </c>
      <c r="Y135" s="10"/>
    </row>
    <row r="136" spans="1:25" ht="14.25" customHeight="1">
      <c r="A136" s="2211">
        <v>45261</v>
      </c>
      <c r="B136" s="2259">
        <v>98.948069014470875</v>
      </c>
      <c r="C136" s="586">
        <f t="shared" ref="C136" si="64">B136-B135</f>
        <v>-0.32368334776214169</v>
      </c>
      <c r="D136" s="814">
        <f t="shared" ref="D136" si="65">ROUND((B136-B124)/B124*100,2)</f>
        <v>-2.19</v>
      </c>
      <c r="E136" s="966">
        <f t="shared" ref="E136" si="66">SUM(B134:B136)/3</f>
        <v>99.287494534590849</v>
      </c>
      <c r="F136" s="704">
        <f t="shared" ref="F136" si="67">E136-E135</f>
        <v>-0.32337745996996148</v>
      </c>
      <c r="G136" s="637">
        <f t="shared" ref="G136" si="68">SUM(B130:B136)/7</f>
        <v>99.766610664138241</v>
      </c>
      <c r="H136" s="654">
        <f t="shared" ref="H136" si="69">G136-G135</f>
        <v>-0.19968786315833142</v>
      </c>
      <c r="I136" s="2232" t="s">
        <v>281</v>
      </c>
      <c r="J136" s="1704" t="str">
        <f t="shared" si="57"/>
        <v>---</v>
      </c>
      <c r="K136" s="2868">
        <v>0</v>
      </c>
      <c r="L136" s="649" t="s">
        <v>787</v>
      </c>
      <c r="M136" s="10"/>
      <c r="N136" s="202">
        <v>45261</v>
      </c>
      <c r="O136" s="2188">
        <v>100.05</v>
      </c>
      <c r="P136" s="242">
        <f t="shared" ref="P136" si="70">O136-O135</f>
        <v>-1.0000000000005116E-2</v>
      </c>
      <c r="Q136" s="550">
        <f t="shared" ref="Q136" si="71">ROUND((O136-O124)/O124*100,2)</f>
        <v>-0.09</v>
      </c>
      <c r="R136" s="644">
        <f t="shared" ref="R136" si="72">SUM(O134:O136)/3</f>
        <v>100.06333333333333</v>
      </c>
      <c r="S136" s="1000">
        <f t="shared" ref="S136" si="73">R136-R135</f>
        <v>-1.3333333333335418E-2</v>
      </c>
      <c r="T136" s="930">
        <f t="shared" ref="T136" si="74">SUM(O130:O136)/7</f>
        <v>100.07428571428571</v>
      </c>
      <c r="U136" s="543">
        <f t="shared" ref="U136" si="75">T136-T135</f>
        <v>-2.8571428571382285E-3</v>
      </c>
      <c r="V136" s="1704" t="s">
        <v>345</v>
      </c>
      <c r="W136" s="2189">
        <v>0</v>
      </c>
      <c r="X136" s="1687" t="s">
        <v>787</v>
      </c>
      <c r="Y136" s="10"/>
    </row>
    <row r="137" spans="1:25">
      <c r="A137" s="2203">
        <v>45292</v>
      </c>
      <c r="B137" s="2221">
        <v>98.71447299794329</v>
      </c>
      <c r="C137" s="535">
        <f t="shared" ref="C137" si="76">B137-B136</f>
        <v>-0.23359601652758499</v>
      </c>
      <c r="D137" s="614">
        <f t="shared" ref="D137" si="77">ROUND((B137-B125)/B125*100,2)</f>
        <v>-2.23</v>
      </c>
      <c r="E137" s="965">
        <f t="shared" ref="E137" si="78">SUM(B135:B137)/3</f>
        <v>98.978098124882379</v>
      </c>
      <c r="F137" s="521">
        <f t="shared" ref="F137" si="79">E137-E136</f>
        <v>-0.30939640970846938</v>
      </c>
      <c r="G137" s="657">
        <f t="shared" ref="G137" si="80">SUM(B131:B137)/7</f>
        <v>99.544752525193317</v>
      </c>
      <c r="H137" s="614">
        <f t="shared" ref="H137" si="81">G137-G136</f>
        <v>-0.22185813894492412</v>
      </c>
      <c r="I137" s="432" t="s">
        <v>281</v>
      </c>
      <c r="J137" s="50" t="str">
        <f t="shared" ref="J137:J143" si="82">IF(K137=1,"山",IF(K137=-1,"谷","---"))</f>
        <v>---</v>
      </c>
      <c r="K137" s="17">
        <v>0</v>
      </c>
      <c r="L137" s="646" t="s">
        <v>759</v>
      </c>
      <c r="M137" s="10"/>
      <c r="N137" s="316">
        <v>45292</v>
      </c>
      <c r="O137" s="1882">
        <v>100.06</v>
      </c>
      <c r="P137" s="36">
        <f t="shared" ref="P137" si="83">O137-O136</f>
        <v>1.0000000000005116E-2</v>
      </c>
      <c r="Q137" s="52">
        <f t="shared" ref="Q137" si="84">ROUND((O137-O125)/O125*100,2)</f>
        <v>-0.05</v>
      </c>
      <c r="R137" s="394">
        <f t="shared" ref="R137" si="85">SUM(O135:O137)/3</f>
        <v>100.05666666666667</v>
      </c>
      <c r="S137" s="297">
        <f t="shared" ref="S137" si="86">R137-R136</f>
        <v>-6.6666666666606034E-3</v>
      </c>
      <c r="T137" s="52">
        <f t="shared" ref="T137" si="87">SUM(O131:O137)/7</f>
        <v>100.07285714285715</v>
      </c>
      <c r="U137" s="263">
        <f t="shared" ref="U137" si="88">T137-T136</f>
        <v>-1.4285714285620088E-3</v>
      </c>
      <c r="V137" s="1703" t="s">
        <v>345</v>
      </c>
      <c r="W137" s="1892">
        <v>0</v>
      </c>
      <c r="X137" s="1682" t="s">
        <v>759</v>
      </c>
      <c r="Y137" s="10"/>
    </row>
    <row r="138" spans="1:25">
      <c r="A138" s="2203">
        <v>45323</v>
      </c>
      <c r="B138" s="2221">
        <v>98.648292109140797</v>
      </c>
      <c r="C138" s="535">
        <f t="shared" ref="C138" si="89">B138-B137</f>
        <v>-6.6180888802492177E-2</v>
      </c>
      <c r="D138" s="614">
        <f t="shared" ref="D138" si="90">ROUND((B138-B126)/B126*100,2)</f>
        <v>-2.0699999999999998</v>
      </c>
      <c r="E138" s="965">
        <f t="shared" ref="E138" si="91">SUM(B136:B138)/3</f>
        <v>98.770278040518335</v>
      </c>
      <c r="F138" s="521">
        <f t="shared" ref="F138" si="92">E138-E137</f>
        <v>-0.20782008436404453</v>
      </c>
      <c r="G138" s="657">
        <f t="shared" ref="G138" si="93">SUM(B132:B138)/7</f>
        <v>99.321106911721444</v>
      </c>
      <c r="H138" s="614">
        <f t="shared" ref="H138" si="94">G138-G137</f>
        <v>-0.22364561347187362</v>
      </c>
      <c r="I138" s="432" t="s">
        <v>281</v>
      </c>
      <c r="J138" s="1506" t="str">
        <f t="shared" si="82"/>
        <v>谷</v>
      </c>
      <c r="K138" s="17">
        <v>-1</v>
      </c>
      <c r="L138" s="646" t="s">
        <v>767</v>
      </c>
      <c r="N138" s="316">
        <v>45323</v>
      </c>
      <c r="O138" s="2234">
        <v>100.1</v>
      </c>
      <c r="P138" s="36">
        <f t="shared" ref="P138" si="95">O138-O137</f>
        <v>3.9999999999992042E-2</v>
      </c>
      <c r="Q138" s="52">
        <f t="shared" ref="Q138" si="96">ROUND((O138-O126)/O126*100,2)</f>
        <v>0</v>
      </c>
      <c r="R138" s="394">
        <f t="shared" ref="R138" si="97">SUM(O136:O138)/3</f>
        <v>100.07000000000001</v>
      </c>
      <c r="S138" s="297">
        <f t="shared" ref="S138" si="98">R138-R137</f>
        <v>1.3333333333335418E-2</v>
      </c>
      <c r="T138" s="52">
        <f t="shared" ref="T138" si="99">SUM(O132:O138)/7</f>
        <v>100.0757142857143</v>
      </c>
      <c r="U138" s="263">
        <f t="shared" ref="U138" si="100">T138-T137</f>
        <v>2.8571428571524393E-3</v>
      </c>
      <c r="V138" s="2182" t="s">
        <v>345</v>
      </c>
      <c r="W138" s="1880">
        <v>0</v>
      </c>
      <c r="X138" s="1682" t="s">
        <v>767</v>
      </c>
    </row>
    <row r="139" spans="1:25">
      <c r="A139" s="2204">
        <v>45352</v>
      </c>
      <c r="B139" s="2221">
        <v>98.735694492160604</v>
      </c>
      <c r="C139" s="535">
        <f t="shared" ref="C139" si="101">B139-B138</f>
        <v>8.7402383019806962E-2</v>
      </c>
      <c r="D139" s="614">
        <f t="shared" ref="D139" si="102">ROUND((B139-B127)/B127*100,2)</f>
        <v>-1.81</v>
      </c>
      <c r="E139" s="965">
        <f t="shared" ref="E139" si="103">SUM(B137:B139)/3</f>
        <v>98.699486533081583</v>
      </c>
      <c r="F139" s="521">
        <f t="shared" ref="F139" si="104">E139-E138</f>
        <v>-7.0791507436751999E-2</v>
      </c>
      <c r="G139" s="657">
        <f t="shared" ref="G139" si="105">SUM(B133:B139)/7</f>
        <v>99.125592085342575</v>
      </c>
      <c r="H139" s="614">
        <f t="shared" ref="H139" si="106">G139-G138</f>
        <v>-0.19551482637886863</v>
      </c>
      <c r="I139" s="2229" t="s">
        <v>350</v>
      </c>
      <c r="J139" s="1506" t="str">
        <f t="shared" si="82"/>
        <v>---</v>
      </c>
      <c r="K139" s="17">
        <v>0</v>
      </c>
      <c r="L139" s="646" t="s">
        <v>776</v>
      </c>
      <c r="N139" s="201">
        <v>45352</v>
      </c>
      <c r="O139" s="2234">
        <v>100.14</v>
      </c>
      <c r="P139" s="36">
        <f t="shared" ref="P139" si="107">O139-O138</f>
        <v>4.0000000000006253E-2</v>
      </c>
      <c r="Q139" s="52">
        <f t="shared" ref="Q139" si="108">ROUND((O139-O127)/O127*100,2)</f>
        <v>0.05</v>
      </c>
      <c r="R139" s="394">
        <f t="shared" ref="R139" si="109">SUM(O137:O139)/3</f>
        <v>100.10000000000001</v>
      </c>
      <c r="S139" s="297">
        <f t="shared" ref="S139" si="110">R139-R138</f>
        <v>3.0000000000001137E-2</v>
      </c>
      <c r="T139" s="52">
        <f t="shared" ref="T139" si="111">SUM(O133:O139)/7</f>
        <v>100.08285714285715</v>
      </c>
      <c r="U139" s="263">
        <f t="shared" ref="U139" si="112">T139-T138</f>
        <v>7.1428571428526766E-3</v>
      </c>
      <c r="V139" s="1696" t="s">
        <v>345</v>
      </c>
      <c r="W139" s="1048">
        <v>0</v>
      </c>
      <c r="X139" s="1682" t="s">
        <v>776</v>
      </c>
    </row>
    <row r="140" spans="1:25">
      <c r="A140" s="2204">
        <v>45383</v>
      </c>
      <c r="B140" s="2221">
        <v>98.949409557021383</v>
      </c>
      <c r="C140" s="535">
        <f t="shared" ref="C140" si="113">B140-B139</f>
        <v>0.21371506486077863</v>
      </c>
      <c r="D140" s="614">
        <f t="shared" ref="D140" si="114">ROUND((B140-B128)/B128*100,2)</f>
        <v>-1.48</v>
      </c>
      <c r="E140" s="965">
        <f t="shared" ref="E140" si="115">SUM(B138:B140)/3</f>
        <v>98.777798719440923</v>
      </c>
      <c r="F140" s="521">
        <f t="shared" ref="F140" si="116">E140-E139</f>
        <v>7.8312186359340785E-2</v>
      </c>
      <c r="G140" s="657">
        <f t="shared" ref="G140" si="117">SUM(B134:B140)/7</f>
        <v>98.987193251434078</v>
      </c>
      <c r="H140" s="614">
        <f t="shared" ref="H140" si="118">G140-G139</f>
        <v>-0.1383988339084965</v>
      </c>
      <c r="I140" s="2229" t="s">
        <v>343</v>
      </c>
      <c r="J140" s="1506" t="str">
        <f t="shared" si="82"/>
        <v>---</v>
      </c>
      <c r="K140" s="17">
        <v>0</v>
      </c>
      <c r="L140" s="646" t="s">
        <v>777</v>
      </c>
      <c r="N140" s="201">
        <v>45383</v>
      </c>
      <c r="O140" s="2234">
        <v>100.17</v>
      </c>
      <c r="P140" s="36">
        <f t="shared" ref="P140:P141" si="119">O140-O139</f>
        <v>3.0000000000001137E-2</v>
      </c>
      <c r="Q140" s="52">
        <f t="shared" ref="Q140:Q141" si="120">ROUND((O140-O128)/O128*100,2)</f>
        <v>0.09</v>
      </c>
      <c r="R140" s="394">
        <f t="shared" ref="R140:R141" si="121">SUM(O138:O140)/3</f>
        <v>100.13666666666667</v>
      </c>
      <c r="S140" s="297">
        <f t="shared" ref="S140:S141" si="122">R140-R139</f>
        <v>3.666666666666174E-2</v>
      </c>
      <c r="T140" s="52">
        <f t="shared" ref="T140:T141" si="123">SUM(O134:O140)/7</f>
        <v>100.0942857142857</v>
      </c>
      <c r="U140" s="263">
        <f t="shared" ref="U140:U141" si="124">T140-T139</f>
        <v>1.1428571428552914E-2</v>
      </c>
      <c r="V140" s="1696" t="s">
        <v>345</v>
      </c>
      <c r="W140" s="1048">
        <v>0</v>
      </c>
      <c r="X140" s="1682" t="s">
        <v>777</v>
      </c>
    </row>
    <row r="141" spans="1:25">
      <c r="A141" s="2204">
        <v>45413</v>
      </c>
      <c r="B141" s="2221">
        <v>99.238971269258855</v>
      </c>
      <c r="C141" s="535">
        <f t="shared" ref="C141" si="125">B141-B140</f>
        <v>0.28956171223747162</v>
      </c>
      <c r="D141" s="614">
        <f t="shared" ref="D141" si="126">ROUND((B141-B129)/B129*100,2)</f>
        <v>-1.1000000000000001</v>
      </c>
      <c r="E141" s="965">
        <f t="shared" ref="E141" si="127">SUM(B139:B141)/3</f>
        <v>98.974691772813614</v>
      </c>
      <c r="F141" s="521">
        <f t="shared" ref="F141" si="128">E141-E140</f>
        <v>0.19689305337269047</v>
      </c>
      <c r="G141" s="657">
        <f t="shared" ref="G141" si="129">SUM(B135:B141)/7</f>
        <v>98.929523114604109</v>
      </c>
      <c r="H141" s="614">
        <f t="shared" ref="H141" si="130">G141-G140</f>
        <v>-5.7670136829969465E-2</v>
      </c>
      <c r="I141" s="2229" t="s">
        <v>343</v>
      </c>
      <c r="J141" s="1506" t="str">
        <f t="shared" si="82"/>
        <v>---</v>
      </c>
      <c r="K141" s="17">
        <v>0</v>
      </c>
      <c r="L141" s="646" t="s">
        <v>778</v>
      </c>
      <c r="N141" s="201">
        <v>45413</v>
      </c>
      <c r="O141" s="2234">
        <v>100.18</v>
      </c>
      <c r="P141" s="36">
        <f t="shared" si="119"/>
        <v>1.0000000000005116E-2</v>
      </c>
      <c r="Q141" s="52">
        <f t="shared" si="120"/>
        <v>0.11</v>
      </c>
      <c r="R141" s="394">
        <f t="shared" si="121"/>
        <v>100.16333333333334</v>
      </c>
      <c r="S141" s="297">
        <f t="shared" si="122"/>
        <v>2.6666666666670835E-2</v>
      </c>
      <c r="T141" s="52">
        <f t="shared" si="123"/>
        <v>100.10857142857142</v>
      </c>
      <c r="U141" s="263">
        <f t="shared" si="124"/>
        <v>1.4285714285719564E-2</v>
      </c>
      <c r="V141" s="1696" t="s">
        <v>345</v>
      </c>
      <c r="W141" s="1048">
        <v>0</v>
      </c>
      <c r="X141" s="1682" t="s">
        <v>778</v>
      </c>
    </row>
    <row r="142" spans="1:25">
      <c r="A142" s="2204">
        <v>45444</v>
      </c>
      <c r="B142" s="2221">
        <v>99.532934966819184</v>
      </c>
      <c r="C142" s="535">
        <f t="shared" ref="C142:C143" si="131">B142-B141</f>
        <v>0.29396369756032925</v>
      </c>
      <c r="D142" s="614">
        <f t="shared" ref="D142:D143" si="132">ROUND((B142-B130)/B130*100,2)</f>
        <v>-0.73</v>
      </c>
      <c r="E142" s="965">
        <f t="shared" ref="E142:E143" si="133">SUM(B140:B142)/3</f>
        <v>99.240438597699821</v>
      </c>
      <c r="F142" s="521">
        <f t="shared" ref="F142:F143" si="134">E142-E141</f>
        <v>0.26574682488620738</v>
      </c>
      <c r="G142" s="657">
        <f t="shared" ref="G142:G143" si="135">SUM(B136:B142)/7</f>
        <v>98.966834915259284</v>
      </c>
      <c r="H142" s="614">
        <f t="shared" ref="H142:H143" si="136">G142-G141</f>
        <v>3.731180065517492E-2</v>
      </c>
      <c r="I142" s="2229" t="s">
        <v>343</v>
      </c>
      <c r="J142" s="1506" t="str">
        <f t="shared" si="82"/>
        <v>---</v>
      </c>
      <c r="K142" s="17">
        <v>0</v>
      </c>
      <c r="L142" s="646" t="s">
        <v>796</v>
      </c>
      <c r="N142" s="201">
        <v>45444</v>
      </c>
      <c r="O142" s="2234">
        <v>100.18</v>
      </c>
      <c r="P142" s="36">
        <f t="shared" ref="P142" si="137">O142-O141</f>
        <v>0</v>
      </c>
      <c r="Q142" s="52">
        <f t="shared" ref="Q142" si="138">ROUND((O142-O130)/O130*100,2)</f>
        <v>0.11</v>
      </c>
      <c r="R142" s="394">
        <f t="shared" ref="R142" si="139">SUM(O140:O142)/3</f>
        <v>100.17666666666668</v>
      </c>
      <c r="S142" s="297">
        <f t="shared" ref="S142" si="140">R142-R141</f>
        <v>1.3333333333335418E-2</v>
      </c>
      <c r="T142" s="52">
        <f t="shared" ref="T142" si="141">SUM(O136:O142)/7</f>
        <v>100.1257142857143</v>
      </c>
      <c r="U142" s="263">
        <f t="shared" ref="U142" si="142">T142-T141</f>
        <v>1.7142857142872003E-2</v>
      </c>
      <c r="V142" s="1696" t="s">
        <v>345</v>
      </c>
      <c r="W142" s="1048">
        <v>0</v>
      </c>
      <c r="X142" s="1682" t="s">
        <v>796</v>
      </c>
    </row>
    <row r="143" spans="1:25">
      <c r="A143" s="2204">
        <v>45474</v>
      </c>
      <c r="B143" s="2221">
        <v>99.772840107116266</v>
      </c>
      <c r="C143" s="535">
        <f t="shared" si="131"/>
        <v>0.23990514029708265</v>
      </c>
      <c r="D143" s="614">
        <f t="shared" si="132"/>
        <v>-0.44</v>
      </c>
      <c r="E143" s="965">
        <f t="shared" si="133"/>
        <v>99.51491544773144</v>
      </c>
      <c r="F143" s="521">
        <f t="shared" si="134"/>
        <v>0.27447685003161837</v>
      </c>
      <c r="G143" s="657">
        <f t="shared" si="135"/>
        <v>99.084659357065775</v>
      </c>
      <c r="H143" s="614">
        <f t="shared" si="136"/>
        <v>0.11782444180649065</v>
      </c>
      <c r="I143" s="2229" t="s">
        <v>343</v>
      </c>
      <c r="J143" s="1506" t="str">
        <f t="shared" si="82"/>
        <v>---</v>
      </c>
      <c r="K143" s="17">
        <v>0</v>
      </c>
      <c r="L143" s="646" t="s">
        <v>797</v>
      </c>
      <c r="N143" s="201">
        <v>45474</v>
      </c>
      <c r="O143" s="2234">
        <v>100.15</v>
      </c>
      <c r="P143" s="36">
        <f t="shared" ref="P143:P144" si="143">O143-O142</f>
        <v>-3.0000000000001137E-2</v>
      </c>
      <c r="Q143" s="52">
        <f t="shared" ref="Q143:Q144" si="144">ROUND((O143-O131)/O131*100,2)</f>
        <v>7.0000000000000007E-2</v>
      </c>
      <c r="R143" s="394">
        <f t="shared" ref="R143:R144" si="145">SUM(O141:O143)/3</f>
        <v>100.17</v>
      </c>
      <c r="S143" s="297">
        <f t="shared" ref="S143:S144" si="146">R143-R142</f>
        <v>-6.6666666666748142E-3</v>
      </c>
      <c r="T143" s="52">
        <f t="shared" ref="T143:T144" si="147">SUM(O137:O143)/7</f>
        <v>100.14</v>
      </c>
      <c r="U143" s="263">
        <f t="shared" ref="U143:U144" si="148">T143-T142</f>
        <v>1.4285714285705353E-2</v>
      </c>
      <c r="V143" s="1696" t="s">
        <v>345</v>
      </c>
      <c r="W143" s="1048">
        <v>0</v>
      </c>
      <c r="X143" s="1682" t="s">
        <v>797</v>
      </c>
    </row>
    <row r="144" spans="1:25">
      <c r="A144" s="2204">
        <v>45505</v>
      </c>
      <c r="B144" s="2221">
        <v>99.923811339411785</v>
      </c>
      <c r="C144" s="535">
        <f t="shared" ref="C144" si="149">B144-B143</f>
        <v>0.15097123229551812</v>
      </c>
      <c r="D144" s="614">
        <f t="shared" ref="D144" si="150">ROUND((B144-B132)/B132*100,2)</f>
        <v>-0.18</v>
      </c>
      <c r="E144" s="965">
        <f t="shared" ref="E144" si="151">SUM(B142:B144)/3</f>
        <v>99.743195471115754</v>
      </c>
      <c r="F144" s="521">
        <f t="shared" ref="F144" si="152">E144-E143</f>
        <v>0.22828002338431475</v>
      </c>
      <c r="G144" s="657">
        <f t="shared" ref="G144" si="153">SUM(B138:B144)/7</f>
        <v>99.25742197727557</v>
      </c>
      <c r="H144" s="614">
        <f t="shared" ref="H144" si="154">G144-G143</f>
        <v>0.17276262020979516</v>
      </c>
      <c r="I144" s="2229" t="s">
        <v>343</v>
      </c>
      <c r="J144" s="1506" t="str">
        <f t="shared" ref="J144" si="155">IF(K144=1,"山",IF(K144=-1,"谷","---"))</f>
        <v>---</v>
      </c>
      <c r="K144" s="17">
        <v>0</v>
      </c>
      <c r="L144" s="646" t="s">
        <v>798</v>
      </c>
      <c r="N144" s="201">
        <v>45505</v>
      </c>
      <c r="O144" s="2234">
        <v>100.11</v>
      </c>
      <c r="P144" s="36">
        <f t="shared" si="143"/>
        <v>-4.0000000000006253E-2</v>
      </c>
      <c r="Q144" s="52">
        <f t="shared" si="144"/>
        <v>0.02</v>
      </c>
      <c r="R144" s="394">
        <f t="shared" si="145"/>
        <v>100.14666666666666</v>
      </c>
      <c r="S144" s="297">
        <f t="shared" si="146"/>
        <v>-2.3333333333340533E-2</v>
      </c>
      <c r="T144" s="52">
        <f t="shared" si="147"/>
        <v>100.14714285714287</v>
      </c>
      <c r="U144" s="263">
        <f t="shared" si="148"/>
        <v>7.1428571428668874E-3</v>
      </c>
      <c r="V144" s="1696" t="s">
        <v>345</v>
      </c>
      <c r="W144" s="1048">
        <v>0</v>
      </c>
      <c r="X144" s="1682" t="s">
        <v>798</v>
      </c>
    </row>
    <row r="145" spans="1:24">
      <c r="A145" s="2204">
        <v>45536</v>
      </c>
      <c r="B145" s="2221">
        <v>100.03019648498778</v>
      </c>
      <c r="C145" s="535">
        <f t="shared" ref="C145" si="156">B145-B144</f>
        <v>0.10638514557599876</v>
      </c>
      <c r="D145" s="614">
        <f t="shared" ref="D145" si="157">ROUND((B145-B133)/B133*100,2)</f>
        <v>0.11</v>
      </c>
      <c r="E145" s="965">
        <f t="shared" ref="E145" si="158">SUM(B143:B145)/3</f>
        <v>99.908949310505292</v>
      </c>
      <c r="F145" s="521">
        <f t="shared" ref="F145" si="159">E145-E144</f>
        <v>0.16575383938953792</v>
      </c>
      <c r="G145" s="657">
        <f t="shared" ref="G145" si="160">SUM(B139:B145)/7</f>
        <v>99.454836888110847</v>
      </c>
      <c r="H145" s="614">
        <f t="shared" ref="H145" si="161">G145-G144</f>
        <v>0.19741491083527762</v>
      </c>
      <c r="I145" s="2229" t="s">
        <v>343</v>
      </c>
      <c r="J145" s="1506" t="str">
        <f t="shared" ref="J145:J147" si="162">IF(K145=1,"山",IF(K145=-1,"谷","---"))</f>
        <v>---</v>
      </c>
      <c r="K145" s="17">
        <v>0</v>
      </c>
      <c r="L145" s="646" t="s">
        <v>799</v>
      </c>
      <c r="N145" s="201">
        <v>45536</v>
      </c>
      <c r="O145" s="2234">
        <v>100.07</v>
      </c>
      <c r="P145" s="36">
        <f t="shared" ref="P145" si="163">O145-O144</f>
        <v>-4.0000000000006253E-2</v>
      </c>
      <c r="Q145" s="52">
        <f t="shared" ref="Q145" si="164">ROUND((O145-O133)/O133*100,2)</f>
        <v>-0.02</v>
      </c>
      <c r="R145" s="394">
        <f t="shared" ref="R145" si="165">SUM(O143:O145)/3</f>
        <v>100.11</v>
      </c>
      <c r="S145" s="297">
        <f t="shared" ref="S145" si="166">R145-R144</f>
        <v>-3.666666666666174E-2</v>
      </c>
      <c r="T145" s="52">
        <f t="shared" ref="T145" si="167">SUM(O139:O145)/7</f>
        <v>100.14285714285714</v>
      </c>
      <c r="U145" s="263">
        <f t="shared" ref="U145" si="168">T145-T144</f>
        <v>-4.285714285728659E-3</v>
      </c>
      <c r="V145" s="1696" t="s">
        <v>345</v>
      </c>
      <c r="W145" s="1048">
        <v>0</v>
      </c>
      <c r="X145" s="1682" t="s">
        <v>799</v>
      </c>
    </row>
    <row r="146" spans="1:24">
      <c r="A146" s="2204">
        <v>45566</v>
      </c>
      <c r="B146" s="2221">
        <v>99.964926565390201</v>
      </c>
      <c r="C146" s="535">
        <f t="shared" ref="C146" si="169">B146-B145</f>
        <v>-6.5269919597582771E-2</v>
      </c>
      <c r="D146" s="614">
        <f t="shared" ref="D146" si="170">ROUND((B146-B134)/B134*100,2)</f>
        <v>0.32</v>
      </c>
      <c r="E146" s="965">
        <f t="shared" ref="E146" si="171">SUM(B144:B146)/3</f>
        <v>99.972978129929928</v>
      </c>
      <c r="F146" s="521">
        <f t="shared" ref="F146" si="172">E146-E145</f>
        <v>6.402881942463523E-2</v>
      </c>
      <c r="G146" s="657">
        <f t="shared" ref="G146" si="173">SUM(B140:B146)/7</f>
        <v>99.630441470000775</v>
      </c>
      <c r="H146" s="614">
        <f t="shared" ref="H146" si="174">G146-G145</f>
        <v>0.17560458188992811</v>
      </c>
      <c r="I146" s="2229" t="s">
        <v>803</v>
      </c>
      <c r="J146" s="1506" t="str">
        <f t="shared" si="162"/>
        <v>---</v>
      </c>
      <c r="K146" s="17">
        <v>0</v>
      </c>
      <c r="L146" s="646" t="s">
        <v>800</v>
      </c>
      <c r="N146" s="201">
        <v>45566</v>
      </c>
      <c r="O146" s="2234">
        <v>100.03</v>
      </c>
      <c r="P146" s="36">
        <f t="shared" ref="P146" si="175">O146-O145</f>
        <v>-3.9999999999992042E-2</v>
      </c>
      <c r="Q146" s="52">
        <f t="shared" ref="Q146" si="176">ROUND((O146-O134)/O134*100,2)</f>
        <v>-0.05</v>
      </c>
      <c r="R146" s="394">
        <f t="shared" ref="R146" si="177">SUM(O144:O146)/3</f>
        <v>100.07000000000001</v>
      </c>
      <c r="S146" s="297">
        <f t="shared" ref="S146" si="178">R146-R145</f>
        <v>-3.9999999999992042E-2</v>
      </c>
      <c r="T146" s="52">
        <f t="shared" ref="T146" si="179">SUM(O140:O146)/7</f>
        <v>100.12714285714287</v>
      </c>
      <c r="U146" s="263">
        <f t="shared" ref="U146" si="180">T146-T145</f>
        <v>-1.5714285714267362E-2</v>
      </c>
      <c r="V146" s="1696" t="s">
        <v>345</v>
      </c>
      <c r="W146" s="1048">
        <v>0</v>
      </c>
      <c r="X146" s="1682" t="s">
        <v>800</v>
      </c>
    </row>
    <row r="147" spans="1:24">
      <c r="A147" s="2204">
        <v>45597</v>
      </c>
      <c r="B147" s="2221">
        <v>99.907141132860957</v>
      </c>
      <c r="C147" s="535">
        <f t="shared" ref="C147" si="181">B147-B146</f>
        <v>-5.7785432529243508E-2</v>
      </c>
      <c r="D147" s="614">
        <f t="shared" ref="D147" si="182">ROUND((B147-B135)/B135*100,2)</f>
        <v>0.64</v>
      </c>
      <c r="E147" s="965">
        <f t="shared" ref="E147" si="183">SUM(B145:B147)/3</f>
        <v>99.967421394412966</v>
      </c>
      <c r="F147" s="521">
        <f t="shared" ref="F147" si="184">E147-E146</f>
        <v>-5.556735516961453E-3</v>
      </c>
      <c r="G147" s="657">
        <f t="shared" ref="G147" si="185">SUM(B141:B147)/7</f>
        <v>99.7672602665493</v>
      </c>
      <c r="H147" s="614">
        <f t="shared" ref="H147" si="186">G147-G146</f>
        <v>0.1368187965485248</v>
      </c>
      <c r="I147" s="432" t="s">
        <v>281</v>
      </c>
      <c r="J147" s="1506" t="str">
        <f t="shared" si="162"/>
        <v>---</v>
      </c>
      <c r="K147" s="17">
        <v>0</v>
      </c>
      <c r="L147" s="646" t="s">
        <v>801</v>
      </c>
      <c r="N147" s="201">
        <v>45597</v>
      </c>
      <c r="O147" s="2234">
        <v>100</v>
      </c>
      <c r="P147" s="36">
        <f t="shared" ref="P147:P148" si="187">O147-O146</f>
        <v>-3.0000000000001137E-2</v>
      </c>
      <c r="Q147" s="52">
        <f t="shared" ref="Q147:Q148" si="188">ROUND((O147-O135)/O135*100,2)</f>
        <v>-0.06</v>
      </c>
      <c r="R147" s="394">
        <f t="shared" ref="R147:R148" si="189">SUM(O145:O147)/3</f>
        <v>100.03333333333335</v>
      </c>
      <c r="S147" s="297">
        <f t="shared" ref="S147:S148" si="190">R147-R146</f>
        <v>-3.666666666666174E-2</v>
      </c>
      <c r="T147" s="52">
        <f t="shared" ref="T147:T148" si="191">SUM(O141:O147)/7</f>
        <v>100.10285714285715</v>
      </c>
      <c r="U147" s="263">
        <f t="shared" ref="U147:U148" si="192">T147-T146</f>
        <v>-2.428571428572468E-2</v>
      </c>
      <c r="V147" s="1703" t="s">
        <v>345</v>
      </c>
      <c r="W147" s="1892">
        <v>0</v>
      </c>
      <c r="X147" s="1682" t="s">
        <v>801</v>
      </c>
    </row>
    <row r="148" spans="1:24" ht="13.5" thickBot="1">
      <c r="A148" s="2204">
        <v>45627</v>
      </c>
      <c r="B148" s="2221">
        <v>99.911198199067414</v>
      </c>
      <c r="C148" s="535">
        <f t="shared" ref="C148" si="193">B148-B147</f>
        <v>4.0570662064567387E-3</v>
      </c>
      <c r="D148" s="614">
        <f t="shared" ref="D148" si="194">ROUND((B148-B136)/B136*100,2)</f>
        <v>0.97</v>
      </c>
      <c r="E148" s="965">
        <f t="shared" ref="E148" si="195">SUM(B146:B148)/3</f>
        <v>99.927755299106195</v>
      </c>
      <c r="F148" s="521">
        <f t="shared" ref="F148" si="196">E148-E147</f>
        <v>-3.9666095306770899E-2</v>
      </c>
      <c r="G148" s="657">
        <f t="shared" ref="G148" si="197">SUM(B142:B148)/7</f>
        <v>99.86329268509337</v>
      </c>
      <c r="H148" s="614">
        <f t="shared" ref="H148" si="198">G148-G147</f>
        <v>9.6032418544069742E-2</v>
      </c>
      <c r="I148" s="2229" t="s">
        <v>350</v>
      </c>
      <c r="J148" s="1506" t="str">
        <f t="shared" ref="J148" si="199">IF(K148=1,"山",IF(K148=-1,"谷","---"))</f>
        <v>---</v>
      </c>
      <c r="K148" s="2869">
        <v>0</v>
      </c>
      <c r="L148" s="646" t="s">
        <v>787</v>
      </c>
      <c r="N148" s="991">
        <v>45627</v>
      </c>
      <c r="O148" s="2578">
        <v>99.97</v>
      </c>
      <c r="P148" s="2579">
        <f t="shared" si="187"/>
        <v>-3.0000000000001137E-2</v>
      </c>
      <c r="Q148" s="2580">
        <f t="shared" si="188"/>
        <v>-0.08</v>
      </c>
      <c r="R148" s="2581">
        <f t="shared" si="189"/>
        <v>100</v>
      </c>
      <c r="S148" s="2582">
        <f t="shared" si="190"/>
        <v>-3.3333333333345649E-2</v>
      </c>
      <c r="T148" s="2580">
        <f t="shared" si="191"/>
        <v>100.07285714285715</v>
      </c>
      <c r="U148" s="2583">
        <f t="shared" si="192"/>
        <v>-3.0000000000001137E-2</v>
      </c>
      <c r="V148" s="1750" t="s">
        <v>345</v>
      </c>
      <c r="W148" s="2192">
        <v>0</v>
      </c>
      <c r="X148" s="1683" t="s">
        <v>787</v>
      </c>
    </row>
    <row r="149" spans="1:24" ht="14" customHeight="1">
      <c r="A149" s="2670">
        <v>45658</v>
      </c>
      <c r="B149" s="1692">
        <v>99.946009444044307</v>
      </c>
      <c r="C149" s="2691">
        <f t="shared" ref="C149" si="200">B149-B148</f>
        <v>3.4811244976893363E-2</v>
      </c>
      <c r="D149" s="2689">
        <f t="shared" ref="D149" si="201">ROUND((B149-B137)/B137*100,2)</f>
        <v>1.25</v>
      </c>
      <c r="E149" s="2692">
        <f t="shared" ref="E149" si="202">SUM(B147:B149)/3</f>
        <v>99.921449591990893</v>
      </c>
      <c r="F149" s="2689">
        <f t="shared" ref="F149" si="203">E149-E148</f>
        <v>-6.305707115302539E-3</v>
      </c>
      <c r="G149" s="2692">
        <f t="shared" ref="G149" si="204">SUM(B143:B149)/7</f>
        <v>99.922303324696955</v>
      </c>
      <c r="H149" s="2692">
        <f t="shared" ref="H149" si="205">G149-G148</f>
        <v>5.9010639603584991E-2</v>
      </c>
      <c r="I149" s="2722" t="s">
        <v>343</v>
      </c>
      <c r="J149" s="2693" t="s">
        <v>345</v>
      </c>
      <c r="K149" s="17">
        <v>0</v>
      </c>
      <c r="L149" s="2694" t="s">
        <v>759</v>
      </c>
      <c r="N149" s="2203">
        <v>45658</v>
      </c>
      <c r="O149" s="2676">
        <v>99.96</v>
      </c>
      <c r="P149" s="733">
        <f t="shared" ref="P149" si="206">O149-O148</f>
        <v>-1.0000000000005116E-2</v>
      </c>
      <c r="Q149" s="243">
        <f t="shared" ref="Q149" si="207">ROUND((O149-O137)/O137*100,2)</f>
        <v>-0.1</v>
      </c>
      <c r="R149" s="52">
        <f t="shared" ref="R149" si="208">SUM(O147:O149)/3</f>
        <v>99.976666666666674</v>
      </c>
      <c r="S149" s="243">
        <f t="shared" ref="S149" si="209">R149-R148</f>
        <v>-2.3333333333326323E-2</v>
      </c>
      <c r="T149" s="243">
        <f t="shared" ref="T149" si="210">SUM(O143:O149)/7</f>
        <v>100.04142857142858</v>
      </c>
      <c r="U149" s="52">
        <f t="shared" ref="U149" si="211">T149-T148</f>
        <v>-3.1428571428563146E-2</v>
      </c>
      <c r="V149" s="2664" t="s">
        <v>345</v>
      </c>
      <c r="W149" s="2624">
        <v>0</v>
      </c>
      <c r="X149" s="2625" t="s">
        <v>759</v>
      </c>
    </row>
    <row r="150" spans="1:24">
      <c r="A150" s="316">
        <v>45689</v>
      </c>
      <c r="B150" s="2690">
        <v>99.916031508691006</v>
      </c>
      <c r="C150" s="535">
        <f t="shared" ref="C150" si="212">B150-B149</f>
        <v>-2.9977935353301177E-2</v>
      </c>
      <c r="D150" s="521">
        <f t="shared" ref="D150" si="213">ROUND((B150-B138)/B138*100,2)</f>
        <v>1.29</v>
      </c>
      <c r="E150" s="2237">
        <f t="shared" ref="E150" si="214">SUM(B148:B150)/3</f>
        <v>99.924413050600904</v>
      </c>
      <c r="F150" s="521">
        <f t="shared" ref="F150" si="215">E150-E149</f>
        <v>2.9634586100115712E-3</v>
      </c>
      <c r="G150" s="2237">
        <f t="shared" ref="G150" si="216">SUM(B144:B150)/7</f>
        <v>99.94275923920766</v>
      </c>
      <c r="H150" s="2237">
        <f t="shared" ref="H150" si="217">G150-G149</f>
        <v>2.0455914510705497E-2</v>
      </c>
      <c r="I150" s="2870" t="s">
        <v>343</v>
      </c>
      <c r="J150" s="2671" t="s">
        <v>345</v>
      </c>
      <c r="K150" s="17">
        <v>0</v>
      </c>
      <c r="L150" s="646" t="s">
        <v>767</v>
      </c>
      <c r="N150" s="2203">
        <v>45689</v>
      </c>
      <c r="O150" s="2676">
        <v>99.93</v>
      </c>
      <c r="P150" s="733">
        <f t="shared" ref="P150" si="218">O150-O149</f>
        <v>-2.9999999999986926E-2</v>
      </c>
      <c r="Q150" s="243">
        <f t="shared" ref="Q150" si="219">ROUND((O150-O138)/O138*100,2)</f>
        <v>-0.17</v>
      </c>
      <c r="R150" s="52">
        <f t="shared" ref="R150" si="220">SUM(O148:O150)/3</f>
        <v>99.953333333333333</v>
      </c>
      <c r="S150" s="243">
        <f t="shared" ref="S150" si="221">R150-R149</f>
        <v>-2.3333333333340533E-2</v>
      </c>
      <c r="T150" s="243">
        <f t="shared" ref="T150" si="222">SUM(O144:O150)/7</f>
        <v>100.01000000000002</v>
      </c>
      <c r="U150" s="52">
        <f t="shared" ref="U150" si="223">T150-T149</f>
        <v>-3.1428571428563146E-2</v>
      </c>
      <c r="V150" s="1733" t="s">
        <v>345</v>
      </c>
      <c r="W150" s="2623">
        <v>0</v>
      </c>
      <c r="X150" s="1682" t="s">
        <v>767</v>
      </c>
    </row>
    <row r="151" spans="1:24">
      <c r="A151" s="201">
        <v>45717</v>
      </c>
      <c r="B151" s="2690">
        <v>99.804554051151626</v>
      </c>
      <c r="C151" s="535">
        <f t="shared" ref="C151" si="224">B151-B150</f>
        <v>-0.11147745753937954</v>
      </c>
      <c r="D151" s="521">
        <f t="shared" ref="D151" si="225">ROUND((B151-B139)/B139*100,2)</f>
        <v>1.08</v>
      </c>
      <c r="E151" s="2237">
        <f t="shared" ref="E151" si="226">SUM(B149:B151)/3</f>
        <v>99.888865001295642</v>
      </c>
      <c r="F151" s="521">
        <f t="shared" ref="F151" si="227">E151-E150</f>
        <v>-3.5548049305262452E-2</v>
      </c>
      <c r="G151" s="2237">
        <f t="shared" ref="G151" si="228">SUM(B145:B151)/7</f>
        <v>99.925722483741893</v>
      </c>
      <c r="H151" s="2237">
        <f t="shared" ref="H151" si="229">G151-G150</f>
        <v>-1.7036755465767328E-2</v>
      </c>
      <c r="I151" s="2871" t="s">
        <v>803</v>
      </c>
      <c r="J151" s="2671" t="s">
        <v>345</v>
      </c>
      <c r="K151" s="17">
        <v>0</v>
      </c>
      <c r="L151" s="646" t="s">
        <v>776</v>
      </c>
      <c r="N151" s="2204">
        <v>45717</v>
      </c>
      <c r="O151" s="2676">
        <v>99.9</v>
      </c>
      <c r="P151" s="733">
        <f t="shared" ref="P151" si="230">O151-O150</f>
        <v>-3.0000000000001137E-2</v>
      </c>
      <c r="Q151" s="243">
        <f t="shared" ref="Q151" si="231">ROUND((O151-O139)/O139*100,2)</f>
        <v>-0.24</v>
      </c>
      <c r="R151" s="52">
        <f t="shared" ref="R151" si="232">SUM(O149:O151)/3</f>
        <v>99.929999999999993</v>
      </c>
      <c r="S151" s="243">
        <f t="shared" ref="S151" si="233">R151-R150</f>
        <v>-2.3333333333340533E-2</v>
      </c>
      <c r="T151" s="243">
        <f t="shared" ref="T151" si="234">SUM(O145:O151)/7</f>
        <v>99.98</v>
      </c>
      <c r="U151" s="52">
        <f t="shared" ref="U151" si="235">T151-T150</f>
        <v>-3.0000000000015348E-2</v>
      </c>
      <c r="V151" s="1733" t="s">
        <v>345</v>
      </c>
      <c r="W151" s="2623">
        <v>0</v>
      </c>
      <c r="X151" s="1682" t="s">
        <v>776</v>
      </c>
    </row>
    <row r="152" spans="1:24">
      <c r="A152" s="201">
        <v>45748</v>
      </c>
      <c r="B152" s="2690">
        <v>99.674624519013094</v>
      </c>
      <c r="C152" s="535">
        <f t="shared" ref="C152" si="236">B152-B151</f>
        <v>-0.12992953213853298</v>
      </c>
      <c r="D152" s="521">
        <f t="shared" ref="D152" si="237">ROUND((B152-B140)/B140*100,2)</f>
        <v>0.73</v>
      </c>
      <c r="E152" s="2237">
        <f t="shared" ref="E152" si="238">SUM(B150:B152)/3</f>
        <v>99.798403359618575</v>
      </c>
      <c r="F152" s="521">
        <f t="shared" ref="F152" si="239">E152-E151</f>
        <v>-9.0461641677066496E-2</v>
      </c>
      <c r="G152" s="2237">
        <f t="shared" ref="G152" si="240">SUM(B146:B152)/7</f>
        <v>99.874926488602668</v>
      </c>
      <c r="H152" s="2237">
        <f t="shared" ref="H152" si="241">G152-G151</f>
        <v>-5.079599513922517E-2</v>
      </c>
      <c r="I152" s="2871" t="s">
        <v>281</v>
      </c>
      <c r="J152" s="2671" t="s">
        <v>345</v>
      </c>
      <c r="K152" s="17">
        <v>0</v>
      </c>
      <c r="L152" s="646" t="s">
        <v>777</v>
      </c>
      <c r="N152" s="2204">
        <v>45748</v>
      </c>
      <c r="O152" s="2676">
        <v>99.86</v>
      </c>
      <c r="P152" s="733">
        <f t="shared" ref="P152" si="242">O152-O151</f>
        <v>-4.0000000000006253E-2</v>
      </c>
      <c r="Q152" s="243">
        <f t="shared" ref="Q152" si="243">ROUND((O152-O140)/O140*100,2)</f>
        <v>-0.31</v>
      </c>
      <c r="R152" s="52">
        <f t="shared" ref="R152" si="244">SUM(O150:O152)/3</f>
        <v>99.896666666666661</v>
      </c>
      <c r="S152" s="243">
        <f t="shared" ref="S152" si="245">R152-R151</f>
        <v>-3.3333333333331439E-2</v>
      </c>
      <c r="T152" s="243">
        <f t="shared" ref="T152" si="246">SUM(O146:O152)/7</f>
        <v>99.95</v>
      </c>
      <c r="U152" s="52">
        <f t="shared" ref="U152" si="247">T152-T151</f>
        <v>-3.0000000000001137E-2</v>
      </c>
      <c r="V152" s="1733" t="s">
        <v>345</v>
      </c>
      <c r="W152" s="2623">
        <v>0</v>
      </c>
      <c r="X152" s="1682" t="s">
        <v>777</v>
      </c>
    </row>
    <row r="153" spans="1:24">
      <c r="A153" s="201">
        <v>45778</v>
      </c>
      <c r="B153" s="2690">
        <v>99.705572084769813</v>
      </c>
      <c r="C153" s="535">
        <f t="shared" ref="C153" si="248">B153-B152</f>
        <v>3.0947565756719086E-2</v>
      </c>
      <c r="D153" s="521">
        <f t="shared" ref="D153" si="249">ROUND((B153-B141)/B141*100,2)</f>
        <v>0.47</v>
      </c>
      <c r="E153" s="2237">
        <f t="shared" ref="E153" si="250">SUM(B151:B153)/3</f>
        <v>99.728250218311516</v>
      </c>
      <c r="F153" s="521">
        <f t="shared" ref="F153" si="251">E153-E152</f>
        <v>-7.0153141307059741E-2</v>
      </c>
      <c r="G153" s="2237">
        <f t="shared" ref="G153" si="252">SUM(B147:B153)/7</f>
        <v>99.837875848514031</v>
      </c>
      <c r="H153" s="2237">
        <f t="shared" ref="H153" si="253">G153-G152</f>
        <v>-3.705064008863701E-2</v>
      </c>
      <c r="I153" s="2871" t="s">
        <v>281</v>
      </c>
      <c r="J153" s="2671" t="s">
        <v>345</v>
      </c>
      <c r="K153" s="17">
        <v>0</v>
      </c>
      <c r="L153" s="646" t="s">
        <v>778</v>
      </c>
      <c r="N153" s="2204">
        <v>45778</v>
      </c>
      <c r="O153" s="2676">
        <v>99.84</v>
      </c>
      <c r="P153" s="733">
        <f t="shared" ref="P153" si="254">O153-O152</f>
        <v>-1.9999999999996021E-2</v>
      </c>
      <c r="Q153" s="243">
        <f t="shared" ref="Q153" si="255">ROUND((O153-O141)/O141*100,2)</f>
        <v>-0.34</v>
      </c>
      <c r="R153" s="52">
        <f t="shared" ref="R153" si="256">SUM(O151:O153)/3</f>
        <v>99.866666666666674</v>
      </c>
      <c r="S153" s="243">
        <f t="shared" ref="S153" si="257">R153-R152</f>
        <v>-2.9999999999986926E-2</v>
      </c>
      <c r="T153" s="243">
        <f t="shared" ref="T153" si="258">SUM(O147:O153)/7</f>
        <v>99.922857142857154</v>
      </c>
      <c r="U153" s="52">
        <f t="shared" ref="U153" si="259">T153-T152</f>
        <v>-2.7142857142848698E-2</v>
      </c>
      <c r="V153" s="1733" t="s">
        <v>345</v>
      </c>
      <c r="W153" s="2623">
        <v>0</v>
      </c>
      <c r="X153" s="1682" t="s">
        <v>778</v>
      </c>
    </row>
    <row r="154" spans="1:24">
      <c r="A154" s="201">
        <v>45809</v>
      </c>
      <c r="B154" s="2690">
        <v>99.861993543170541</v>
      </c>
      <c r="C154" s="535">
        <f t="shared" ref="C154" si="260">B154-B153</f>
        <v>0.15642145840072885</v>
      </c>
      <c r="D154" s="521">
        <f t="shared" ref="D154" si="261">ROUND((B154-B142)/B142*100,2)</f>
        <v>0.33</v>
      </c>
      <c r="E154" s="2237">
        <f t="shared" ref="E154" si="262">SUM(B152:B154)/3</f>
        <v>99.747396715651163</v>
      </c>
      <c r="F154" s="521">
        <f t="shared" ref="F154" si="263">E154-E153</f>
        <v>1.9146497339647794E-2</v>
      </c>
      <c r="G154" s="2237">
        <f t="shared" ref="G154" si="264">SUM(B148:B154)/7</f>
        <v>99.831426192843978</v>
      </c>
      <c r="H154" s="2237">
        <f t="shared" ref="H154" si="265">G154-G153</f>
        <v>-6.4496556700532892E-3</v>
      </c>
      <c r="I154" s="2238" t="s">
        <v>350</v>
      </c>
      <c r="J154" s="2671" t="s">
        <v>345</v>
      </c>
      <c r="K154" s="17">
        <v>0</v>
      </c>
      <c r="L154" s="646" t="s">
        <v>796</v>
      </c>
      <c r="N154" s="2204">
        <v>45809</v>
      </c>
      <c r="O154" s="2676">
        <v>99.84</v>
      </c>
      <c r="P154" s="733">
        <f t="shared" ref="P154" si="266">O154-O153</f>
        <v>0</v>
      </c>
      <c r="Q154" s="243">
        <f t="shared" ref="Q154" si="267">ROUND((O154-O142)/O142*100,2)</f>
        <v>-0.34</v>
      </c>
      <c r="R154" s="52">
        <f t="shared" ref="R154" si="268">SUM(O152:O154)/3</f>
        <v>99.84666666666665</v>
      </c>
      <c r="S154" s="243">
        <f t="shared" ref="S154" si="269">R154-R153</f>
        <v>-2.0000000000024443E-2</v>
      </c>
      <c r="T154" s="243">
        <f t="shared" ref="T154" si="270">SUM(O148:O154)/7</f>
        <v>99.9</v>
      </c>
      <c r="U154" s="52">
        <f t="shared" ref="U154" si="271">T154-T153</f>
        <v>-2.285714285714846E-2</v>
      </c>
      <c r="V154" s="1733" t="s">
        <v>345</v>
      </c>
      <c r="W154" s="2623">
        <v>0</v>
      </c>
      <c r="X154" s="1682" t="s">
        <v>796</v>
      </c>
    </row>
    <row r="155" spans="1:24">
      <c r="A155" s="201">
        <v>45839</v>
      </c>
      <c r="B155" s="2690">
        <v>100.08004184599889</v>
      </c>
      <c r="C155" s="535">
        <f t="shared" ref="C155" si="272">B155-B154</f>
        <v>0.21804830282835042</v>
      </c>
      <c r="D155" s="521">
        <f t="shared" ref="D155" si="273">ROUND((B155-B143)/B143*100,2)</f>
        <v>0.31</v>
      </c>
      <c r="E155" s="2237">
        <f t="shared" ref="E155" si="274">SUM(B153:B155)/3</f>
        <v>99.882535824646425</v>
      </c>
      <c r="F155" s="521">
        <f t="shared" ref="F155" si="275">E155-E154</f>
        <v>0.13513910899526138</v>
      </c>
      <c r="G155" s="2237">
        <f t="shared" ref="G155" si="276">SUM(B149:B155)/7</f>
        <v>99.855546713834173</v>
      </c>
      <c r="H155" s="2237">
        <f t="shared" ref="H155" si="277">G155-G154</f>
        <v>2.4120520990194905E-2</v>
      </c>
      <c r="I155" s="2870" t="s">
        <v>343</v>
      </c>
      <c r="J155" s="2671" t="s">
        <v>345</v>
      </c>
      <c r="K155" s="17">
        <v>0</v>
      </c>
      <c r="L155" s="646" t="s">
        <v>797</v>
      </c>
      <c r="N155" s="2204">
        <v>45839</v>
      </c>
      <c r="O155" s="2676">
        <v>99.86</v>
      </c>
      <c r="P155" s="733">
        <f t="shared" ref="P155:P156" si="278">O155-O154</f>
        <v>1.9999999999996021E-2</v>
      </c>
      <c r="Q155" s="243">
        <f t="shared" ref="Q155:Q156" si="279">ROUND((O155-O143)/O143*100,2)</f>
        <v>-0.28999999999999998</v>
      </c>
      <c r="R155" s="52">
        <f t="shared" ref="R155:R156" si="280">SUM(O153:O155)/3</f>
        <v>99.846666666666678</v>
      </c>
      <c r="S155" s="243">
        <f t="shared" ref="S155:S156" si="281">R155-R154</f>
        <v>0</v>
      </c>
      <c r="T155" s="243">
        <f t="shared" ref="T155:T156" si="282">SUM(O149:O155)/7</f>
        <v>99.884285714285724</v>
      </c>
      <c r="U155" s="52">
        <f t="shared" ref="U155:U156" si="283">T155-T154</f>
        <v>-1.5714285714281573E-2</v>
      </c>
      <c r="V155" s="1733" t="s">
        <v>345</v>
      </c>
      <c r="W155" s="2623">
        <v>0</v>
      </c>
      <c r="X155" s="1682" t="s">
        <v>797</v>
      </c>
    </row>
    <row r="156" spans="1:24">
      <c r="A156" s="201">
        <v>45870</v>
      </c>
      <c r="B156" s="2690"/>
      <c r="D156" s="2660"/>
      <c r="E156" s="2623"/>
      <c r="G156" s="2623"/>
      <c r="H156" s="2623"/>
      <c r="I156" s="2623"/>
      <c r="J156" s="2668"/>
      <c r="K156" s="17"/>
      <c r="L156" s="646" t="s">
        <v>798</v>
      </c>
      <c r="N156" s="2204">
        <v>45870</v>
      </c>
      <c r="O156" s="2676">
        <v>99.89</v>
      </c>
      <c r="P156" s="733">
        <f t="shared" si="278"/>
        <v>3.0000000000001137E-2</v>
      </c>
      <c r="Q156" s="243">
        <f t="shared" si="279"/>
        <v>-0.22</v>
      </c>
      <c r="R156" s="52">
        <f t="shared" si="280"/>
        <v>99.86333333333333</v>
      </c>
      <c r="S156" s="243">
        <f t="shared" si="281"/>
        <v>1.6666666666651508E-2</v>
      </c>
      <c r="T156" s="243">
        <f t="shared" si="282"/>
        <v>99.874285714285719</v>
      </c>
      <c r="U156" s="52">
        <f t="shared" si="283"/>
        <v>-1.0000000000005116E-2</v>
      </c>
      <c r="V156" s="1733" t="s">
        <v>345</v>
      </c>
      <c r="W156" s="2623">
        <v>0</v>
      </c>
      <c r="X156" s="1682" t="s">
        <v>798</v>
      </c>
    </row>
    <row r="157" spans="1:24">
      <c r="A157" s="201">
        <v>45901</v>
      </c>
      <c r="B157" s="2690"/>
      <c r="D157" s="2660"/>
      <c r="E157" s="2623"/>
      <c r="G157" s="2623"/>
      <c r="H157" s="2623"/>
      <c r="I157" s="2623"/>
      <c r="J157" s="2668"/>
      <c r="K157" s="17"/>
      <c r="L157" s="646" t="s">
        <v>799</v>
      </c>
      <c r="N157" s="2204">
        <v>45901</v>
      </c>
      <c r="O157" s="2677"/>
      <c r="P157" s="2660"/>
      <c r="Q157" s="2623"/>
      <c r="S157" s="2623"/>
      <c r="T157" s="2623"/>
      <c r="V157" s="2662"/>
      <c r="W157" s="2623"/>
      <c r="X157" s="1682" t="s">
        <v>799</v>
      </c>
    </row>
    <row r="158" spans="1:24">
      <c r="A158" s="201">
        <v>45931</v>
      </c>
      <c r="B158" s="2690"/>
      <c r="D158" s="2660"/>
      <c r="E158" s="2623"/>
      <c r="G158" s="2623"/>
      <c r="H158" s="2623"/>
      <c r="I158" s="2623"/>
      <c r="J158" s="2668"/>
      <c r="K158" s="17"/>
      <c r="L158" s="646" t="s">
        <v>800</v>
      </c>
      <c r="N158" s="2204">
        <v>45931</v>
      </c>
      <c r="O158" s="2677"/>
      <c r="P158" s="2660"/>
      <c r="Q158" s="2623"/>
      <c r="S158" s="2623"/>
      <c r="T158" s="2623"/>
      <c r="V158" s="2662"/>
      <c r="W158" s="2623"/>
      <c r="X158" s="1682" t="s">
        <v>800</v>
      </c>
    </row>
    <row r="159" spans="1:24">
      <c r="A159" s="201">
        <v>45962</v>
      </c>
      <c r="B159" s="2690"/>
      <c r="D159" s="2660"/>
      <c r="E159" s="2623"/>
      <c r="G159" s="2623"/>
      <c r="H159" s="2623"/>
      <c r="I159" s="2668"/>
      <c r="J159" s="2668"/>
      <c r="K159" s="17"/>
      <c r="L159" s="646" t="s">
        <v>801</v>
      </c>
      <c r="N159" s="2204">
        <v>45962</v>
      </c>
      <c r="O159" s="2677"/>
      <c r="P159" s="2660"/>
      <c r="Q159" s="2623"/>
      <c r="S159" s="2623"/>
      <c r="T159" s="2623"/>
      <c r="V159" s="2662"/>
      <c r="W159" s="2623"/>
      <c r="X159" s="1682" t="s">
        <v>801</v>
      </c>
    </row>
    <row r="160" spans="1:24" ht="13.5" thickBot="1">
      <c r="A160" s="991">
        <v>45992</v>
      </c>
      <c r="B160" s="2721"/>
      <c r="C160" s="2627"/>
      <c r="D160" s="2661"/>
      <c r="E160" s="2626"/>
      <c r="F160" s="2627"/>
      <c r="G160" s="2626"/>
      <c r="H160" s="2626"/>
      <c r="I160" s="2669"/>
      <c r="J160" s="2669"/>
      <c r="K160" s="2628"/>
      <c r="L160" s="2191" t="s">
        <v>787</v>
      </c>
      <c r="N160" s="2205">
        <v>45992</v>
      </c>
      <c r="O160" s="2678"/>
      <c r="P160" s="2661"/>
      <c r="Q160" s="2626"/>
      <c r="R160" s="2627"/>
      <c r="S160" s="2626"/>
      <c r="T160" s="2626"/>
      <c r="U160" s="2627"/>
      <c r="V160" s="2663"/>
      <c r="W160" s="2626"/>
      <c r="X160" s="1683" t="s">
        <v>787</v>
      </c>
    </row>
    <row r="161" spans="1:23">
      <c r="A161" s="9"/>
      <c r="K161" s="17"/>
      <c r="N161" s="2760" t="s">
        <v>1463</v>
      </c>
      <c r="O161" s="2760"/>
      <c r="P161" s="2760"/>
      <c r="Q161" s="2760"/>
      <c r="R161" s="2760"/>
      <c r="S161" s="2760"/>
      <c r="T161" s="2760"/>
      <c r="U161" s="2760"/>
      <c r="V161" s="2760"/>
      <c r="W161" s="2760"/>
    </row>
    <row r="162" spans="1:23">
      <c r="A162" s="9"/>
      <c r="K162" s="17"/>
      <c r="V162" s="9"/>
      <c r="W162" s="9"/>
    </row>
    <row r="163" spans="1:23">
      <c r="A163" s="9"/>
      <c r="K163" s="17"/>
      <c r="V163" s="9"/>
      <c r="W163" s="9"/>
    </row>
    <row r="164" spans="1:23">
      <c r="A164" s="9"/>
      <c r="K164" s="17"/>
      <c r="V164" s="9"/>
      <c r="W164" s="9"/>
    </row>
    <row r="165" spans="1:23">
      <c r="A165" s="9"/>
      <c r="K165" s="17"/>
      <c r="V165" s="9"/>
      <c r="W165" s="9"/>
    </row>
    <row r="166" spans="1:23">
      <c r="A166" s="9"/>
      <c r="K166" s="17"/>
      <c r="V166" s="9"/>
      <c r="W166" s="9"/>
    </row>
    <row r="167" spans="1:23">
      <c r="A167" s="9"/>
      <c r="K167" s="17"/>
      <c r="V167" s="9"/>
      <c r="W167" s="9"/>
    </row>
    <row r="168" spans="1:23">
      <c r="A168" s="9"/>
      <c r="K168" s="17"/>
      <c r="V168" s="9"/>
      <c r="W168" s="9"/>
    </row>
    <row r="169" spans="1:23">
      <c r="A169" s="9"/>
      <c r="K169" s="17"/>
      <c r="V169" s="9"/>
      <c r="W169" s="9"/>
    </row>
    <row r="170" spans="1:23">
      <c r="A170" s="9"/>
      <c r="K170" s="17"/>
      <c r="V170" s="9"/>
      <c r="W170" s="9"/>
    </row>
    <row r="171" spans="1:23">
      <c r="A171" s="9"/>
      <c r="K171" s="17"/>
      <c r="V171" s="9"/>
      <c r="W171" s="9"/>
    </row>
    <row r="172" spans="1:23">
      <c r="A172" s="9"/>
      <c r="K172" s="17"/>
      <c r="V172" s="9"/>
      <c r="W172" s="9"/>
    </row>
    <row r="173" spans="1:23">
      <c r="A173" s="9"/>
      <c r="K173" s="17"/>
      <c r="V173" s="9"/>
      <c r="W173" s="9"/>
    </row>
    <row r="174" spans="1:23">
      <c r="A174" s="9"/>
      <c r="K174" s="17"/>
      <c r="V174" s="9"/>
      <c r="W174" s="9"/>
    </row>
    <row r="175" spans="1:23">
      <c r="A175" s="9"/>
      <c r="K175" s="17"/>
      <c r="V175" s="9"/>
      <c r="W175" s="9"/>
    </row>
    <row r="176" spans="1:23">
      <c r="A176" s="9"/>
      <c r="K176" s="17"/>
      <c r="V176" s="9"/>
      <c r="W176" s="9"/>
    </row>
    <row r="177" spans="11:11" s="9" customFormat="1">
      <c r="K177" s="17"/>
    </row>
    <row r="178" spans="11:11" s="9" customFormat="1">
      <c r="K178" s="17"/>
    </row>
    <row r="179" spans="11:11" s="9" customFormat="1">
      <c r="K179" s="17"/>
    </row>
    <row r="180" spans="11:11" s="9" customFormat="1">
      <c r="K180" s="17"/>
    </row>
    <row r="181" spans="11:11" s="9" customFormat="1">
      <c r="K181" s="17"/>
    </row>
    <row r="182" spans="11:11" s="9" customFormat="1">
      <c r="K182" s="17"/>
    </row>
    <row r="183" spans="11:11" s="9" customFormat="1">
      <c r="K183" s="17"/>
    </row>
    <row r="184" spans="11:11" s="9" customFormat="1">
      <c r="K184" s="17"/>
    </row>
    <row r="185" spans="11:11" s="9" customFormat="1">
      <c r="K185" s="17"/>
    </row>
    <row r="186" spans="11:11" s="9" customFormat="1">
      <c r="K186" s="17"/>
    </row>
    <row r="187" spans="11:11" s="9" customFormat="1">
      <c r="K187" s="17"/>
    </row>
    <row r="188" spans="11:11" s="9" customFormat="1">
      <c r="K188" s="17"/>
    </row>
    <row r="189" spans="11:11" s="9" customFormat="1">
      <c r="K189" s="17"/>
    </row>
    <row r="190" spans="11:11" s="9" customFormat="1">
      <c r="K190" s="17"/>
    </row>
    <row r="191" spans="11:11" s="9" customFormat="1">
      <c r="K191" s="17"/>
    </row>
    <row r="192" spans="11:11" s="9" customFormat="1">
      <c r="K192" s="17"/>
    </row>
    <row r="193" spans="11:11" s="9" customFormat="1">
      <c r="K193" s="17"/>
    </row>
    <row r="194" spans="11:11" s="9" customFormat="1">
      <c r="K194" s="17"/>
    </row>
    <row r="195" spans="11:11" s="9" customFormat="1">
      <c r="K195" s="17"/>
    </row>
    <row r="196" spans="11:11" s="9" customFormat="1">
      <c r="K196" s="17"/>
    </row>
    <row r="197" spans="11:11" s="9" customFormat="1">
      <c r="K197" s="17"/>
    </row>
    <row r="198" spans="11:11" s="9" customFormat="1">
      <c r="K198" s="17"/>
    </row>
    <row r="199" spans="11:11" s="9" customFormat="1">
      <c r="K199" s="17"/>
    </row>
    <row r="200" spans="11:11" s="9" customFormat="1">
      <c r="K200" s="17"/>
    </row>
    <row r="201" spans="11:11" s="9" customFormat="1">
      <c r="K201" s="17"/>
    </row>
    <row r="202" spans="11:11" s="9" customFormat="1">
      <c r="K202" s="17"/>
    </row>
    <row r="203" spans="11:11" s="9" customFormat="1">
      <c r="K203" s="17"/>
    </row>
    <row r="204" spans="11:11" s="9" customFormat="1">
      <c r="K204" s="17"/>
    </row>
    <row r="205" spans="11:11" s="9" customFormat="1">
      <c r="K205" s="17"/>
    </row>
    <row r="206" spans="11:11" s="9" customFormat="1">
      <c r="K206" s="17"/>
    </row>
    <row r="207" spans="11:11" s="9" customFormat="1">
      <c r="K207" s="17"/>
    </row>
    <row r="208" spans="11:11" s="9" customFormat="1">
      <c r="K208" s="17"/>
    </row>
    <row r="209" spans="11:11" s="9" customFormat="1">
      <c r="K209" s="17"/>
    </row>
    <row r="210" spans="11:11" s="9" customFormat="1">
      <c r="K210" s="17"/>
    </row>
    <row r="211" spans="11:11" s="9" customFormat="1">
      <c r="K211" s="17"/>
    </row>
    <row r="212" spans="11:11" s="9" customFormat="1">
      <c r="K212" s="17"/>
    </row>
    <row r="213" spans="11:11" s="9" customFormat="1">
      <c r="K213" s="17"/>
    </row>
    <row r="214" spans="11:11" s="9" customFormat="1">
      <c r="K214" s="17"/>
    </row>
    <row r="215" spans="11:11" s="9" customFormat="1">
      <c r="K215" s="17"/>
    </row>
    <row r="216" spans="11:11" s="9" customFormat="1">
      <c r="K216" s="17"/>
    </row>
    <row r="217" spans="11:11" s="9" customFormat="1">
      <c r="K217" s="17"/>
    </row>
    <row r="218" spans="11:11" s="9" customFormat="1">
      <c r="K218" s="17"/>
    </row>
    <row r="219" spans="11:11" s="9" customFormat="1">
      <c r="K219" s="17"/>
    </row>
    <row r="220" spans="11:11" s="9" customFormat="1">
      <c r="K220" s="17"/>
    </row>
    <row r="221" spans="11:11" s="9" customFormat="1">
      <c r="K221" s="17"/>
    </row>
    <row r="222" spans="11:11" s="9" customFormat="1">
      <c r="K222" s="17"/>
    </row>
    <row r="223" spans="11:11" s="9" customFormat="1">
      <c r="K223" s="17"/>
    </row>
    <row r="224" spans="11:11" s="9" customFormat="1">
      <c r="K224" s="17"/>
    </row>
    <row r="225" spans="11:11" s="9" customFormat="1">
      <c r="K225" s="17"/>
    </row>
    <row r="226" spans="11:11" s="9" customFormat="1">
      <c r="K226" s="17"/>
    </row>
    <row r="227" spans="11:11" s="9" customFormat="1">
      <c r="K227" s="17"/>
    </row>
    <row r="228" spans="11:11" s="9" customFormat="1">
      <c r="K228" s="17"/>
    </row>
    <row r="229" spans="11:11" s="9" customFormat="1">
      <c r="K229" s="17"/>
    </row>
    <row r="230" spans="11:11" s="9" customFormat="1">
      <c r="K230" s="17"/>
    </row>
    <row r="231" spans="11:11" s="9" customFormat="1">
      <c r="K231" s="17"/>
    </row>
    <row r="232" spans="11:11" s="9" customFormat="1">
      <c r="K232" s="17"/>
    </row>
    <row r="233" spans="11:11" s="9" customFormat="1">
      <c r="K233" s="17"/>
    </row>
    <row r="234" spans="11:11" s="9" customFormat="1">
      <c r="K234" s="17"/>
    </row>
    <row r="235" spans="11:11" s="9" customFormat="1">
      <c r="K235" s="17"/>
    </row>
    <row r="236" spans="11:11" s="9" customFormat="1">
      <c r="K236" s="17"/>
    </row>
    <row r="237" spans="11:11" s="9" customFormat="1">
      <c r="K237" s="17"/>
    </row>
    <row r="238" spans="11:11" s="9" customFormat="1">
      <c r="K238" s="17"/>
    </row>
    <row r="239" spans="11:11" s="9" customFormat="1">
      <c r="K239" s="17"/>
    </row>
    <row r="240" spans="11:11" s="9" customFormat="1">
      <c r="K240" s="17"/>
    </row>
    <row r="241" spans="11:11" s="9" customFormat="1">
      <c r="K241" s="17"/>
    </row>
    <row r="242" spans="11:11" s="9" customFormat="1">
      <c r="K242" s="17"/>
    </row>
    <row r="243" spans="11:11" s="9" customFormat="1">
      <c r="K243" s="17"/>
    </row>
    <row r="244" spans="11:11" s="9" customFormat="1">
      <c r="K244" s="17"/>
    </row>
    <row r="245" spans="11:11" s="9" customFormat="1">
      <c r="K245" s="17"/>
    </row>
    <row r="246" spans="11:11" s="9" customFormat="1">
      <c r="K246" s="17"/>
    </row>
    <row r="247" spans="11:11" s="9" customFormat="1">
      <c r="K247" s="17"/>
    </row>
    <row r="248" spans="11:11" s="9" customFormat="1">
      <c r="K248" s="17"/>
    </row>
    <row r="249" spans="11:11" s="9" customFormat="1">
      <c r="K249" s="17"/>
    </row>
    <row r="250" spans="11:11" s="9" customFormat="1">
      <c r="K250" s="17"/>
    </row>
    <row r="251" spans="11:11" s="9" customFormat="1">
      <c r="K251" s="17"/>
    </row>
    <row r="252" spans="11:11" s="9" customFormat="1">
      <c r="K252" s="17"/>
    </row>
    <row r="253" spans="11:11" s="9" customFormat="1">
      <c r="K253" s="17"/>
    </row>
    <row r="254" spans="11:11" s="9" customFormat="1">
      <c r="K254" s="17"/>
    </row>
    <row r="255" spans="11:11" s="9" customFormat="1">
      <c r="K255" s="17"/>
    </row>
    <row r="256" spans="11:11" s="9" customFormat="1">
      <c r="K256" s="17"/>
    </row>
    <row r="257" spans="11:11" s="9" customFormat="1">
      <c r="K257" s="17"/>
    </row>
    <row r="258" spans="11:11" s="9" customFormat="1">
      <c r="K258" s="17"/>
    </row>
    <row r="259" spans="11:11" s="9" customFormat="1">
      <c r="K259" s="17"/>
    </row>
    <row r="260" spans="11:11" s="9" customFormat="1">
      <c r="K260" s="17"/>
    </row>
    <row r="261" spans="11:11" s="9" customFormat="1">
      <c r="K261" s="17"/>
    </row>
    <row r="262" spans="11:11" s="9" customFormat="1">
      <c r="K262" s="17"/>
    </row>
    <row r="263" spans="11:11" s="9" customFormat="1">
      <c r="K263" s="17"/>
    </row>
    <row r="264" spans="11:11" s="9" customFormat="1">
      <c r="K264" s="17"/>
    </row>
    <row r="265" spans="11:11" s="9" customFormat="1">
      <c r="K265" s="17"/>
    </row>
    <row r="266" spans="11:11" s="9" customFormat="1">
      <c r="K266" s="17"/>
    </row>
    <row r="267" spans="11:11" s="9" customFormat="1">
      <c r="K267" s="17"/>
    </row>
    <row r="268" spans="11:11" s="9" customFormat="1">
      <c r="K268" s="17"/>
    </row>
    <row r="269" spans="11:11" s="9" customFormat="1">
      <c r="K269" s="17"/>
    </row>
    <row r="270" spans="11:11" s="9" customFormat="1">
      <c r="K270" s="17"/>
    </row>
    <row r="271" spans="11:11" s="9" customFormat="1">
      <c r="K271" s="17"/>
    </row>
    <row r="272" spans="11:11" s="9" customFormat="1">
      <c r="K272" s="17"/>
    </row>
    <row r="273" spans="11:11" s="9" customFormat="1">
      <c r="K273" s="17"/>
    </row>
    <row r="274" spans="11:11" s="9" customFormat="1">
      <c r="K274" s="17"/>
    </row>
    <row r="275" spans="11:11" s="9" customFormat="1">
      <c r="K275" s="17"/>
    </row>
    <row r="276" spans="11:11" s="9" customFormat="1">
      <c r="K276" s="17"/>
    </row>
    <row r="277" spans="11:11" s="9" customFormat="1">
      <c r="K277" s="17"/>
    </row>
    <row r="278" spans="11:11" s="9" customFormat="1">
      <c r="K278" s="17"/>
    </row>
    <row r="279" spans="11:11" s="9" customFormat="1">
      <c r="K279" s="17"/>
    </row>
    <row r="280" spans="11:11" s="9" customFormat="1">
      <c r="K280" s="17"/>
    </row>
    <row r="281" spans="11:11" s="9" customFormat="1">
      <c r="K281" s="17"/>
    </row>
    <row r="282" spans="11:11" s="9" customFormat="1">
      <c r="K282" s="17"/>
    </row>
    <row r="283" spans="11:11" s="9" customFormat="1">
      <c r="K283" s="17"/>
    </row>
    <row r="284" spans="11:11" s="9" customFormat="1">
      <c r="K284" s="17"/>
    </row>
    <row r="285" spans="11:11" s="9" customFormat="1">
      <c r="K285" s="17"/>
    </row>
    <row r="286" spans="11:11" s="9" customFormat="1">
      <c r="K286" s="17"/>
    </row>
    <row r="287" spans="11:11" s="9" customFormat="1">
      <c r="K287" s="17"/>
    </row>
    <row r="288" spans="11:11" s="9" customFormat="1">
      <c r="K288" s="17"/>
    </row>
    <row r="289" spans="11:11" s="9" customFormat="1">
      <c r="K289" s="17"/>
    </row>
    <row r="290" spans="11:11" s="9" customFormat="1">
      <c r="K290" s="17"/>
    </row>
    <row r="291" spans="11:11" s="9" customFormat="1">
      <c r="K291" s="17"/>
    </row>
    <row r="292" spans="11:11" s="9" customFormat="1">
      <c r="K292" s="17"/>
    </row>
    <row r="293" spans="11:11" s="9" customFormat="1">
      <c r="K293" s="17"/>
    </row>
    <row r="294" spans="11:11" s="9" customFormat="1">
      <c r="K294" s="17"/>
    </row>
    <row r="295" spans="11:11" s="9" customFormat="1">
      <c r="K295" s="17"/>
    </row>
    <row r="296" spans="11:11" s="9" customFormat="1">
      <c r="K296" s="17"/>
    </row>
    <row r="297" spans="11:11" s="9" customFormat="1">
      <c r="K297" s="17"/>
    </row>
    <row r="298" spans="11:11" s="9" customFormat="1">
      <c r="K298" s="17"/>
    </row>
    <row r="299" spans="11:11" s="9" customFormat="1">
      <c r="K299" s="17"/>
    </row>
    <row r="300" spans="11:11" s="9" customFormat="1">
      <c r="K300" s="17"/>
    </row>
    <row r="301" spans="11:11" s="9" customFormat="1">
      <c r="K301" s="17"/>
    </row>
    <row r="302" spans="11:11" s="9" customFormat="1">
      <c r="K302" s="17"/>
    </row>
    <row r="303" spans="11:11" s="9" customFormat="1">
      <c r="K303" s="17"/>
    </row>
    <row r="304" spans="11:11" s="9" customFormat="1">
      <c r="K304" s="17"/>
    </row>
    <row r="305" spans="11:11" s="9" customFormat="1">
      <c r="K305" s="17"/>
    </row>
    <row r="306" spans="11:11" s="9" customFormat="1">
      <c r="K306" s="17"/>
    </row>
    <row r="307" spans="11:11" s="9" customFormat="1">
      <c r="K307" s="17"/>
    </row>
    <row r="308" spans="11:11" s="9" customFormat="1">
      <c r="K308" s="17"/>
    </row>
    <row r="309" spans="11:11" s="9" customFormat="1">
      <c r="K309" s="17"/>
    </row>
    <row r="310" spans="11:11" s="9" customFormat="1">
      <c r="K310" s="17"/>
    </row>
    <row r="311" spans="11:11" s="9" customFormat="1">
      <c r="K311" s="17"/>
    </row>
    <row r="312" spans="11:11" s="9" customFormat="1">
      <c r="K312" s="17"/>
    </row>
    <row r="313" spans="11:11" s="9" customFormat="1">
      <c r="K313" s="17"/>
    </row>
    <row r="314" spans="11:11" s="9" customFormat="1">
      <c r="K314" s="17"/>
    </row>
    <row r="315" spans="11:11" s="9" customFormat="1">
      <c r="K315" s="17"/>
    </row>
    <row r="316" spans="11:11" s="9" customFormat="1">
      <c r="K316" s="17"/>
    </row>
    <row r="317" spans="11:11" s="9" customFormat="1">
      <c r="K317" s="17"/>
    </row>
    <row r="318" spans="11:11" s="9" customFormat="1">
      <c r="K318" s="17"/>
    </row>
    <row r="319" spans="11:11" s="9" customFormat="1">
      <c r="K319" s="17"/>
    </row>
    <row r="320" spans="11:11" s="9" customFormat="1">
      <c r="K320" s="17"/>
    </row>
    <row r="321" spans="11:11" s="9" customFormat="1">
      <c r="K321" s="17"/>
    </row>
    <row r="322" spans="11:11" s="9" customFormat="1">
      <c r="K322" s="17"/>
    </row>
    <row r="323" spans="11:11" s="9" customFormat="1">
      <c r="K323" s="17"/>
    </row>
    <row r="324" spans="11:11" s="9" customFormat="1">
      <c r="K324" s="17"/>
    </row>
    <row r="325" spans="11:11" s="9" customFormat="1">
      <c r="K325" s="17"/>
    </row>
    <row r="326" spans="11:11" s="9" customFormat="1">
      <c r="K326" s="17"/>
    </row>
    <row r="327" spans="11:11" s="9" customFormat="1">
      <c r="K327" s="17"/>
    </row>
    <row r="328" spans="11:11" s="9" customFormat="1">
      <c r="K328" s="17"/>
    </row>
    <row r="329" spans="11:11" s="9" customFormat="1">
      <c r="K329" s="17"/>
    </row>
    <row r="330" spans="11:11" s="9" customFormat="1">
      <c r="K330" s="17"/>
    </row>
    <row r="331" spans="11:11" s="9" customFormat="1">
      <c r="K331" s="17"/>
    </row>
    <row r="332" spans="11:11" s="9" customFormat="1">
      <c r="K332" s="17"/>
    </row>
    <row r="333" spans="11:11" s="9" customFormat="1">
      <c r="K333" s="17"/>
    </row>
    <row r="334" spans="11:11" s="9" customFormat="1">
      <c r="K334" s="17"/>
    </row>
    <row r="335" spans="11:11" s="9" customFormat="1">
      <c r="K335" s="17"/>
    </row>
    <row r="336" spans="11:11" s="9" customFormat="1">
      <c r="K336" s="17"/>
    </row>
    <row r="337" spans="11:11" s="9" customFormat="1">
      <c r="K337" s="17"/>
    </row>
    <row r="338" spans="11:11" s="9" customFormat="1">
      <c r="K338" s="17"/>
    </row>
    <row r="339" spans="11:11" s="9" customFormat="1">
      <c r="K339" s="17"/>
    </row>
    <row r="340" spans="11:11" s="9" customFormat="1">
      <c r="K340" s="17"/>
    </row>
    <row r="341" spans="11:11" s="9" customFormat="1">
      <c r="K341" s="17"/>
    </row>
    <row r="342" spans="11:11" s="9" customFormat="1">
      <c r="K342" s="17"/>
    </row>
    <row r="343" spans="11:11" s="9" customFormat="1">
      <c r="K343" s="17"/>
    </row>
    <row r="344" spans="11:11" s="9" customFormat="1">
      <c r="K344" s="17"/>
    </row>
    <row r="345" spans="11:11" s="9" customFormat="1">
      <c r="K345" s="17"/>
    </row>
    <row r="346" spans="11:11" s="9" customFormat="1">
      <c r="K346" s="17"/>
    </row>
    <row r="347" spans="11:11" s="9" customFormat="1">
      <c r="K347" s="17"/>
    </row>
    <row r="348" spans="11:11" s="9" customFormat="1">
      <c r="K348" s="17"/>
    </row>
    <row r="349" spans="11:11" s="9" customFormat="1">
      <c r="K349" s="17"/>
    </row>
    <row r="350" spans="11:11" s="9" customFormat="1">
      <c r="K350" s="17"/>
    </row>
    <row r="351" spans="11:11" s="9" customFormat="1">
      <c r="K351" s="17"/>
    </row>
    <row r="352" spans="11:11" s="9" customFormat="1">
      <c r="K352" s="17"/>
    </row>
    <row r="353" spans="11:11" s="9" customFormat="1">
      <c r="K353" s="17"/>
    </row>
    <row r="354" spans="11:11" s="9" customFormat="1">
      <c r="K354" s="17"/>
    </row>
    <row r="355" spans="11:11" s="9" customFormat="1">
      <c r="K355" s="17"/>
    </row>
    <row r="356" spans="11:11" s="9" customFormat="1">
      <c r="K356" s="17"/>
    </row>
    <row r="357" spans="11:11" s="9" customFormat="1">
      <c r="K357" s="17"/>
    </row>
    <row r="358" spans="11:11" s="9" customFormat="1">
      <c r="K358" s="17"/>
    </row>
    <row r="359" spans="11:11" s="9" customFormat="1">
      <c r="K359" s="17"/>
    </row>
    <row r="360" spans="11:11" s="9" customFormat="1">
      <c r="K360" s="17"/>
    </row>
    <row r="361" spans="11:11" s="9" customFormat="1">
      <c r="K361" s="17"/>
    </row>
    <row r="362" spans="11:11" s="9" customFormat="1">
      <c r="K362" s="17"/>
    </row>
    <row r="363" spans="11:11" s="9" customFormat="1">
      <c r="K363" s="17"/>
    </row>
    <row r="364" spans="11:11" s="9" customFormat="1">
      <c r="K364" s="17"/>
    </row>
    <row r="365" spans="11:11" s="9" customFormat="1">
      <c r="K365" s="17"/>
    </row>
    <row r="366" spans="11:11" s="9" customFormat="1">
      <c r="K366" s="17"/>
    </row>
    <row r="367" spans="11:11" s="9" customFormat="1">
      <c r="K367" s="17"/>
    </row>
    <row r="368" spans="11:11" s="9" customFormat="1">
      <c r="K368" s="17"/>
    </row>
    <row r="369" spans="11:11" s="9" customFormat="1">
      <c r="K369" s="17"/>
    </row>
    <row r="370" spans="11:11" s="9" customFormat="1">
      <c r="K370" s="17"/>
    </row>
    <row r="371" spans="11:11" s="9" customFormat="1">
      <c r="K371" s="17"/>
    </row>
    <row r="372" spans="11:11" s="9" customFormat="1">
      <c r="K372" s="17"/>
    </row>
    <row r="373" spans="11:11" s="9" customFormat="1">
      <c r="K373" s="17"/>
    </row>
    <row r="374" spans="11:11" s="9" customFormat="1">
      <c r="K374" s="17"/>
    </row>
    <row r="375" spans="11:11" s="9" customFormat="1">
      <c r="K375" s="17"/>
    </row>
    <row r="376" spans="11:11" s="9" customFormat="1">
      <c r="K376" s="17"/>
    </row>
    <row r="377" spans="11:11" s="9" customFormat="1">
      <c r="K377" s="17"/>
    </row>
    <row r="378" spans="11:11" s="9" customFormat="1">
      <c r="K378" s="17"/>
    </row>
    <row r="379" spans="11:11" s="9" customFormat="1">
      <c r="K379" s="17"/>
    </row>
    <row r="380" spans="11:11" s="9" customFormat="1">
      <c r="K380" s="17"/>
    </row>
    <row r="381" spans="11:11" s="9" customFormat="1">
      <c r="K381" s="17"/>
    </row>
    <row r="382" spans="11:11" s="9" customFormat="1">
      <c r="K382" s="17"/>
    </row>
    <row r="383" spans="11:11" s="9" customFormat="1">
      <c r="K383" s="17"/>
    </row>
    <row r="384" spans="11:11" s="9" customFormat="1">
      <c r="K384" s="17"/>
    </row>
    <row r="385" spans="11:11" s="9" customFormat="1">
      <c r="K385" s="17"/>
    </row>
    <row r="386" spans="11:11" s="9" customFormat="1">
      <c r="K386" s="17"/>
    </row>
    <row r="1048574" spans="6:6">
      <c r="F1048574" s="614"/>
    </row>
  </sheetData>
  <mergeCells count="8">
    <mergeCell ref="N161:W161"/>
    <mergeCell ref="V3:W4"/>
    <mergeCell ref="J4:K4"/>
    <mergeCell ref="E2:F2"/>
    <mergeCell ref="G2:H2"/>
    <mergeCell ref="T2:U2"/>
    <mergeCell ref="I3:I4"/>
    <mergeCell ref="J3:K3"/>
  </mergeCells>
  <phoneticPr fontId="2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0"/>
  </sheetPr>
  <dimension ref="A1:Y580"/>
  <sheetViews>
    <sheetView workbookViewId="0">
      <pane xSplit="1" ySplit="4" topLeftCell="B375" activePane="bottomRight" state="frozen"/>
      <selection pane="topRight" activeCell="B1" sqref="B1"/>
      <selection pane="bottomLeft" activeCell="A5" sqref="A5"/>
      <selection pane="bottomRight" activeCell="F380" sqref="F380"/>
    </sheetView>
  </sheetViews>
  <sheetFormatPr defaultColWidth="9" defaultRowHeight="13"/>
  <cols>
    <col min="1" max="1" width="9.453125" style="10" customWidth="1"/>
    <col min="2" max="3" width="8.08984375" style="9" customWidth="1"/>
    <col min="4" max="4" width="9.90625" style="9" customWidth="1"/>
    <col min="5" max="6" width="9.08984375" style="9" customWidth="1"/>
    <col min="7" max="8" width="8.90625" style="9" customWidth="1"/>
    <col min="9" max="9" width="9.453125" style="9" bestFit="1" customWidth="1"/>
    <col min="10" max="10" width="8.08984375" style="9" customWidth="1"/>
    <col min="11" max="11" width="6.08984375" style="9" customWidth="1"/>
    <col min="12" max="12" width="7.36328125" style="9" customWidth="1"/>
    <col min="13" max="13" width="2.90625" style="9" customWidth="1"/>
    <col min="14" max="14" width="9.6328125" style="9" customWidth="1"/>
    <col min="15" max="19" width="9" style="9"/>
    <col min="20" max="20" width="8.6328125" style="9" customWidth="1"/>
    <col min="21" max="21" width="8.08984375" style="9" customWidth="1"/>
    <col min="22" max="23" width="7" style="215" customWidth="1"/>
    <col min="24" max="24" width="7.36328125" style="9" customWidth="1"/>
    <col min="25" max="16384" width="9" style="9"/>
  </cols>
  <sheetData>
    <row r="1" spans="1:25" ht="14">
      <c r="A1" s="214" t="s">
        <v>779</v>
      </c>
      <c r="B1" s="214"/>
      <c r="C1" s="214"/>
      <c r="D1" s="214"/>
      <c r="E1" s="214"/>
      <c r="F1" s="10"/>
      <c r="G1" s="10"/>
      <c r="H1" s="10"/>
      <c r="I1" s="10"/>
      <c r="J1" s="10"/>
      <c r="K1" s="10"/>
      <c r="L1" s="10"/>
      <c r="M1" s="10"/>
      <c r="N1" s="214" t="s">
        <v>462</v>
      </c>
      <c r="O1" s="10"/>
      <c r="P1" s="10"/>
      <c r="Q1" s="10"/>
      <c r="R1" s="10"/>
      <c r="S1" s="10"/>
      <c r="T1" s="10"/>
      <c r="U1" s="10"/>
      <c r="V1" s="227"/>
      <c r="W1" s="227"/>
      <c r="X1" s="10"/>
    </row>
    <row r="2" spans="1:25" ht="13.5" thickBot="1">
      <c r="B2" s="10" t="s">
        <v>64</v>
      </c>
      <c r="C2" s="10"/>
      <c r="D2" s="10"/>
      <c r="E2" s="2767" t="s">
        <v>429</v>
      </c>
      <c r="F2" s="2767"/>
      <c r="G2" s="2767" t="s">
        <v>430</v>
      </c>
      <c r="H2" s="2767"/>
      <c r="I2" s="42"/>
      <c r="J2" s="10"/>
      <c r="K2" s="10"/>
      <c r="L2" s="10"/>
      <c r="M2" s="10"/>
      <c r="N2" s="57" t="s">
        <v>64</v>
      </c>
      <c r="O2" s="10"/>
      <c r="P2" s="10"/>
      <c r="Q2" s="10"/>
      <c r="R2" s="10"/>
      <c r="S2" s="10"/>
      <c r="T2" s="2767" t="s">
        <v>430</v>
      </c>
      <c r="U2" s="2767"/>
      <c r="V2" s="227"/>
      <c r="W2" s="227"/>
      <c r="X2" s="10"/>
    </row>
    <row r="3" spans="1:25">
      <c r="A3" s="199"/>
      <c r="B3" s="1722" t="s">
        <v>66</v>
      </c>
      <c r="C3" s="198"/>
      <c r="D3" s="489"/>
      <c r="E3" s="682" t="s">
        <v>446</v>
      </c>
      <c r="F3" s="682"/>
      <c r="G3" s="630" t="s">
        <v>447</v>
      </c>
      <c r="H3" s="631"/>
      <c r="I3" s="2772" t="s">
        <v>65</v>
      </c>
      <c r="J3" s="2775" t="s">
        <v>347</v>
      </c>
      <c r="K3" s="2776"/>
      <c r="L3" s="1684" t="s">
        <v>585</v>
      </c>
      <c r="M3" s="432"/>
      <c r="N3" s="199"/>
      <c r="O3" s="198" t="s">
        <v>448</v>
      </c>
      <c r="P3" s="198"/>
      <c r="Q3" s="198"/>
      <c r="R3" s="630" t="s">
        <v>446</v>
      </c>
      <c r="S3" s="489"/>
      <c r="T3" s="631" t="s">
        <v>447</v>
      </c>
      <c r="U3" s="682"/>
      <c r="V3" s="2761" t="s">
        <v>366</v>
      </c>
      <c r="W3" s="2762"/>
      <c r="X3" s="680" t="s">
        <v>585</v>
      </c>
    </row>
    <row r="4" spans="1:25" ht="13.5" thickBot="1">
      <c r="A4" s="203" t="s">
        <v>352</v>
      </c>
      <c r="B4" s="1750" t="s">
        <v>353</v>
      </c>
      <c r="C4" s="204" t="s">
        <v>265</v>
      </c>
      <c r="D4" s="1751" t="s">
        <v>267</v>
      </c>
      <c r="E4" s="707" t="s">
        <v>64</v>
      </c>
      <c r="F4" s="690" t="s">
        <v>265</v>
      </c>
      <c r="G4" s="610" t="s">
        <v>64</v>
      </c>
      <c r="H4" s="296" t="s">
        <v>265</v>
      </c>
      <c r="I4" s="2765"/>
      <c r="J4" s="2773" t="s">
        <v>366</v>
      </c>
      <c r="K4" s="2774"/>
      <c r="L4" s="1691" t="s">
        <v>586</v>
      </c>
      <c r="M4" s="432"/>
      <c r="N4" s="203" t="s">
        <v>352</v>
      </c>
      <c r="O4" s="706" t="s">
        <v>449</v>
      </c>
      <c r="P4" s="204" t="s">
        <v>265</v>
      </c>
      <c r="Q4" s="690" t="s">
        <v>450</v>
      </c>
      <c r="R4" s="639"/>
      <c r="S4" s="296" t="s">
        <v>265</v>
      </c>
      <c r="T4" s="707" t="s">
        <v>64</v>
      </c>
      <c r="U4" s="690" t="s">
        <v>265</v>
      </c>
      <c r="V4" s="2763"/>
      <c r="W4" s="2764"/>
      <c r="X4" s="681" t="s">
        <v>586</v>
      </c>
    </row>
    <row r="5" spans="1:25">
      <c r="A5" s="2585">
        <v>34335</v>
      </c>
      <c r="B5" s="2584">
        <v>96.802483807185055</v>
      </c>
      <c r="C5" s="1186"/>
      <c r="D5" s="1753"/>
      <c r="E5" s="1189"/>
      <c r="F5" s="1192"/>
      <c r="G5" s="1187"/>
      <c r="H5" s="1188"/>
      <c r="I5" s="1723"/>
      <c r="J5" s="2602" t="str">
        <f>IF(K5=1,"山",IF(K5=-1,"谷","---"))</f>
        <v>---</v>
      </c>
      <c r="K5" s="2600">
        <v>0</v>
      </c>
      <c r="L5" s="489"/>
      <c r="M5" s="10"/>
      <c r="N5" s="201">
        <v>34335</v>
      </c>
      <c r="O5" s="710">
        <v>99.405450000000002</v>
      </c>
      <c r="P5" s="337"/>
      <c r="Q5" s="719"/>
      <c r="R5" s="640"/>
      <c r="S5" s="641"/>
      <c r="T5" s="685"/>
      <c r="U5" s="691"/>
      <c r="V5" s="626" t="str">
        <f>IF(W5=1,"山",IF(W5=-1,"谷","---"))</f>
        <v>---</v>
      </c>
      <c r="W5" s="241">
        <v>0</v>
      </c>
      <c r="X5" s="645"/>
      <c r="Y5" s="216"/>
    </row>
    <row r="6" spans="1:25">
      <c r="A6" s="2586">
        <v>34366</v>
      </c>
      <c r="B6" s="262">
        <v>97.090403467549379</v>
      </c>
      <c r="C6" s="21">
        <f>B6-B5</f>
        <v>0.2879196603643237</v>
      </c>
      <c r="D6" s="1754"/>
      <c r="E6" s="686"/>
      <c r="F6" s="692"/>
      <c r="G6" s="522"/>
      <c r="H6" s="632"/>
      <c r="I6" s="1724"/>
      <c r="J6" s="2603" t="str">
        <f t="shared" ref="J6:J69" si="0">IF(K6=1,"山",IF(K6=-1,"谷","---"))</f>
        <v>---</v>
      </c>
      <c r="K6" s="2600">
        <v>0</v>
      </c>
      <c r="L6" s="1685"/>
      <c r="M6" s="10"/>
      <c r="N6" s="201">
        <v>34366</v>
      </c>
      <c r="O6" s="710">
        <v>99.698359999999994</v>
      </c>
      <c r="P6" s="36">
        <f t="shared" ref="P6:P69" si="1">O6-O5</f>
        <v>0.29290999999999201</v>
      </c>
      <c r="Q6" s="719"/>
      <c r="R6" s="640"/>
      <c r="S6" s="641"/>
      <c r="T6" s="686"/>
      <c r="U6" s="692"/>
      <c r="V6" s="626" t="str">
        <f t="shared" ref="V6:V69" si="2">IF(W6=1,"山",IF(W6=-1,"谷","---"))</f>
        <v>---</v>
      </c>
      <c r="W6" s="241">
        <v>0</v>
      </c>
      <c r="X6" s="645"/>
      <c r="Y6" s="216"/>
    </row>
    <row r="7" spans="1:25">
      <c r="A7" s="2586">
        <v>34394</v>
      </c>
      <c r="B7" s="262">
        <v>97.38990788361447</v>
      </c>
      <c r="C7" s="21">
        <f t="shared" ref="C7:C70" si="3">B7-B6</f>
        <v>0.2995044160650906</v>
      </c>
      <c r="D7" s="1754"/>
      <c r="E7" s="687">
        <f t="shared" ref="E7:E10" si="4">SUM(B5:B7)/3</f>
        <v>97.094265052782973</v>
      </c>
      <c r="F7" s="693"/>
      <c r="G7" s="522"/>
      <c r="H7" s="632"/>
      <c r="I7" s="1724"/>
      <c r="J7" s="2603" t="str">
        <f t="shared" si="0"/>
        <v>---</v>
      </c>
      <c r="K7" s="2600">
        <v>0</v>
      </c>
      <c r="L7" s="1685"/>
      <c r="M7" s="10"/>
      <c r="N7" s="201">
        <v>34394</v>
      </c>
      <c r="O7" s="710">
        <v>99.916370000000001</v>
      </c>
      <c r="P7" s="36">
        <f t="shared" si="1"/>
        <v>0.2180100000000067</v>
      </c>
      <c r="Q7" s="719"/>
      <c r="R7" s="394">
        <f t="shared" ref="R7:R16" si="5">SUM(O5:O7)/3</f>
        <v>99.673393333333323</v>
      </c>
      <c r="S7" s="641"/>
      <c r="T7" s="686"/>
      <c r="U7" s="692"/>
      <c r="V7" s="626" t="str">
        <f t="shared" si="2"/>
        <v>---</v>
      </c>
      <c r="W7" s="241">
        <v>0</v>
      </c>
      <c r="X7" s="645"/>
      <c r="Y7" s="216"/>
    </row>
    <row r="8" spans="1:25">
      <c r="A8" s="2586">
        <v>34425</v>
      </c>
      <c r="B8" s="262">
        <v>97.701876280907072</v>
      </c>
      <c r="C8" s="21">
        <f t="shared" si="3"/>
        <v>0.31196839729260262</v>
      </c>
      <c r="D8" s="1754"/>
      <c r="E8" s="687">
        <f t="shared" si="4"/>
        <v>97.39406254402364</v>
      </c>
      <c r="F8" s="266">
        <f t="shared" ref="F8:H71" si="6">E8-E7</f>
        <v>0.29979749124066757</v>
      </c>
      <c r="G8" s="522"/>
      <c r="H8" s="632"/>
      <c r="I8" s="1724"/>
      <c r="J8" s="2603" t="str">
        <f t="shared" si="0"/>
        <v>---</v>
      </c>
      <c r="K8" s="2600">
        <v>0</v>
      </c>
      <c r="L8" s="1685"/>
      <c r="M8" s="10"/>
      <c r="N8" s="201">
        <v>34425</v>
      </c>
      <c r="O8" s="710">
        <v>100.10120000000001</v>
      </c>
      <c r="P8" s="36">
        <f t="shared" si="1"/>
        <v>0.18483000000000516</v>
      </c>
      <c r="Q8" s="719"/>
      <c r="R8" s="394">
        <f t="shared" si="5"/>
        <v>99.90531</v>
      </c>
      <c r="S8" s="297">
        <f t="shared" ref="S8:S71" si="7">R8-R7</f>
        <v>0.23191666666667743</v>
      </c>
      <c r="T8" s="686"/>
      <c r="U8" s="692"/>
      <c r="V8" s="626" t="str">
        <f t="shared" si="2"/>
        <v>---</v>
      </c>
      <c r="W8" s="241">
        <v>0</v>
      </c>
      <c r="X8" s="645"/>
      <c r="Y8" s="216"/>
    </row>
    <row r="9" spans="1:25">
      <c r="A9" s="2586">
        <v>34455</v>
      </c>
      <c r="B9" s="262">
        <v>98.0305741797971</v>
      </c>
      <c r="C9" s="21">
        <f t="shared" si="3"/>
        <v>0.32869789889002732</v>
      </c>
      <c r="D9" s="1754"/>
      <c r="E9" s="687">
        <f t="shared" si="4"/>
        <v>97.707452781439542</v>
      </c>
      <c r="F9" s="266">
        <f t="shared" si="6"/>
        <v>0.31339023741590211</v>
      </c>
      <c r="G9" s="522"/>
      <c r="H9" s="632"/>
      <c r="I9" s="1724"/>
      <c r="J9" s="2603" t="str">
        <f t="shared" si="0"/>
        <v>---</v>
      </c>
      <c r="K9" s="2600">
        <v>0</v>
      </c>
      <c r="L9" s="1685"/>
      <c r="M9" s="10"/>
      <c r="N9" s="201">
        <v>34455</v>
      </c>
      <c r="O9" s="710">
        <v>100.28</v>
      </c>
      <c r="P9" s="36">
        <f t="shared" si="1"/>
        <v>0.17879999999999541</v>
      </c>
      <c r="Q9" s="719"/>
      <c r="R9" s="394">
        <f t="shared" si="5"/>
        <v>100.09919000000001</v>
      </c>
      <c r="S9" s="297">
        <f t="shared" si="7"/>
        <v>0.19388000000000716</v>
      </c>
      <c r="T9" s="686"/>
      <c r="U9" s="692"/>
      <c r="V9" s="626" t="str">
        <f t="shared" si="2"/>
        <v>---</v>
      </c>
      <c r="W9" s="241">
        <v>0</v>
      </c>
      <c r="X9" s="645"/>
      <c r="Y9" s="216"/>
    </row>
    <row r="10" spans="1:25">
      <c r="A10" s="2586">
        <v>34486</v>
      </c>
      <c r="B10" s="262">
        <v>98.3269153199398</v>
      </c>
      <c r="C10" s="21">
        <f t="shared" si="3"/>
        <v>0.29634114014270097</v>
      </c>
      <c r="D10" s="1754"/>
      <c r="E10" s="687">
        <f t="shared" si="4"/>
        <v>98.019788593548</v>
      </c>
      <c r="F10" s="266">
        <f t="shared" si="6"/>
        <v>0.31233581210845784</v>
      </c>
      <c r="G10" s="522"/>
      <c r="H10" s="632"/>
      <c r="I10" s="1725" t="s">
        <v>344</v>
      </c>
      <c r="J10" s="2603" t="str">
        <f t="shared" si="0"/>
        <v>---</v>
      </c>
      <c r="K10" s="2600">
        <v>0</v>
      </c>
      <c r="L10" s="1685"/>
      <c r="M10" s="10"/>
      <c r="N10" s="201">
        <v>34486</v>
      </c>
      <c r="O10" s="710">
        <v>100.4648</v>
      </c>
      <c r="P10" s="36">
        <f t="shared" si="1"/>
        <v>0.18479999999999563</v>
      </c>
      <c r="Q10" s="719"/>
      <c r="R10" s="394">
        <f t="shared" si="5"/>
        <v>100.282</v>
      </c>
      <c r="S10" s="297">
        <f t="shared" si="7"/>
        <v>0.18280999999998926</v>
      </c>
      <c r="T10" s="686"/>
      <c r="U10" s="692"/>
      <c r="V10" s="626" t="str">
        <f t="shared" si="2"/>
        <v>---</v>
      </c>
      <c r="W10" s="241">
        <v>0</v>
      </c>
      <c r="X10" s="645"/>
      <c r="Y10" s="216"/>
    </row>
    <row r="11" spans="1:25">
      <c r="A11" s="2586">
        <v>34516</v>
      </c>
      <c r="B11" s="262">
        <v>98.574085200921388</v>
      </c>
      <c r="C11" s="21">
        <f t="shared" si="3"/>
        <v>0.24716988098158765</v>
      </c>
      <c r="D11" s="1754"/>
      <c r="E11" s="687">
        <f>SUM(B9:B11)/3</f>
        <v>98.310524900219434</v>
      </c>
      <c r="F11" s="266">
        <f t="shared" si="6"/>
        <v>0.29073630667143391</v>
      </c>
      <c r="G11" s="611">
        <f t="shared" ref="G11:G14" si="8">SUM(B5:B11)/7</f>
        <v>97.702320877130589</v>
      </c>
      <c r="H11" s="295"/>
      <c r="I11" s="1726" t="s">
        <v>344</v>
      </c>
      <c r="J11" s="2603" t="str">
        <f t="shared" si="0"/>
        <v>---</v>
      </c>
      <c r="K11" s="2600">
        <v>0</v>
      </c>
      <c r="L11" s="1685"/>
      <c r="M11" s="10"/>
      <c r="N11" s="201">
        <v>34516</v>
      </c>
      <c r="O11" s="710">
        <v>100.6574</v>
      </c>
      <c r="P11" s="36">
        <f t="shared" si="1"/>
        <v>0.19259999999999877</v>
      </c>
      <c r="Q11" s="719"/>
      <c r="R11" s="394">
        <f t="shared" si="5"/>
        <v>100.4674</v>
      </c>
      <c r="S11" s="297">
        <f t="shared" si="7"/>
        <v>0.18540000000000134</v>
      </c>
      <c r="T11" s="687">
        <f t="shared" ref="T11:T14" si="9">SUM(O5:O11)/7</f>
        <v>100.07479714285715</v>
      </c>
      <c r="U11" s="693"/>
      <c r="V11" s="626" t="str">
        <f t="shared" si="2"/>
        <v>---</v>
      </c>
      <c r="W11" s="241">
        <v>0</v>
      </c>
      <c r="X11" s="645"/>
      <c r="Y11" s="216"/>
    </row>
    <row r="12" spans="1:25">
      <c r="A12" s="2586">
        <v>34547</v>
      </c>
      <c r="B12" s="262">
        <v>98.736602473332709</v>
      </c>
      <c r="C12" s="21">
        <f t="shared" si="3"/>
        <v>0.1625172724113213</v>
      </c>
      <c r="D12" s="1754"/>
      <c r="E12" s="687">
        <f t="shared" ref="E12:E75" si="10">SUM(B10:B12)/3</f>
        <v>98.545867664731304</v>
      </c>
      <c r="F12" s="266">
        <f t="shared" si="6"/>
        <v>0.23534276451186997</v>
      </c>
      <c r="G12" s="611">
        <f t="shared" si="8"/>
        <v>97.978623543723145</v>
      </c>
      <c r="H12" s="633">
        <f t="shared" si="6"/>
        <v>0.27630266659255653</v>
      </c>
      <c r="I12" s="1726" t="s">
        <v>344</v>
      </c>
      <c r="J12" s="2603" t="str">
        <f t="shared" si="0"/>
        <v>---</v>
      </c>
      <c r="K12" s="2600">
        <v>0</v>
      </c>
      <c r="L12" s="1685"/>
      <c r="M12" s="10"/>
      <c r="N12" s="201">
        <v>34547</v>
      </c>
      <c r="O12" s="710">
        <v>100.8484</v>
      </c>
      <c r="P12" s="36">
        <f t="shared" si="1"/>
        <v>0.1910000000000025</v>
      </c>
      <c r="Q12" s="719"/>
      <c r="R12" s="394">
        <f t="shared" si="5"/>
        <v>100.65686666666666</v>
      </c>
      <c r="S12" s="297">
        <f t="shared" si="7"/>
        <v>0.1894666666666609</v>
      </c>
      <c r="T12" s="687">
        <f t="shared" si="9"/>
        <v>100.28093285714286</v>
      </c>
      <c r="U12" s="266">
        <f t="shared" ref="U12:U75" si="11">T12-T11</f>
        <v>0.20613571428570765</v>
      </c>
      <c r="V12" s="626" t="str">
        <f t="shared" si="2"/>
        <v>---</v>
      </c>
      <c r="W12" s="241">
        <v>0</v>
      </c>
      <c r="X12" s="645"/>
      <c r="Y12" s="216"/>
    </row>
    <row r="13" spans="1:25">
      <c r="A13" s="2586">
        <v>34578</v>
      </c>
      <c r="B13" s="262">
        <v>98.773259253435583</v>
      </c>
      <c r="C13" s="21">
        <f t="shared" si="3"/>
        <v>3.6656780102873654E-2</v>
      </c>
      <c r="D13" s="1754"/>
      <c r="E13" s="687">
        <f t="shared" si="10"/>
        <v>98.694648975896555</v>
      </c>
      <c r="F13" s="266">
        <f t="shared" si="6"/>
        <v>0.1487813111652514</v>
      </c>
      <c r="G13" s="611">
        <f t="shared" si="8"/>
        <v>98.219031513135434</v>
      </c>
      <c r="H13" s="633">
        <f t="shared" si="6"/>
        <v>0.24040796941228848</v>
      </c>
      <c r="I13" s="1726" t="s">
        <v>344</v>
      </c>
      <c r="J13" s="2603" t="str">
        <f t="shared" si="0"/>
        <v>---</v>
      </c>
      <c r="K13" s="2600">
        <v>0</v>
      </c>
      <c r="L13" s="1685"/>
      <c r="M13" s="10"/>
      <c r="N13" s="201">
        <v>34578</v>
      </c>
      <c r="O13" s="710">
        <v>101.009</v>
      </c>
      <c r="P13" s="36">
        <f t="shared" si="1"/>
        <v>0.1606000000000023</v>
      </c>
      <c r="Q13" s="719"/>
      <c r="R13" s="394">
        <f t="shared" si="5"/>
        <v>100.83826666666666</v>
      </c>
      <c r="S13" s="297">
        <f t="shared" si="7"/>
        <v>0.18139999999999645</v>
      </c>
      <c r="T13" s="687">
        <f t="shared" si="9"/>
        <v>100.46816714285715</v>
      </c>
      <c r="U13" s="266">
        <f t="shared" si="11"/>
        <v>0.18723428571429679</v>
      </c>
      <c r="V13" s="626" t="str">
        <f t="shared" si="2"/>
        <v>---</v>
      </c>
      <c r="W13" s="241">
        <v>0</v>
      </c>
      <c r="X13" s="645"/>
      <c r="Y13" s="216"/>
    </row>
    <row r="14" spans="1:25">
      <c r="A14" s="2586">
        <v>34608</v>
      </c>
      <c r="B14" s="262">
        <v>98.711768662008964</v>
      </c>
      <c r="C14" s="21">
        <f t="shared" si="3"/>
        <v>-6.1490591426618835E-2</v>
      </c>
      <c r="D14" s="1754"/>
      <c r="E14" s="687">
        <f t="shared" si="10"/>
        <v>98.740543462925757</v>
      </c>
      <c r="F14" s="266">
        <f t="shared" si="6"/>
        <v>4.5894487029201514E-2</v>
      </c>
      <c r="G14" s="611">
        <f t="shared" si="8"/>
        <v>98.4078687671918</v>
      </c>
      <c r="H14" s="633">
        <f t="shared" si="6"/>
        <v>0.18883725405636653</v>
      </c>
      <c r="I14" s="1726" t="s">
        <v>344</v>
      </c>
      <c r="J14" s="2603" t="str">
        <f t="shared" si="0"/>
        <v>---</v>
      </c>
      <c r="K14" s="2600">
        <v>0</v>
      </c>
      <c r="L14" s="1685"/>
      <c r="M14" s="10"/>
      <c r="N14" s="201">
        <v>34608</v>
      </c>
      <c r="O14" s="710">
        <v>101.08320000000001</v>
      </c>
      <c r="P14" s="36">
        <f t="shared" si="1"/>
        <v>7.4200000000004707E-2</v>
      </c>
      <c r="Q14" s="719"/>
      <c r="R14" s="394">
        <f t="shared" si="5"/>
        <v>100.98020000000001</v>
      </c>
      <c r="S14" s="297">
        <f t="shared" si="7"/>
        <v>0.14193333333335545</v>
      </c>
      <c r="T14" s="687">
        <f t="shared" si="9"/>
        <v>100.63485714285716</v>
      </c>
      <c r="U14" s="266">
        <f t="shared" si="11"/>
        <v>0.16669000000000267</v>
      </c>
      <c r="V14" s="626" t="str">
        <f t="shared" si="2"/>
        <v>---</v>
      </c>
      <c r="W14" s="241">
        <v>0</v>
      </c>
      <c r="X14" s="645"/>
      <c r="Y14" s="216"/>
    </row>
    <row r="15" spans="1:25">
      <c r="A15" s="2586">
        <v>34639</v>
      </c>
      <c r="B15" s="2597">
        <v>98.593403239781892</v>
      </c>
      <c r="C15" s="21">
        <f t="shared" si="3"/>
        <v>-0.1183654222270718</v>
      </c>
      <c r="D15" s="1754"/>
      <c r="E15" s="687">
        <f t="shared" si="10"/>
        <v>98.692810385075475</v>
      </c>
      <c r="F15" s="266">
        <f t="shared" si="6"/>
        <v>-4.7733077850281802E-2</v>
      </c>
      <c r="G15" s="611">
        <f>SUM(B9:B15)/7</f>
        <v>98.535229761316785</v>
      </c>
      <c r="H15" s="633">
        <f t="shared" si="6"/>
        <v>0.12736099412498447</v>
      </c>
      <c r="I15" s="1726" t="s">
        <v>345</v>
      </c>
      <c r="J15" s="2603" t="str">
        <f t="shared" si="0"/>
        <v>---</v>
      </c>
      <c r="K15" s="2600">
        <v>0</v>
      </c>
      <c r="L15" s="1685"/>
      <c r="M15" s="10"/>
      <c r="N15" s="201">
        <v>34639</v>
      </c>
      <c r="O15" s="710">
        <v>101.012</v>
      </c>
      <c r="P15" s="36">
        <f t="shared" si="1"/>
        <v>-7.1200000000004593E-2</v>
      </c>
      <c r="Q15" s="719"/>
      <c r="R15" s="394">
        <f t="shared" si="5"/>
        <v>101.03473333333334</v>
      </c>
      <c r="S15" s="297">
        <f t="shared" si="7"/>
        <v>5.4533333333324663E-2</v>
      </c>
      <c r="T15" s="687">
        <f>SUM(O9:O15)/7</f>
        <v>100.76497142857144</v>
      </c>
      <c r="U15" s="266">
        <f t="shared" si="11"/>
        <v>0.13011428571428496</v>
      </c>
      <c r="V15" s="626" t="str">
        <f t="shared" si="2"/>
        <v>---</v>
      </c>
      <c r="W15" s="241">
        <v>0</v>
      </c>
      <c r="X15" s="645"/>
      <c r="Y15" s="216"/>
    </row>
    <row r="16" spans="1:25">
      <c r="A16" s="2587">
        <v>34669</v>
      </c>
      <c r="B16" s="2598">
        <v>98.477048555466268</v>
      </c>
      <c r="C16" s="22">
        <f t="shared" si="3"/>
        <v>-0.11635468431562401</v>
      </c>
      <c r="D16" s="1755"/>
      <c r="E16" s="688">
        <f t="shared" si="10"/>
        <v>98.594073485752389</v>
      </c>
      <c r="F16" s="267">
        <f t="shared" si="6"/>
        <v>-9.8736899323085936E-2</v>
      </c>
      <c r="G16" s="612">
        <f t="shared" ref="G16:G79" si="12">SUM(B10:B16)/7</f>
        <v>98.599011814983797</v>
      </c>
      <c r="H16" s="634">
        <f t="shared" si="6"/>
        <v>6.3782053667011951E-2</v>
      </c>
      <c r="I16" s="1727" t="s">
        <v>345</v>
      </c>
      <c r="J16" s="2604" t="str">
        <f t="shared" si="0"/>
        <v>---</v>
      </c>
      <c r="K16" s="2601">
        <v>0</v>
      </c>
      <c r="L16" s="1686"/>
      <c r="M16" s="10"/>
      <c r="N16" s="202">
        <v>34669</v>
      </c>
      <c r="O16" s="711">
        <v>100.8424</v>
      </c>
      <c r="P16" s="242">
        <f t="shared" si="1"/>
        <v>-0.16960000000000264</v>
      </c>
      <c r="Q16" s="720"/>
      <c r="R16" s="492">
        <f t="shared" si="5"/>
        <v>100.97919999999999</v>
      </c>
      <c r="S16" s="490">
        <f t="shared" si="7"/>
        <v>-5.5533333333343649E-2</v>
      </c>
      <c r="T16" s="688">
        <f t="shared" ref="T16:T79" si="13">SUM(O10:O16)/7</f>
        <v>100.8453142857143</v>
      </c>
      <c r="U16" s="267">
        <f t="shared" si="11"/>
        <v>8.0342857142852608E-2</v>
      </c>
      <c r="V16" s="627" t="str">
        <f t="shared" si="2"/>
        <v>---</v>
      </c>
      <c r="W16" s="264">
        <v>0</v>
      </c>
      <c r="X16" s="645"/>
      <c r="Y16" s="216"/>
    </row>
    <row r="17" spans="1:25">
      <c r="A17" s="2586">
        <v>34700</v>
      </c>
      <c r="B17" s="2620">
        <v>98.506603842058567</v>
      </c>
      <c r="C17" s="2610">
        <f t="shared" si="3"/>
        <v>2.9555286592298557E-2</v>
      </c>
      <c r="D17" s="1757">
        <f>ROUND((B17-B5)/B5*100,1)</f>
        <v>1.8</v>
      </c>
      <c r="E17" s="687">
        <f t="shared" si="10"/>
        <v>98.525685212435576</v>
      </c>
      <c r="F17" s="266">
        <f t="shared" si="6"/>
        <v>-6.8388273316813297E-2</v>
      </c>
      <c r="G17" s="611">
        <f t="shared" si="12"/>
        <v>98.624681603857908</v>
      </c>
      <c r="H17" s="633">
        <f t="shared" si="6"/>
        <v>2.5669788874111532E-2</v>
      </c>
      <c r="I17" s="1726" t="s">
        <v>346</v>
      </c>
      <c r="J17" s="2605" t="str">
        <f t="shared" si="0"/>
        <v>---</v>
      </c>
      <c r="K17" s="2600">
        <v>0</v>
      </c>
      <c r="L17" s="1685"/>
      <c r="M17" s="10"/>
      <c r="N17" s="200">
        <v>34700</v>
      </c>
      <c r="O17" s="710">
        <v>100.61499999999999</v>
      </c>
      <c r="P17" s="36">
        <f t="shared" si="1"/>
        <v>-0.22740000000000293</v>
      </c>
      <c r="Q17" s="263">
        <f>ROUND((O17-O5)/O5*100,2)</f>
        <v>1.22</v>
      </c>
      <c r="R17" s="394">
        <f t="shared" ref="R17:R80" si="14">SUM(O15:O17)/3</f>
        <v>100.82313333333333</v>
      </c>
      <c r="S17" s="297">
        <f t="shared" si="7"/>
        <v>-0.15606666666666058</v>
      </c>
      <c r="T17" s="689">
        <f t="shared" si="13"/>
        <v>100.86677142857141</v>
      </c>
      <c r="U17" s="268">
        <f t="shared" si="11"/>
        <v>2.1457142857116196E-2</v>
      </c>
      <c r="V17" s="626" t="str">
        <f t="shared" si="2"/>
        <v>---</v>
      </c>
      <c r="W17" s="241">
        <v>0</v>
      </c>
      <c r="X17" s="645"/>
      <c r="Y17" s="216"/>
    </row>
    <row r="18" spans="1:25">
      <c r="A18" s="2586">
        <v>34731</v>
      </c>
      <c r="B18" s="2621">
        <v>98.771614957014492</v>
      </c>
      <c r="C18" s="2610">
        <f t="shared" si="3"/>
        <v>0.26501111495592511</v>
      </c>
      <c r="D18" s="1757">
        <f t="shared" ref="D18:D81" si="15">ROUND((B18-B6)/B6*100,1)</f>
        <v>1.7</v>
      </c>
      <c r="E18" s="687">
        <f t="shared" si="10"/>
        <v>98.585089118179781</v>
      </c>
      <c r="F18" s="266">
        <f t="shared" si="6"/>
        <v>5.9403905744204621E-2</v>
      </c>
      <c r="G18" s="611">
        <f t="shared" si="12"/>
        <v>98.652900140442625</v>
      </c>
      <c r="H18" s="633">
        <f t="shared" si="6"/>
        <v>2.8218536584716958E-2</v>
      </c>
      <c r="I18" s="1726" t="s">
        <v>345</v>
      </c>
      <c r="J18" s="2603" t="str">
        <f t="shared" si="0"/>
        <v>---</v>
      </c>
      <c r="K18" s="2600">
        <v>0</v>
      </c>
      <c r="L18" s="1685"/>
      <c r="M18" s="10"/>
      <c r="N18" s="201">
        <v>34731</v>
      </c>
      <c r="O18" s="710">
        <v>100.3497</v>
      </c>
      <c r="P18" s="36">
        <f t="shared" si="1"/>
        <v>-0.26529999999999632</v>
      </c>
      <c r="Q18" s="263">
        <f t="shared" ref="Q18:Q81" si="16">ROUND((O18-O6)/O6*100,2)</f>
        <v>0.65</v>
      </c>
      <c r="R18" s="394">
        <f t="shared" si="14"/>
        <v>100.60236666666667</v>
      </c>
      <c r="S18" s="297">
        <f t="shared" si="7"/>
        <v>-0.22076666666666256</v>
      </c>
      <c r="T18" s="687">
        <f t="shared" si="13"/>
        <v>100.82281428571427</v>
      </c>
      <c r="U18" s="266">
        <f t="shared" si="11"/>
        <v>-4.3957142857138365E-2</v>
      </c>
      <c r="V18" s="626" t="str">
        <f t="shared" si="2"/>
        <v>---</v>
      </c>
      <c r="W18" s="241">
        <v>0</v>
      </c>
      <c r="X18" s="645"/>
      <c r="Y18" s="216"/>
    </row>
    <row r="19" spans="1:25">
      <c r="A19" s="2586">
        <v>34759</v>
      </c>
      <c r="B19" s="2621">
        <v>99.258722792877307</v>
      </c>
      <c r="C19" s="2610">
        <f t="shared" si="3"/>
        <v>0.48710783586281536</v>
      </c>
      <c r="D19" s="1757">
        <f t="shared" si="15"/>
        <v>1.9</v>
      </c>
      <c r="E19" s="687">
        <f t="shared" si="10"/>
        <v>98.845647197316794</v>
      </c>
      <c r="F19" s="266">
        <f t="shared" si="6"/>
        <v>0.26055807913701301</v>
      </c>
      <c r="G19" s="611">
        <f t="shared" si="12"/>
        <v>98.727488757520433</v>
      </c>
      <c r="H19" s="633">
        <f t="shared" si="6"/>
        <v>7.4588617077807839E-2</v>
      </c>
      <c r="I19" s="1726" t="s">
        <v>345</v>
      </c>
      <c r="J19" s="2603" t="str">
        <f t="shared" si="0"/>
        <v>---</v>
      </c>
      <c r="K19" s="2600">
        <v>0</v>
      </c>
      <c r="L19" s="1685"/>
      <c r="M19" s="10"/>
      <c r="N19" s="201">
        <v>34759</v>
      </c>
      <c r="O19" s="710">
        <v>100.0891</v>
      </c>
      <c r="P19" s="36">
        <f t="shared" si="1"/>
        <v>-0.26059999999999661</v>
      </c>
      <c r="Q19" s="263">
        <f t="shared" si="16"/>
        <v>0.17</v>
      </c>
      <c r="R19" s="394">
        <f t="shared" si="14"/>
        <v>100.35126666666667</v>
      </c>
      <c r="S19" s="297">
        <f t="shared" si="7"/>
        <v>-0.25109999999999388</v>
      </c>
      <c r="T19" s="687">
        <f t="shared" si="13"/>
        <v>100.71434285714285</v>
      </c>
      <c r="U19" s="266">
        <f t="shared" si="11"/>
        <v>-0.10847142857141989</v>
      </c>
      <c r="V19" s="626" t="str">
        <f t="shared" si="2"/>
        <v>---</v>
      </c>
      <c r="W19" s="241">
        <v>0</v>
      </c>
      <c r="X19" s="645"/>
      <c r="Y19" s="216"/>
    </row>
    <row r="20" spans="1:25">
      <c r="A20" s="2586">
        <v>34790</v>
      </c>
      <c r="B20" s="2621">
        <v>99.887422174008464</v>
      </c>
      <c r="C20" s="2610">
        <f t="shared" si="3"/>
        <v>0.62869938113115609</v>
      </c>
      <c r="D20" s="1757">
        <f t="shared" si="15"/>
        <v>2.2000000000000002</v>
      </c>
      <c r="E20" s="687">
        <f t="shared" si="10"/>
        <v>99.305919974633412</v>
      </c>
      <c r="F20" s="266">
        <f t="shared" si="6"/>
        <v>0.46027277731661798</v>
      </c>
      <c r="G20" s="611">
        <f t="shared" si="12"/>
        <v>98.886654889030851</v>
      </c>
      <c r="H20" s="633">
        <f t="shared" si="6"/>
        <v>0.15916613151041759</v>
      </c>
      <c r="I20" s="1726" t="s">
        <v>344</v>
      </c>
      <c r="J20" s="2603" t="str">
        <f t="shared" si="0"/>
        <v>---</v>
      </c>
      <c r="K20" s="2600">
        <v>0</v>
      </c>
      <c r="L20" s="1685"/>
      <c r="M20" s="10"/>
      <c r="N20" s="201">
        <v>34790</v>
      </c>
      <c r="O20" s="710">
        <v>99.887990000000002</v>
      </c>
      <c r="P20" s="36">
        <f t="shared" si="1"/>
        <v>-0.2011099999999999</v>
      </c>
      <c r="Q20" s="263">
        <f t="shared" si="16"/>
        <v>-0.21</v>
      </c>
      <c r="R20" s="394">
        <f t="shared" si="14"/>
        <v>100.10893</v>
      </c>
      <c r="S20" s="297">
        <f t="shared" si="7"/>
        <v>-0.24233666666667375</v>
      </c>
      <c r="T20" s="687">
        <f t="shared" si="13"/>
        <v>100.55419857142859</v>
      </c>
      <c r="U20" s="266">
        <f t="shared" si="11"/>
        <v>-0.1601442857142672</v>
      </c>
      <c r="V20" s="626" t="str">
        <f t="shared" si="2"/>
        <v>---</v>
      </c>
      <c r="W20" s="241">
        <v>0</v>
      </c>
      <c r="X20" s="645"/>
      <c r="Y20" s="216"/>
    </row>
    <row r="21" spans="1:25">
      <c r="A21" s="2586">
        <v>34820</v>
      </c>
      <c r="B21" s="2621">
        <v>100.52046348965941</v>
      </c>
      <c r="C21" s="2610">
        <f t="shared" si="3"/>
        <v>0.63304131565094224</v>
      </c>
      <c r="D21" s="1757">
        <f t="shared" si="15"/>
        <v>2.5</v>
      </c>
      <c r="E21" s="687">
        <f t="shared" si="10"/>
        <v>99.888869485515059</v>
      </c>
      <c r="F21" s="266">
        <f t="shared" si="6"/>
        <v>0.58294951088164737</v>
      </c>
      <c r="G21" s="611">
        <f t="shared" si="12"/>
        <v>99.145039864409469</v>
      </c>
      <c r="H21" s="633">
        <f t="shared" si="6"/>
        <v>0.25838497537861826</v>
      </c>
      <c r="I21" s="1726" t="s">
        <v>344</v>
      </c>
      <c r="J21" s="2603" t="str">
        <f t="shared" si="0"/>
        <v>---</v>
      </c>
      <c r="K21" s="2600">
        <v>0</v>
      </c>
      <c r="L21" s="1685"/>
      <c r="M21" s="10"/>
      <c r="N21" s="201">
        <v>34820</v>
      </c>
      <c r="O21" s="710">
        <v>99.797700000000006</v>
      </c>
      <c r="P21" s="36">
        <f t="shared" si="1"/>
        <v>-9.0289999999995985E-2</v>
      </c>
      <c r="Q21" s="263">
        <f t="shared" si="16"/>
        <v>-0.48</v>
      </c>
      <c r="R21" s="394">
        <f t="shared" si="14"/>
        <v>99.924930000000003</v>
      </c>
      <c r="S21" s="297">
        <f t="shared" si="7"/>
        <v>-0.1839999999999975</v>
      </c>
      <c r="T21" s="687">
        <f t="shared" si="13"/>
        <v>100.37055571428571</v>
      </c>
      <c r="U21" s="266">
        <f t="shared" si="11"/>
        <v>-0.18364285714287121</v>
      </c>
      <c r="V21" s="626" t="str">
        <f t="shared" si="2"/>
        <v>---</v>
      </c>
      <c r="W21" s="241">
        <v>0</v>
      </c>
      <c r="X21" s="645"/>
      <c r="Y21" s="216"/>
    </row>
    <row r="22" spans="1:25">
      <c r="A22" s="2586">
        <v>34851</v>
      </c>
      <c r="B22" s="2621">
        <v>101.0241218109236</v>
      </c>
      <c r="C22" s="2610">
        <f t="shared" si="3"/>
        <v>0.50365832126419718</v>
      </c>
      <c r="D22" s="1757">
        <f t="shared" si="15"/>
        <v>2.7</v>
      </c>
      <c r="E22" s="687">
        <f t="shared" si="10"/>
        <v>100.47733582486381</v>
      </c>
      <c r="F22" s="266">
        <f t="shared" si="6"/>
        <v>0.5884663393487557</v>
      </c>
      <c r="G22" s="611">
        <f t="shared" si="12"/>
        <v>99.492285374572589</v>
      </c>
      <c r="H22" s="633">
        <f t="shared" si="6"/>
        <v>0.34724551016311977</v>
      </c>
      <c r="I22" s="1726" t="s">
        <v>344</v>
      </c>
      <c r="J22" s="2603" t="str">
        <f t="shared" si="0"/>
        <v>---</v>
      </c>
      <c r="K22" s="2600">
        <v>0</v>
      </c>
      <c r="L22" s="1685"/>
      <c r="M22" s="10"/>
      <c r="N22" s="201">
        <v>34851</v>
      </c>
      <c r="O22" s="710">
        <v>99.791640000000001</v>
      </c>
      <c r="P22" s="36">
        <f t="shared" si="1"/>
        <v>-6.0600000000050613E-3</v>
      </c>
      <c r="Q22" s="263">
        <f t="shared" si="16"/>
        <v>-0.67</v>
      </c>
      <c r="R22" s="394">
        <f t="shared" si="14"/>
        <v>99.825776666666684</v>
      </c>
      <c r="S22" s="297">
        <f t="shared" si="7"/>
        <v>-9.9153333333319438E-2</v>
      </c>
      <c r="T22" s="687">
        <f t="shared" si="13"/>
        <v>100.19621857142859</v>
      </c>
      <c r="U22" s="266">
        <f t="shared" si="11"/>
        <v>-0.17433714285712654</v>
      </c>
      <c r="V22" s="626" t="str">
        <f t="shared" si="2"/>
        <v>---</v>
      </c>
      <c r="W22" s="241">
        <v>0</v>
      </c>
      <c r="X22" s="645"/>
      <c r="Y22" s="216"/>
    </row>
    <row r="23" spans="1:25">
      <c r="A23" s="2586">
        <v>34881</v>
      </c>
      <c r="B23" s="2621">
        <v>101.37138820117575</v>
      </c>
      <c r="C23" s="2610">
        <f t="shared" si="3"/>
        <v>0.34726639025214467</v>
      </c>
      <c r="D23" s="1757">
        <f t="shared" si="15"/>
        <v>2.8</v>
      </c>
      <c r="E23" s="687">
        <f t="shared" si="10"/>
        <v>100.97199116725291</v>
      </c>
      <c r="F23" s="266">
        <f t="shared" si="6"/>
        <v>0.4946553423890947</v>
      </c>
      <c r="G23" s="611">
        <f t="shared" si="12"/>
        <v>99.905762466816796</v>
      </c>
      <c r="H23" s="633">
        <f t="shared" si="6"/>
        <v>0.41347709224420726</v>
      </c>
      <c r="I23" s="1726" t="s">
        <v>344</v>
      </c>
      <c r="J23" s="2603" t="str">
        <f t="shared" si="0"/>
        <v>---</v>
      </c>
      <c r="K23" s="2600">
        <v>0</v>
      </c>
      <c r="L23" s="1685"/>
      <c r="M23" s="10"/>
      <c r="N23" s="201">
        <v>34881</v>
      </c>
      <c r="O23" s="710">
        <v>99.855450000000005</v>
      </c>
      <c r="P23" s="36">
        <f t="shared" si="1"/>
        <v>6.3810000000003697E-2</v>
      </c>
      <c r="Q23" s="263">
        <f t="shared" si="16"/>
        <v>-0.8</v>
      </c>
      <c r="R23" s="394">
        <f t="shared" si="14"/>
        <v>99.814930000000004</v>
      </c>
      <c r="S23" s="297">
        <f t="shared" si="7"/>
        <v>-1.0846666666679994E-2</v>
      </c>
      <c r="T23" s="687">
        <f t="shared" si="13"/>
        <v>100.05522571428573</v>
      </c>
      <c r="U23" s="266">
        <f t="shared" si="11"/>
        <v>-0.14099285714286225</v>
      </c>
      <c r="V23" s="626" t="str">
        <f t="shared" si="2"/>
        <v>---</v>
      </c>
      <c r="W23" s="241">
        <v>0</v>
      </c>
      <c r="X23" s="645"/>
      <c r="Y23" s="216"/>
    </row>
    <row r="24" spans="1:25">
      <c r="A24" s="2586">
        <v>34912</v>
      </c>
      <c r="B24" s="2621">
        <v>101.59265585456629</v>
      </c>
      <c r="C24" s="2610">
        <f t="shared" si="3"/>
        <v>0.22126765339054089</v>
      </c>
      <c r="D24" s="1757">
        <f t="shared" si="15"/>
        <v>2.9</v>
      </c>
      <c r="E24" s="687">
        <f t="shared" si="10"/>
        <v>101.32938862222188</v>
      </c>
      <c r="F24" s="266">
        <f t="shared" si="6"/>
        <v>0.35739745496897513</v>
      </c>
      <c r="G24" s="611">
        <f t="shared" si="12"/>
        <v>100.34662704003217</v>
      </c>
      <c r="H24" s="633">
        <f t="shared" si="6"/>
        <v>0.44086457321537864</v>
      </c>
      <c r="I24" s="1726" t="s">
        <v>344</v>
      </c>
      <c r="J24" s="2603" t="str">
        <f t="shared" si="0"/>
        <v>---</v>
      </c>
      <c r="K24" s="2600">
        <v>0</v>
      </c>
      <c r="L24" s="1685"/>
      <c r="M24" s="10"/>
      <c r="N24" s="201">
        <v>34912</v>
      </c>
      <c r="O24" s="710">
        <v>99.993039999999993</v>
      </c>
      <c r="P24" s="36">
        <f t="shared" si="1"/>
        <v>0.13758999999998878</v>
      </c>
      <c r="Q24" s="263">
        <f t="shared" si="16"/>
        <v>-0.85</v>
      </c>
      <c r="R24" s="394">
        <f t="shared" si="14"/>
        <v>99.880043333333333</v>
      </c>
      <c r="S24" s="297">
        <f t="shared" si="7"/>
        <v>6.5113333333329138E-2</v>
      </c>
      <c r="T24" s="687">
        <f t="shared" si="13"/>
        <v>99.966374285714295</v>
      </c>
      <c r="U24" s="266">
        <f t="shared" si="11"/>
        <v>-8.8851428571430802E-2</v>
      </c>
      <c r="V24" s="626" t="str">
        <f t="shared" si="2"/>
        <v>---</v>
      </c>
      <c r="W24" s="241">
        <v>0</v>
      </c>
      <c r="X24" s="645"/>
      <c r="Y24" s="216"/>
    </row>
    <row r="25" spans="1:25">
      <c r="A25" s="2586">
        <v>34943</v>
      </c>
      <c r="B25" s="2621">
        <v>101.7373096867849</v>
      </c>
      <c r="C25" s="2610">
        <f t="shared" si="3"/>
        <v>0.14465383221860861</v>
      </c>
      <c r="D25" s="1757">
        <f t="shared" si="15"/>
        <v>3</v>
      </c>
      <c r="E25" s="687">
        <f t="shared" si="10"/>
        <v>101.56711791417564</v>
      </c>
      <c r="F25" s="266">
        <f t="shared" si="6"/>
        <v>0.23772929195375525</v>
      </c>
      <c r="G25" s="611">
        <f t="shared" si="12"/>
        <v>100.77029771571368</v>
      </c>
      <c r="H25" s="633">
        <f t="shared" si="6"/>
        <v>0.42367067568150674</v>
      </c>
      <c r="I25" s="1726" t="s">
        <v>344</v>
      </c>
      <c r="J25" s="2603" t="str">
        <f t="shared" si="0"/>
        <v>---</v>
      </c>
      <c r="K25" s="2600">
        <v>0</v>
      </c>
      <c r="L25" s="1685"/>
      <c r="M25" s="10"/>
      <c r="N25" s="201">
        <v>34943</v>
      </c>
      <c r="O25" s="710">
        <v>100.16289999999999</v>
      </c>
      <c r="P25" s="36">
        <f t="shared" si="1"/>
        <v>0.1698599999999999</v>
      </c>
      <c r="Q25" s="263">
        <f t="shared" si="16"/>
        <v>-0.84</v>
      </c>
      <c r="R25" s="394">
        <f t="shared" si="14"/>
        <v>100.00379666666667</v>
      </c>
      <c r="S25" s="297">
        <f t="shared" si="7"/>
        <v>0.12375333333334027</v>
      </c>
      <c r="T25" s="687">
        <f t="shared" si="13"/>
        <v>99.939688571428562</v>
      </c>
      <c r="U25" s="266">
        <f t="shared" si="11"/>
        <v>-2.6685714285733297E-2</v>
      </c>
      <c r="V25" s="626" t="str">
        <f t="shared" si="2"/>
        <v>---</v>
      </c>
      <c r="W25" s="241">
        <v>0</v>
      </c>
      <c r="X25" s="645"/>
      <c r="Y25" s="216"/>
    </row>
    <row r="26" spans="1:25">
      <c r="A26" s="2586">
        <v>34973</v>
      </c>
      <c r="B26" s="2621">
        <v>101.86828483684911</v>
      </c>
      <c r="C26" s="2610">
        <f t="shared" si="3"/>
        <v>0.13097515006421645</v>
      </c>
      <c r="D26" s="1757">
        <f t="shared" si="15"/>
        <v>3.2</v>
      </c>
      <c r="E26" s="687">
        <f t="shared" si="10"/>
        <v>101.73275012606678</v>
      </c>
      <c r="F26" s="266">
        <f t="shared" si="6"/>
        <v>0.16563221189113619</v>
      </c>
      <c r="G26" s="611">
        <f t="shared" si="12"/>
        <v>101.14309229342393</v>
      </c>
      <c r="H26" s="633">
        <f t="shared" si="6"/>
        <v>0.37279457771025193</v>
      </c>
      <c r="I26" s="1726" t="s">
        <v>344</v>
      </c>
      <c r="J26" s="2603" t="str">
        <f t="shared" si="0"/>
        <v>---</v>
      </c>
      <c r="K26" s="2600">
        <v>0</v>
      </c>
      <c r="L26" s="1685"/>
      <c r="M26" s="10"/>
      <c r="N26" s="201">
        <v>34973</v>
      </c>
      <c r="O26" s="710">
        <v>100.3242</v>
      </c>
      <c r="P26" s="36">
        <f t="shared" si="1"/>
        <v>0.16130000000001132</v>
      </c>
      <c r="Q26" s="263">
        <f t="shared" si="16"/>
        <v>-0.75</v>
      </c>
      <c r="R26" s="394">
        <f t="shared" si="14"/>
        <v>100.16004666666667</v>
      </c>
      <c r="S26" s="297">
        <f t="shared" si="7"/>
        <v>0.15625</v>
      </c>
      <c r="T26" s="687">
        <f t="shared" si="13"/>
        <v>99.973274285714297</v>
      </c>
      <c r="U26" s="266">
        <f t="shared" si="11"/>
        <v>3.358571428573498E-2</v>
      </c>
      <c r="V26" s="626" t="str">
        <f t="shared" si="2"/>
        <v>---</v>
      </c>
      <c r="W26" s="241">
        <v>0</v>
      </c>
      <c r="X26" s="645"/>
      <c r="Y26" s="216"/>
    </row>
    <row r="27" spans="1:25">
      <c r="A27" s="2586">
        <v>35004</v>
      </c>
      <c r="B27" s="2621">
        <v>102.00145351315557</v>
      </c>
      <c r="C27" s="2610">
        <f t="shared" si="3"/>
        <v>0.1331686763064539</v>
      </c>
      <c r="D27" s="1757">
        <f t="shared" si="15"/>
        <v>3.5</v>
      </c>
      <c r="E27" s="687">
        <f t="shared" si="10"/>
        <v>101.8690160122632</v>
      </c>
      <c r="F27" s="266">
        <f t="shared" si="6"/>
        <v>0.13626588619642632</v>
      </c>
      <c r="G27" s="611">
        <f t="shared" si="12"/>
        <v>101.44509677044495</v>
      </c>
      <c r="H27" s="633">
        <f t="shared" si="6"/>
        <v>0.30200447702101485</v>
      </c>
      <c r="I27" s="1726" t="s">
        <v>344</v>
      </c>
      <c r="J27" s="2603" t="str">
        <f t="shared" si="0"/>
        <v>---</v>
      </c>
      <c r="K27" s="2600">
        <v>0</v>
      </c>
      <c r="L27" s="1685"/>
      <c r="M27" s="10"/>
      <c r="N27" s="201">
        <v>35004</v>
      </c>
      <c r="O27" s="710">
        <v>100.4513</v>
      </c>
      <c r="P27" s="36">
        <f t="shared" si="1"/>
        <v>0.12709999999999866</v>
      </c>
      <c r="Q27" s="263">
        <f t="shared" si="16"/>
        <v>-0.56000000000000005</v>
      </c>
      <c r="R27" s="394">
        <f t="shared" si="14"/>
        <v>100.3128</v>
      </c>
      <c r="S27" s="297">
        <f t="shared" si="7"/>
        <v>0.15275333333332242</v>
      </c>
      <c r="T27" s="687">
        <f t="shared" si="13"/>
        <v>100.05374714285715</v>
      </c>
      <c r="U27" s="266">
        <f t="shared" si="11"/>
        <v>8.047285714285124E-2</v>
      </c>
      <c r="V27" s="626" t="str">
        <f t="shared" si="2"/>
        <v>---</v>
      </c>
      <c r="W27" s="241">
        <v>0</v>
      </c>
      <c r="X27" s="645"/>
      <c r="Y27" s="216"/>
    </row>
    <row r="28" spans="1:25">
      <c r="A28" s="2587">
        <v>35034</v>
      </c>
      <c r="B28" s="2622">
        <v>102.12354770802925</v>
      </c>
      <c r="C28" s="2611">
        <f t="shared" si="3"/>
        <v>0.12209419487368223</v>
      </c>
      <c r="D28" s="1758">
        <f t="shared" si="15"/>
        <v>3.7</v>
      </c>
      <c r="E28" s="688">
        <f t="shared" si="10"/>
        <v>101.99776201934465</v>
      </c>
      <c r="F28" s="267">
        <f t="shared" si="6"/>
        <v>0.12874600708144612</v>
      </c>
      <c r="G28" s="612">
        <f t="shared" si="12"/>
        <v>101.67410880164064</v>
      </c>
      <c r="H28" s="634">
        <f t="shared" si="6"/>
        <v>0.22901203119569402</v>
      </c>
      <c r="I28" s="1727" t="s">
        <v>344</v>
      </c>
      <c r="J28" s="2604" t="str">
        <f t="shared" si="0"/>
        <v>---</v>
      </c>
      <c r="K28" s="2601">
        <v>0</v>
      </c>
      <c r="L28" s="1686"/>
      <c r="M28" s="10"/>
      <c r="N28" s="202">
        <v>35034</v>
      </c>
      <c r="O28" s="710">
        <v>100.556</v>
      </c>
      <c r="P28" s="36">
        <f t="shared" si="1"/>
        <v>0.10469999999999402</v>
      </c>
      <c r="Q28" s="543">
        <f t="shared" si="16"/>
        <v>-0.28000000000000003</v>
      </c>
      <c r="R28" s="394">
        <f t="shared" si="14"/>
        <v>100.44383333333333</v>
      </c>
      <c r="S28" s="297">
        <f t="shared" si="7"/>
        <v>0.13103333333333467</v>
      </c>
      <c r="T28" s="688">
        <f t="shared" si="13"/>
        <v>100.16207571428572</v>
      </c>
      <c r="U28" s="267">
        <f t="shared" si="11"/>
        <v>0.10832857142857222</v>
      </c>
      <c r="V28" s="627" t="str">
        <f t="shared" si="2"/>
        <v>---</v>
      </c>
      <c r="W28" s="264">
        <v>0</v>
      </c>
      <c r="X28" s="645"/>
      <c r="Y28" s="216"/>
    </row>
    <row r="29" spans="1:25">
      <c r="A29" s="2586">
        <v>35065</v>
      </c>
      <c r="B29" s="2621">
        <v>102.21617277707632</v>
      </c>
      <c r="C29" s="2610">
        <f t="shared" si="3"/>
        <v>9.2625069047073794E-2</v>
      </c>
      <c r="D29" s="1757">
        <f t="shared" si="15"/>
        <v>3.8</v>
      </c>
      <c r="E29" s="687">
        <f t="shared" si="10"/>
        <v>102.11372466608704</v>
      </c>
      <c r="F29" s="266">
        <f t="shared" si="6"/>
        <v>0.1159626467423891</v>
      </c>
      <c r="G29" s="611">
        <f t="shared" si="12"/>
        <v>101.8444017968053</v>
      </c>
      <c r="H29" s="633">
        <f t="shared" si="6"/>
        <v>0.17029299516465812</v>
      </c>
      <c r="I29" s="1726" t="s">
        <v>344</v>
      </c>
      <c r="J29" s="2605" t="str">
        <f t="shared" si="0"/>
        <v>---</v>
      </c>
      <c r="K29" s="2600">
        <v>0</v>
      </c>
      <c r="L29" s="1685"/>
      <c r="M29" s="10"/>
      <c r="N29" s="201">
        <v>35065</v>
      </c>
      <c r="O29" s="712">
        <v>100.6525</v>
      </c>
      <c r="P29" s="244">
        <f t="shared" si="1"/>
        <v>9.6500000000006025E-2</v>
      </c>
      <c r="Q29" s="263">
        <f t="shared" si="16"/>
        <v>0.04</v>
      </c>
      <c r="R29" s="642">
        <f t="shared" si="14"/>
        <v>100.55326666666667</v>
      </c>
      <c r="S29" s="643">
        <f t="shared" si="7"/>
        <v>0.10943333333334238</v>
      </c>
      <c r="T29" s="687">
        <f t="shared" si="13"/>
        <v>100.28505571428572</v>
      </c>
      <c r="U29" s="266">
        <f t="shared" si="11"/>
        <v>0.12297999999999831</v>
      </c>
      <c r="V29" s="626" t="str">
        <f t="shared" si="2"/>
        <v>---</v>
      </c>
      <c r="W29" s="241">
        <v>0</v>
      </c>
      <c r="X29" s="645"/>
      <c r="Y29" s="216"/>
    </row>
    <row r="30" spans="1:25">
      <c r="A30" s="2586">
        <v>35096</v>
      </c>
      <c r="B30" s="2621">
        <v>102.28511420724861</v>
      </c>
      <c r="C30" s="2610">
        <f t="shared" si="3"/>
        <v>6.894143017228771E-2</v>
      </c>
      <c r="D30" s="1757">
        <f t="shared" si="15"/>
        <v>3.6</v>
      </c>
      <c r="E30" s="687">
        <f t="shared" si="10"/>
        <v>102.20827823078473</v>
      </c>
      <c r="F30" s="266">
        <f t="shared" si="6"/>
        <v>9.4553564697690717E-2</v>
      </c>
      <c r="G30" s="611">
        <f t="shared" si="12"/>
        <v>101.97493408338717</v>
      </c>
      <c r="H30" s="633">
        <f t="shared" si="6"/>
        <v>0.13053228658186811</v>
      </c>
      <c r="I30" s="1726" t="s">
        <v>344</v>
      </c>
      <c r="J30" s="2603" t="str">
        <f t="shared" si="0"/>
        <v>---</v>
      </c>
      <c r="K30" s="2600">
        <v>0</v>
      </c>
      <c r="L30" s="1685"/>
      <c r="M30" s="10"/>
      <c r="N30" s="201">
        <v>35096</v>
      </c>
      <c r="O30" s="710">
        <v>100.7448</v>
      </c>
      <c r="P30" s="36">
        <f t="shared" si="1"/>
        <v>9.2299999999994498E-2</v>
      </c>
      <c r="Q30" s="263">
        <f t="shared" si="16"/>
        <v>0.39</v>
      </c>
      <c r="R30" s="394">
        <f t="shared" si="14"/>
        <v>100.6511</v>
      </c>
      <c r="S30" s="297">
        <f t="shared" si="7"/>
        <v>9.7833333333326777E-2</v>
      </c>
      <c r="T30" s="687">
        <f t="shared" si="13"/>
        <v>100.41210571428572</v>
      </c>
      <c r="U30" s="266">
        <f t="shared" si="11"/>
        <v>0.127049999999997</v>
      </c>
      <c r="V30" s="626" t="str">
        <f t="shared" si="2"/>
        <v>---</v>
      </c>
      <c r="W30" s="241">
        <v>0</v>
      </c>
      <c r="X30" s="645"/>
      <c r="Y30" s="216"/>
    </row>
    <row r="31" spans="1:25">
      <c r="A31" s="2586">
        <v>35125</v>
      </c>
      <c r="B31" s="2621">
        <v>102.33996475851256</v>
      </c>
      <c r="C31" s="2610">
        <f t="shared" si="3"/>
        <v>5.4850551263953662E-2</v>
      </c>
      <c r="D31" s="1757">
        <f t="shared" si="15"/>
        <v>3.1</v>
      </c>
      <c r="E31" s="687">
        <f t="shared" si="10"/>
        <v>102.28041724761249</v>
      </c>
      <c r="F31" s="266">
        <f t="shared" si="6"/>
        <v>7.2139016827762248E-2</v>
      </c>
      <c r="G31" s="611">
        <f t="shared" si="12"/>
        <v>102.08169249823662</v>
      </c>
      <c r="H31" s="633">
        <f t="shared" si="6"/>
        <v>0.10675841484945181</v>
      </c>
      <c r="I31" s="1726" t="s">
        <v>344</v>
      </c>
      <c r="J31" s="2603" t="str">
        <f t="shared" si="0"/>
        <v>---</v>
      </c>
      <c r="K31" s="2600">
        <v>0</v>
      </c>
      <c r="L31" s="1685"/>
      <c r="M31" s="10"/>
      <c r="N31" s="201">
        <v>35125</v>
      </c>
      <c r="O31" s="710">
        <v>100.8219</v>
      </c>
      <c r="P31" s="36">
        <f t="shared" si="1"/>
        <v>7.7100000000001501E-2</v>
      </c>
      <c r="Q31" s="263">
        <f t="shared" si="16"/>
        <v>0.73</v>
      </c>
      <c r="R31" s="394">
        <f t="shared" si="14"/>
        <v>100.73973333333333</v>
      </c>
      <c r="S31" s="297">
        <f t="shared" si="7"/>
        <v>8.8633333333334008E-2</v>
      </c>
      <c r="T31" s="687">
        <f t="shared" si="13"/>
        <v>100.53051428571428</v>
      </c>
      <c r="U31" s="266">
        <f t="shared" si="11"/>
        <v>0.11840857142856009</v>
      </c>
      <c r="V31" s="626" t="str">
        <f t="shared" si="2"/>
        <v>---</v>
      </c>
      <c r="W31" s="241">
        <v>0</v>
      </c>
      <c r="X31" s="645"/>
      <c r="Y31" s="216"/>
    </row>
    <row r="32" spans="1:25">
      <c r="A32" s="2586">
        <v>35156</v>
      </c>
      <c r="B32" s="2621">
        <v>102.4214973384321</v>
      </c>
      <c r="C32" s="2610">
        <f t="shared" si="3"/>
        <v>8.1532579919539216E-2</v>
      </c>
      <c r="D32" s="1757">
        <f t="shared" si="15"/>
        <v>2.5</v>
      </c>
      <c r="E32" s="687">
        <f t="shared" si="10"/>
        <v>102.34885876806443</v>
      </c>
      <c r="F32" s="266">
        <f t="shared" si="6"/>
        <v>6.8441520451941074E-2</v>
      </c>
      <c r="G32" s="611">
        <f t="shared" si="12"/>
        <v>102.17943359132907</v>
      </c>
      <c r="H32" s="633">
        <f t="shared" si="6"/>
        <v>9.7741093092452047E-2</v>
      </c>
      <c r="I32" s="1726" t="s">
        <v>344</v>
      </c>
      <c r="J32" s="2603" t="str">
        <f t="shared" si="0"/>
        <v>---</v>
      </c>
      <c r="K32" s="2600">
        <v>0</v>
      </c>
      <c r="L32" s="1685"/>
      <c r="M32" s="10"/>
      <c r="N32" s="201">
        <v>35156</v>
      </c>
      <c r="O32" s="710">
        <v>100.85760000000001</v>
      </c>
      <c r="P32" s="36">
        <f t="shared" si="1"/>
        <v>3.5700000000005616E-2</v>
      </c>
      <c r="Q32" s="263">
        <f t="shared" si="16"/>
        <v>0.97</v>
      </c>
      <c r="R32" s="394">
        <f t="shared" si="14"/>
        <v>100.80810000000001</v>
      </c>
      <c r="S32" s="297">
        <f t="shared" si="7"/>
        <v>6.8366666666676679E-2</v>
      </c>
      <c r="T32" s="687">
        <f t="shared" si="13"/>
        <v>100.62975714285714</v>
      </c>
      <c r="U32" s="266">
        <f t="shared" si="11"/>
        <v>9.9242857142868957E-2</v>
      </c>
      <c r="V32" s="626" t="str">
        <f t="shared" si="2"/>
        <v>---</v>
      </c>
      <c r="W32" s="241">
        <v>0</v>
      </c>
      <c r="X32" s="645"/>
      <c r="Y32" s="216"/>
    </row>
    <row r="33" spans="1:25">
      <c r="A33" s="2586">
        <v>35186</v>
      </c>
      <c r="B33" s="2621">
        <v>102.54814283785844</v>
      </c>
      <c r="C33" s="2610">
        <f t="shared" si="3"/>
        <v>0.1266454994263313</v>
      </c>
      <c r="D33" s="1757">
        <f t="shared" si="15"/>
        <v>2</v>
      </c>
      <c r="E33" s="687">
        <f t="shared" si="10"/>
        <v>102.43653497826772</v>
      </c>
      <c r="F33" s="266">
        <f t="shared" si="6"/>
        <v>8.7676210203284199E-2</v>
      </c>
      <c r="G33" s="611">
        <f t="shared" si="12"/>
        <v>102.27655616290183</v>
      </c>
      <c r="H33" s="633">
        <f t="shared" si="6"/>
        <v>9.7122571572754168E-2</v>
      </c>
      <c r="I33" s="1726" t="s">
        <v>344</v>
      </c>
      <c r="J33" s="2603" t="str">
        <f t="shared" si="0"/>
        <v>---</v>
      </c>
      <c r="K33" s="2600">
        <v>0</v>
      </c>
      <c r="L33" s="1685"/>
      <c r="M33" s="10"/>
      <c r="N33" s="201">
        <v>35186</v>
      </c>
      <c r="O33" s="710">
        <v>100.8257</v>
      </c>
      <c r="P33" s="36">
        <f t="shared" si="1"/>
        <v>-3.1900000000007367E-2</v>
      </c>
      <c r="Q33" s="263">
        <f t="shared" si="16"/>
        <v>1.03</v>
      </c>
      <c r="R33" s="394">
        <f t="shared" si="14"/>
        <v>100.83506666666666</v>
      </c>
      <c r="S33" s="297">
        <f t="shared" si="7"/>
        <v>2.6966666666652372E-2</v>
      </c>
      <c r="T33" s="687">
        <f t="shared" si="13"/>
        <v>100.70140000000001</v>
      </c>
      <c r="U33" s="266">
        <f t="shared" si="11"/>
        <v>7.1642857142862226E-2</v>
      </c>
      <c r="V33" s="626" t="str">
        <f t="shared" si="2"/>
        <v>---</v>
      </c>
      <c r="W33" s="241">
        <v>0</v>
      </c>
      <c r="X33" s="645"/>
      <c r="Y33" s="216"/>
    </row>
    <row r="34" spans="1:25">
      <c r="A34" s="2586">
        <v>35217</v>
      </c>
      <c r="B34" s="2621">
        <v>102.67885348621509</v>
      </c>
      <c r="C34" s="2610">
        <f t="shared" si="3"/>
        <v>0.13071064835665425</v>
      </c>
      <c r="D34" s="1757">
        <f t="shared" si="15"/>
        <v>1.6</v>
      </c>
      <c r="E34" s="687">
        <f t="shared" si="10"/>
        <v>102.54949788750189</v>
      </c>
      <c r="F34" s="266">
        <f t="shared" si="6"/>
        <v>0.11296290923417018</v>
      </c>
      <c r="G34" s="611">
        <f t="shared" si="12"/>
        <v>102.37332758762463</v>
      </c>
      <c r="H34" s="633">
        <f t="shared" si="6"/>
        <v>9.677142472280309E-2</v>
      </c>
      <c r="I34" s="1726" t="s">
        <v>344</v>
      </c>
      <c r="J34" s="2603" t="str">
        <f t="shared" si="0"/>
        <v>---</v>
      </c>
      <c r="K34" s="2600">
        <v>0</v>
      </c>
      <c r="L34" s="1685"/>
      <c r="M34" s="10"/>
      <c r="N34" s="201">
        <v>35217</v>
      </c>
      <c r="O34" s="710">
        <v>100.7557</v>
      </c>
      <c r="P34" s="36">
        <f t="shared" si="1"/>
        <v>-6.9999999999993179E-2</v>
      </c>
      <c r="Q34" s="263">
        <f t="shared" si="16"/>
        <v>0.97</v>
      </c>
      <c r="R34" s="394">
        <f t="shared" si="14"/>
        <v>100.813</v>
      </c>
      <c r="S34" s="297">
        <f t="shared" si="7"/>
        <v>-2.206666666666024E-2</v>
      </c>
      <c r="T34" s="687">
        <f t="shared" si="13"/>
        <v>100.74488571428573</v>
      </c>
      <c r="U34" s="266">
        <f t="shared" si="11"/>
        <v>4.3485714285722565E-2</v>
      </c>
      <c r="V34" s="626" t="str">
        <f t="shared" si="2"/>
        <v>---</v>
      </c>
      <c r="W34" s="241">
        <v>0</v>
      </c>
      <c r="X34" s="645"/>
      <c r="Y34" s="216"/>
    </row>
    <row r="35" spans="1:25">
      <c r="A35" s="2586">
        <v>35247</v>
      </c>
      <c r="B35" s="2621">
        <v>102.78828784438161</v>
      </c>
      <c r="C35" s="2610">
        <f t="shared" si="3"/>
        <v>0.10943435816652425</v>
      </c>
      <c r="D35" s="1757">
        <f t="shared" si="15"/>
        <v>1.4</v>
      </c>
      <c r="E35" s="687">
        <f t="shared" si="10"/>
        <v>102.67176138948504</v>
      </c>
      <c r="F35" s="266">
        <f t="shared" si="6"/>
        <v>0.12226350198315572</v>
      </c>
      <c r="G35" s="611">
        <f t="shared" si="12"/>
        <v>102.46829046424639</v>
      </c>
      <c r="H35" s="633">
        <f t="shared" si="6"/>
        <v>9.4962876621764281E-2</v>
      </c>
      <c r="I35" s="1726" t="s">
        <v>344</v>
      </c>
      <c r="J35" s="2603" t="str">
        <f t="shared" si="0"/>
        <v>---</v>
      </c>
      <c r="K35" s="2600">
        <v>0</v>
      </c>
      <c r="L35" s="1685"/>
      <c r="M35" s="10"/>
      <c r="N35" s="201">
        <v>35247</v>
      </c>
      <c r="O35" s="710">
        <v>100.6733</v>
      </c>
      <c r="P35" s="36">
        <f t="shared" si="1"/>
        <v>-8.2400000000006912E-2</v>
      </c>
      <c r="Q35" s="263">
        <f t="shared" si="16"/>
        <v>0.82</v>
      </c>
      <c r="R35" s="394">
        <f t="shared" si="14"/>
        <v>100.75156666666668</v>
      </c>
      <c r="S35" s="297">
        <f t="shared" si="7"/>
        <v>-6.1433333333326345E-2</v>
      </c>
      <c r="T35" s="687">
        <f t="shared" si="13"/>
        <v>100.76164285714286</v>
      </c>
      <c r="U35" s="266">
        <f t="shared" si="11"/>
        <v>1.6757142857130702E-2</v>
      </c>
      <c r="V35" s="626" t="str">
        <f t="shared" si="2"/>
        <v>---</v>
      </c>
      <c r="W35" s="241">
        <v>0</v>
      </c>
      <c r="X35" s="645"/>
      <c r="Y35" s="216"/>
    </row>
    <row r="36" spans="1:25">
      <c r="A36" s="2586">
        <v>35278</v>
      </c>
      <c r="B36" s="2621">
        <v>102.85777362869023</v>
      </c>
      <c r="C36" s="2610">
        <f t="shared" si="3"/>
        <v>6.9485784308611187E-2</v>
      </c>
      <c r="D36" s="1757">
        <f t="shared" si="15"/>
        <v>1.2</v>
      </c>
      <c r="E36" s="687">
        <f t="shared" si="10"/>
        <v>102.77497165309563</v>
      </c>
      <c r="F36" s="266">
        <f t="shared" si="6"/>
        <v>0.10321026361059182</v>
      </c>
      <c r="G36" s="611">
        <f t="shared" si="12"/>
        <v>102.55994772876268</v>
      </c>
      <c r="H36" s="633">
        <f t="shared" si="6"/>
        <v>9.1657264516285863E-2</v>
      </c>
      <c r="I36" s="1726" t="s">
        <v>344</v>
      </c>
      <c r="J36" s="2603" t="str">
        <f t="shared" si="0"/>
        <v>---</v>
      </c>
      <c r="K36" s="2600">
        <v>0</v>
      </c>
      <c r="L36" s="1685"/>
      <c r="M36" s="10"/>
      <c r="N36" s="201">
        <v>35278</v>
      </c>
      <c r="O36" s="710">
        <v>100.578</v>
      </c>
      <c r="P36" s="36">
        <f t="shared" si="1"/>
        <v>-9.5299999999994611E-2</v>
      </c>
      <c r="Q36" s="263">
        <f t="shared" si="16"/>
        <v>0.59</v>
      </c>
      <c r="R36" s="394">
        <f t="shared" si="14"/>
        <v>100.669</v>
      </c>
      <c r="S36" s="297">
        <f t="shared" si="7"/>
        <v>-8.2566666666679112E-2</v>
      </c>
      <c r="T36" s="687">
        <f t="shared" si="13"/>
        <v>100.75099999999999</v>
      </c>
      <c r="U36" s="266">
        <f t="shared" si="11"/>
        <v>-1.0642857142869389E-2</v>
      </c>
      <c r="V36" s="628" t="str">
        <f t="shared" si="2"/>
        <v>---</v>
      </c>
      <c r="W36" s="241">
        <v>0</v>
      </c>
      <c r="X36" s="645"/>
      <c r="Y36" s="216"/>
    </row>
    <row r="37" spans="1:25">
      <c r="A37" s="2586">
        <v>35309</v>
      </c>
      <c r="B37" s="2621">
        <v>102.91749031498365</v>
      </c>
      <c r="C37" s="2610">
        <f t="shared" si="3"/>
        <v>5.9716686293427301E-2</v>
      </c>
      <c r="D37" s="1757">
        <f t="shared" si="15"/>
        <v>1.2</v>
      </c>
      <c r="E37" s="687">
        <f t="shared" si="10"/>
        <v>102.85451726268515</v>
      </c>
      <c r="F37" s="266">
        <f t="shared" si="6"/>
        <v>7.9545609589516175E-2</v>
      </c>
      <c r="G37" s="611">
        <f t="shared" si="12"/>
        <v>102.65028717272482</v>
      </c>
      <c r="H37" s="633">
        <f t="shared" si="6"/>
        <v>9.0339443962136556E-2</v>
      </c>
      <c r="I37" s="1726" t="s">
        <v>344</v>
      </c>
      <c r="J37" s="2603" t="str">
        <f t="shared" si="0"/>
        <v>---</v>
      </c>
      <c r="K37" s="2600">
        <v>0</v>
      </c>
      <c r="L37" s="1685"/>
      <c r="M37" s="10"/>
      <c r="N37" s="250">
        <v>35309</v>
      </c>
      <c r="O37" s="713">
        <v>100.4337</v>
      </c>
      <c r="P37" s="251">
        <f t="shared" si="1"/>
        <v>-0.14430000000000121</v>
      </c>
      <c r="Q37" s="693">
        <f t="shared" si="16"/>
        <v>0.27</v>
      </c>
      <c r="R37" s="393">
        <f t="shared" si="14"/>
        <v>100.56166666666667</v>
      </c>
      <c r="S37" s="295">
        <f t="shared" si="7"/>
        <v>-0.10733333333332951</v>
      </c>
      <c r="T37" s="683">
        <f t="shared" si="13"/>
        <v>100.70655714285715</v>
      </c>
      <c r="U37" s="693">
        <f t="shared" si="11"/>
        <v>-4.4442857142840353E-2</v>
      </c>
      <c r="V37" s="629" t="str">
        <f t="shared" si="2"/>
        <v>山</v>
      </c>
      <c r="W37" s="254">
        <v>1</v>
      </c>
      <c r="X37" s="645"/>
      <c r="Y37" s="216"/>
    </row>
    <row r="38" spans="1:25">
      <c r="A38" s="2589">
        <v>35339</v>
      </c>
      <c r="B38" s="2621">
        <v>102.95353072474678</v>
      </c>
      <c r="C38" s="593">
        <f t="shared" si="3"/>
        <v>3.604040976313172E-2</v>
      </c>
      <c r="D38" s="1759">
        <f t="shared" si="15"/>
        <v>1.1000000000000001</v>
      </c>
      <c r="E38" s="683">
        <f t="shared" si="10"/>
        <v>102.90959822280689</v>
      </c>
      <c r="F38" s="693">
        <f t="shared" si="6"/>
        <v>5.5080960121742351E-2</v>
      </c>
      <c r="G38" s="393">
        <f t="shared" si="12"/>
        <v>102.73793945361543</v>
      </c>
      <c r="H38" s="295">
        <f t="shared" si="6"/>
        <v>8.7652280890608836E-2</v>
      </c>
      <c r="I38" s="1729" t="s">
        <v>344</v>
      </c>
      <c r="J38" s="2606" t="str">
        <f t="shared" si="0"/>
        <v>山</v>
      </c>
      <c r="K38" s="2600">
        <v>1</v>
      </c>
      <c r="L38" s="1685"/>
      <c r="M38" s="10"/>
      <c r="N38" s="201">
        <v>35339</v>
      </c>
      <c r="O38" s="710">
        <v>100.1722</v>
      </c>
      <c r="P38" s="36">
        <f t="shared" si="1"/>
        <v>-0.26149999999999807</v>
      </c>
      <c r="Q38" s="263">
        <f t="shared" si="16"/>
        <v>-0.15</v>
      </c>
      <c r="R38" s="394">
        <f t="shared" si="14"/>
        <v>100.39463333333333</v>
      </c>
      <c r="S38" s="297">
        <f t="shared" si="7"/>
        <v>-0.16703333333333603</v>
      </c>
      <c r="T38" s="52">
        <f t="shared" si="13"/>
        <v>100.61374285714285</v>
      </c>
      <c r="U38" s="263">
        <f t="shared" si="11"/>
        <v>-9.2814285714297284E-2</v>
      </c>
      <c r="V38" s="628" t="str">
        <f t="shared" si="2"/>
        <v>---</v>
      </c>
      <c r="W38" s="241">
        <v>0</v>
      </c>
      <c r="X38" s="645"/>
      <c r="Y38" s="216"/>
    </row>
    <row r="39" spans="1:25">
      <c r="A39" s="2590">
        <v>35370</v>
      </c>
      <c r="B39" s="2621">
        <v>102.94214659726917</v>
      </c>
      <c r="C39" s="2610">
        <f t="shared" si="3"/>
        <v>-1.1384127477612083E-2</v>
      </c>
      <c r="D39" s="1760">
        <f t="shared" si="15"/>
        <v>0.9</v>
      </c>
      <c r="E39" s="1191">
        <f t="shared" si="10"/>
        <v>102.93772254566653</v>
      </c>
      <c r="F39" s="1193">
        <f t="shared" si="6"/>
        <v>2.8124322859639506E-2</v>
      </c>
      <c r="G39" s="652">
        <f t="shared" si="12"/>
        <v>102.81231791916356</v>
      </c>
      <c r="H39" s="653">
        <f t="shared" si="6"/>
        <v>7.4378465548136319E-2</v>
      </c>
      <c r="I39" s="1730" t="s">
        <v>344</v>
      </c>
      <c r="J39" s="2603" t="str">
        <f t="shared" si="0"/>
        <v>---</v>
      </c>
      <c r="K39" s="2600">
        <v>0</v>
      </c>
      <c r="L39" s="1685"/>
      <c r="M39" s="10"/>
      <c r="N39" s="201">
        <v>35370</v>
      </c>
      <c r="O39" s="710">
        <v>99.745019999999997</v>
      </c>
      <c r="P39" s="36">
        <f t="shared" si="1"/>
        <v>-0.427180000000007</v>
      </c>
      <c r="Q39" s="263">
        <f t="shared" si="16"/>
        <v>-0.7</v>
      </c>
      <c r="R39" s="394">
        <f t="shared" si="14"/>
        <v>100.11697333333335</v>
      </c>
      <c r="S39" s="297">
        <f t="shared" si="7"/>
        <v>-0.27765999999998314</v>
      </c>
      <c r="T39" s="687">
        <f t="shared" si="13"/>
        <v>100.45480285714287</v>
      </c>
      <c r="U39" s="266">
        <f t="shared" si="11"/>
        <v>-0.15893999999998698</v>
      </c>
      <c r="V39" s="628" t="str">
        <f t="shared" si="2"/>
        <v>---</v>
      </c>
      <c r="W39" s="241">
        <v>0</v>
      </c>
      <c r="X39" s="645"/>
      <c r="Y39" s="216"/>
    </row>
    <row r="40" spans="1:25">
      <c r="A40" s="2587">
        <v>35400</v>
      </c>
      <c r="B40" s="2622">
        <v>102.8783649960501</v>
      </c>
      <c r="C40" s="2611">
        <f t="shared" si="3"/>
        <v>-6.3781601219076833E-2</v>
      </c>
      <c r="D40" s="1758">
        <f t="shared" si="15"/>
        <v>0.7</v>
      </c>
      <c r="E40" s="688">
        <f t="shared" si="10"/>
        <v>102.92468077268869</v>
      </c>
      <c r="F40" s="267">
        <f t="shared" si="6"/>
        <v>-1.3041772977842925E-2</v>
      </c>
      <c r="G40" s="612">
        <f t="shared" si="12"/>
        <v>102.85949251319094</v>
      </c>
      <c r="H40" s="634">
        <f t="shared" si="6"/>
        <v>4.7174594027382E-2</v>
      </c>
      <c r="I40" s="1727" t="s">
        <v>348</v>
      </c>
      <c r="J40" s="2604" t="str">
        <f t="shared" si="0"/>
        <v>---</v>
      </c>
      <c r="K40" s="2601">
        <v>0</v>
      </c>
      <c r="L40" s="1686"/>
      <c r="M40" s="10"/>
      <c r="N40" s="201">
        <v>35400</v>
      </c>
      <c r="O40" s="711">
        <v>99.293440000000004</v>
      </c>
      <c r="P40" s="242">
        <f t="shared" si="1"/>
        <v>-0.45157999999999276</v>
      </c>
      <c r="Q40" s="543">
        <f t="shared" si="16"/>
        <v>-1.26</v>
      </c>
      <c r="R40" s="492">
        <f t="shared" si="14"/>
        <v>99.736886666666649</v>
      </c>
      <c r="S40" s="490">
        <f t="shared" si="7"/>
        <v>-0.3800866666666991</v>
      </c>
      <c r="T40" s="687">
        <f t="shared" si="13"/>
        <v>100.23590857142857</v>
      </c>
      <c r="U40" s="266">
        <f t="shared" si="11"/>
        <v>-0.21889428571429903</v>
      </c>
      <c r="V40" s="609" t="str">
        <f t="shared" si="2"/>
        <v>---</v>
      </c>
      <c r="W40" s="264">
        <v>0</v>
      </c>
      <c r="X40" s="645"/>
      <c r="Y40" s="216"/>
    </row>
    <row r="41" spans="1:25">
      <c r="A41" s="2586">
        <v>35431</v>
      </c>
      <c r="B41" s="2621">
        <v>102.77557629707536</v>
      </c>
      <c r="C41" s="2610">
        <f t="shared" si="3"/>
        <v>-0.10278869897473442</v>
      </c>
      <c r="D41" s="1757">
        <f t="shared" si="15"/>
        <v>0.5</v>
      </c>
      <c r="E41" s="687">
        <f t="shared" si="10"/>
        <v>102.86536263013154</v>
      </c>
      <c r="F41" s="266">
        <f t="shared" si="6"/>
        <v>-5.9318142557145848E-2</v>
      </c>
      <c r="G41" s="611">
        <f t="shared" si="12"/>
        <v>102.87331005759954</v>
      </c>
      <c r="H41" s="633">
        <f t="shared" si="6"/>
        <v>1.381754440859595E-2</v>
      </c>
      <c r="I41" s="1726" t="s">
        <v>348</v>
      </c>
      <c r="J41" s="2605" t="str">
        <f t="shared" si="0"/>
        <v>---</v>
      </c>
      <c r="K41" s="2600">
        <v>0</v>
      </c>
      <c r="L41" s="1685"/>
      <c r="M41" s="10"/>
      <c r="N41" s="200">
        <v>35431</v>
      </c>
      <c r="O41" s="710">
        <v>99.023619999999994</v>
      </c>
      <c r="P41" s="36">
        <f t="shared" si="1"/>
        <v>-0.26982000000000994</v>
      </c>
      <c r="Q41" s="263">
        <f t="shared" si="16"/>
        <v>-1.62</v>
      </c>
      <c r="R41" s="394">
        <f t="shared" si="14"/>
        <v>99.354026666666655</v>
      </c>
      <c r="S41" s="297">
        <f t="shared" si="7"/>
        <v>-0.38285999999999376</v>
      </c>
      <c r="T41" s="689">
        <f t="shared" si="13"/>
        <v>99.988468571428584</v>
      </c>
      <c r="U41" s="268">
        <f t="shared" si="11"/>
        <v>-0.24743999999998323</v>
      </c>
      <c r="V41" s="626" t="str">
        <f t="shared" si="2"/>
        <v>---</v>
      </c>
      <c r="W41" s="241">
        <v>0</v>
      </c>
      <c r="X41" s="645"/>
      <c r="Y41" s="216"/>
    </row>
    <row r="42" spans="1:25">
      <c r="A42" s="2586">
        <v>35462</v>
      </c>
      <c r="B42" s="2621">
        <v>102.62710511387282</v>
      </c>
      <c r="C42" s="2610">
        <f t="shared" si="3"/>
        <v>-0.14847118320254538</v>
      </c>
      <c r="D42" s="1757">
        <f t="shared" si="15"/>
        <v>0.3</v>
      </c>
      <c r="E42" s="687">
        <f t="shared" si="10"/>
        <v>102.76034880233276</v>
      </c>
      <c r="F42" s="266">
        <f t="shared" si="6"/>
        <v>-0.10501382779878554</v>
      </c>
      <c r="G42" s="611">
        <f t="shared" si="12"/>
        <v>102.85028395324116</v>
      </c>
      <c r="H42" s="633">
        <f t="shared" si="6"/>
        <v>-2.3026104358379484E-2</v>
      </c>
      <c r="I42" s="1726" t="s">
        <v>346</v>
      </c>
      <c r="J42" s="2603" t="str">
        <f t="shared" si="0"/>
        <v>---</v>
      </c>
      <c r="K42" s="2600">
        <v>0</v>
      </c>
      <c r="L42" s="1685"/>
      <c r="M42" s="10"/>
      <c r="N42" s="201">
        <v>35462</v>
      </c>
      <c r="O42" s="710">
        <v>99.106409999999997</v>
      </c>
      <c r="P42" s="36">
        <f t="shared" si="1"/>
        <v>8.2790000000002806E-2</v>
      </c>
      <c r="Q42" s="263">
        <f t="shared" si="16"/>
        <v>-1.63</v>
      </c>
      <c r="R42" s="394">
        <f t="shared" si="14"/>
        <v>99.141156666666674</v>
      </c>
      <c r="S42" s="297">
        <f t="shared" si="7"/>
        <v>-0.21286999999998102</v>
      </c>
      <c r="T42" s="687">
        <f t="shared" si="13"/>
        <v>99.764627142857123</v>
      </c>
      <c r="U42" s="266">
        <f t="shared" si="11"/>
        <v>-0.22384142857146117</v>
      </c>
      <c r="V42" s="628" t="str">
        <f t="shared" si="2"/>
        <v>---</v>
      </c>
      <c r="W42" s="241">
        <v>0</v>
      </c>
      <c r="X42" s="645"/>
      <c r="Y42" s="216"/>
    </row>
    <row r="43" spans="1:25">
      <c r="A43" s="2586">
        <v>35490</v>
      </c>
      <c r="B43" s="2621">
        <v>102.41955770349715</v>
      </c>
      <c r="C43" s="2610">
        <f t="shared" si="3"/>
        <v>-0.2075474103756676</v>
      </c>
      <c r="D43" s="1757">
        <f t="shared" si="15"/>
        <v>0.1</v>
      </c>
      <c r="E43" s="687">
        <f t="shared" si="10"/>
        <v>102.60741303814844</v>
      </c>
      <c r="F43" s="266">
        <f t="shared" si="6"/>
        <v>-0.15293576418432053</v>
      </c>
      <c r="G43" s="611">
        <f t="shared" si="12"/>
        <v>102.78768167821359</v>
      </c>
      <c r="H43" s="633">
        <f t="shared" si="6"/>
        <v>-6.2602275027572318E-2</v>
      </c>
      <c r="I43" s="1726" t="s">
        <v>346</v>
      </c>
      <c r="J43" s="2603" t="str">
        <f t="shared" si="0"/>
        <v>---</v>
      </c>
      <c r="K43" s="2600">
        <v>0</v>
      </c>
      <c r="L43" s="1685"/>
      <c r="M43" s="10"/>
      <c r="N43" s="201">
        <v>35490</v>
      </c>
      <c r="O43" s="710">
        <v>99.395330000000001</v>
      </c>
      <c r="P43" s="36">
        <f t="shared" si="1"/>
        <v>0.28892000000000451</v>
      </c>
      <c r="Q43" s="263">
        <f t="shared" si="16"/>
        <v>-1.41</v>
      </c>
      <c r="R43" s="394">
        <f t="shared" si="14"/>
        <v>99.175119999999993</v>
      </c>
      <c r="S43" s="297">
        <f t="shared" si="7"/>
        <v>3.3963333333318246E-2</v>
      </c>
      <c r="T43" s="687">
        <f t="shared" si="13"/>
        <v>99.595674285714296</v>
      </c>
      <c r="U43" s="266">
        <f t="shared" si="11"/>
        <v>-0.16895285714282693</v>
      </c>
      <c r="V43" s="628" t="str">
        <f t="shared" si="2"/>
        <v>---</v>
      </c>
      <c r="W43" s="241">
        <v>0</v>
      </c>
      <c r="X43" s="645"/>
      <c r="Y43" s="216"/>
    </row>
    <row r="44" spans="1:25">
      <c r="A44" s="2586">
        <v>35521</v>
      </c>
      <c r="B44" s="2621">
        <v>102.14603598884462</v>
      </c>
      <c r="C44" s="2610">
        <f t="shared" si="3"/>
        <v>-0.2735217146525315</v>
      </c>
      <c r="D44" s="1757">
        <f t="shared" si="15"/>
        <v>-0.3</v>
      </c>
      <c r="E44" s="687">
        <f t="shared" si="10"/>
        <v>102.3975662687382</v>
      </c>
      <c r="F44" s="266">
        <f t="shared" si="6"/>
        <v>-0.20984676941023395</v>
      </c>
      <c r="G44" s="611">
        <f t="shared" si="12"/>
        <v>102.67747391733657</v>
      </c>
      <c r="H44" s="633">
        <f t="shared" si="6"/>
        <v>-0.11020776087701734</v>
      </c>
      <c r="I44" s="1726" t="s">
        <v>346</v>
      </c>
      <c r="J44" s="2603" t="str">
        <f t="shared" si="0"/>
        <v>---</v>
      </c>
      <c r="K44" s="2600">
        <v>0</v>
      </c>
      <c r="L44" s="1685"/>
      <c r="M44" s="10"/>
      <c r="N44" s="201">
        <v>35521</v>
      </c>
      <c r="O44" s="710">
        <v>99.711680000000001</v>
      </c>
      <c r="P44" s="36">
        <f t="shared" si="1"/>
        <v>0.31634999999999991</v>
      </c>
      <c r="Q44" s="263">
        <f t="shared" si="16"/>
        <v>-1.1399999999999999</v>
      </c>
      <c r="R44" s="394">
        <f t="shared" si="14"/>
        <v>99.404473333333328</v>
      </c>
      <c r="S44" s="297">
        <f t="shared" si="7"/>
        <v>0.22935333333333574</v>
      </c>
      <c r="T44" s="687">
        <f t="shared" si="13"/>
        <v>99.492528571428565</v>
      </c>
      <c r="U44" s="266">
        <f t="shared" si="11"/>
        <v>-0.10314571428573061</v>
      </c>
      <c r="V44" s="628" t="str">
        <f t="shared" si="2"/>
        <v>---</v>
      </c>
      <c r="W44" s="241">
        <v>0</v>
      </c>
      <c r="X44" s="645"/>
      <c r="Y44" s="216"/>
    </row>
    <row r="45" spans="1:25">
      <c r="A45" s="2586">
        <v>35551</v>
      </c>
      <c r="B45" s="2621">
        <v>101.87084618861593</v>
      </c>
      <c r="C45" s="2610">
        <f t="shared" si="3"/>
        <v>-0.27518980022868789</v>
      </c>
      <c r="D45" s="1757">
        <f t="shared" si="15"/>
        <v>-0.7</v>
      </c>
      <c r="E45" s="687">
        <f t="shared" si="10"/>
        <v>102.14547996031922</v>
      </c>
      <c r="F45" s="266">
        <f t="shared" si="6"/>
        <v>-0.25208630841898128</v>
      </c>
      <c r="G45" s="611">
        <f t="shared" si="12"/>
        <v>102.5228046978893</v>
      </c>
      <c r="H45" s="633">
        <f t="shared" si="6"/>
        <v>-0.15466921944727119</v>
      </c>
      <c r="I45" s="1726" t="s">
        <v>346</v>
      </c>
      <c r="J45" s="2603" t="str">
        <f t="shared" si="0"/>
        <v>---</v>
      </c>
      <c r="K45" s="2600">
        <v>0</v>
      </c>
      <c r="L45" s="1685"/>
      <c r="M45" s="10"/>
      <c r="N45" s="201">
        <v>35551</v>
      </c>
      <c r="O45" s="710">
        <v>99.923450000000003</v>
      </c>
      <c r="P45" s="36">
        <f t="shared" si="1"/>
        <v>0.21177000000000135</v>
      </c>
      <c r="Q45" s="263">
        <f t="shared" si="16"/>
        <v>-0.89</v>
      </c>
      <c r="R45" s="394">
        <f t="shared" si="14"/>
        <v>99.676820000000006</v>
      </c>
      <c r="S45" s="297">
        <f t="shared" si="7"/>
        <v>0.27234666666667806</v>
      </c>
      <c r="T45" s="687">
        <f t="shared" si="13"/>
        <v>99.456992857142851</v>
      </c>
      <c r="U45" s="266">
        <f t="shared" si="11"/>
        <v>-3.5535714285714448E-2</v>
      </c>
      <c r="V45" s="628" t="str">
        <f t="shared" si="2"/>
        <v>---</v>
      </c>
      <c r="W45" s="241">
        <v>0</v>
      </c>
      <c r="X45" s="645"/>
      <c r="Y45" s="216"/>
    </row>
    <row r="46" spans="1:25">
      <c r="A46" s="2586">
        <v>35582</v>
      </c>
      <c r="B46" s="2621">
        <v>101.59502598875706</v>
      </c>
      <c r="C46" s="2610">
        <f t="shared" si="3"/>
        <v>-0.2758201998588703</v>
      </c>
      <c r="D46" s="1757">
        <f t="shared" si="15"/>
        <v>-1.1000000000000001</v>
      </c>
      <c r="E46" s="687">
        <f t="shared" si="10"/>
        <v>101.87063605540588</v>
      </c>
      <c r="F46" s="266">
        <f t="shared" si="6"/>
        <v>-0.27484390491333954</v>
      </c>
      <c r="G46" s="611">
        <f t="shared" si="12"/>
        <v>102.33035889667327</v>
      </c>
      <c r="H46" s="633">
        <f t="shared" si="6"/>
        <v>-0.19244580121602439</v>
      </c>
      <c r="I46" s="1726" t="s">
        <v>346</v>
      </c>
      <c r="J46" s="2603" t="str">
        <f t="shared" si="0"/>
        <v>---</v>
      </c>
      <c r="K46" s="2600">
        <v>0</v>
      </c>
      <c r="L46" s="1685"/>
      <c r="M46" s="10"/>
      <c r="N46" s="201">
        <v>35582</v>
      </c>
      <c r="O46" s="710">
        <v>99.996960000000001</v>
      </c>
      <c r="P46" s="36">
        <f t="shared" si="1"/>
        <v>7.3509999999998854E-2</v>
      </c>
      <c r="Q46" s="263">
        <f t="shared" si="16"/>
        <v>-0.75</v>
      </c>
      <c r="R46" s="394">
        <f t="shared" si="14"/>
        <v>99.877363333333335</v>
      </c>
      <c r="S46" s="297">
        <f t="shared" si="7"/>
        <v>0.20054333333332863</v>
      </c>
      <c r="T46" s="687">
        <f t="shared" si="13"/>
        <v>99.4929842857143</v>
      </c>
      <c r="U46" s="266">
        <f t="shared" si="11"/>
        <v>3.5991428571449546E-2</v>
      </c>
      <c r="V46" s="628" t="str">
        <f t="shared" si="2"/>
        <v>---</v>
      </c>
      <c r="W46" s="241">
        <v>0</v>
      </c>
      <c r="X46" s="645"/>
      <c r="Y46" s="216"/>
    </row>
    <row r="47" spans="1:25">
      <c r="A47" s="2586">
        <v>35612</v>
      </c>
      <c r="B47" s="2621">
        <v>101.32494590714229</v>
      </c>
      <c r="C47" s="2610">
        <f t="shared" si="3"/>
        <v>-0.27008008161476482</v>
      </c>
      <c r="D47" s="1757">
        <f t="shared" si="15"/>
        <v>-1.4</v>
      </c>
      <c r="E47" s="687">
        <f t="shared" si="10"/>
        <v>101.59693936150511</v>
      </c>
      <c r="F47" s="266">
        <f t="shared" si="6"/>
        <v>-0.27369669390077433</v>
      </c>
      <c r="G47" s="611">
        <f t="shared" si="12"/>
        <v>102.10844188397218</v>
      </c>
      <c r="H47" s="633">
        <f t="shared" si="6"/>
        <v>-0.22191701270109832</v>
      </c>
      <c r="I47" s="1726" t="s">
        <v>346</v>
      </c>
      <c r="J47" s="2603" t="str">
        <f t="shared" si="0"/>
        <v>---</v>
      </c>
      <c r="K47" s="2600">
        <v>0</v>
      </c>
      <c r="L47" s="1685"/>
      <c r="M47" s="10"/>
      <c r="N47" s="201">
        <v>35612</v>
      </c>
      <c r="O47" s="710">
        <v>99.876959999999997</v>
      </c>
      <c r="P47" s="36">
        <f t="shared" si="1"/>
        <v>-0.12000000000000455</v>
      </c>
      <c r="Q47" s="263">
        <f t="shared" si="16"/>
        <v>-0.79</v>
      </c>
      <c r="R47" s="394">
        <f t="shared" si="14"/>
        <v>99.932456666666667</v>
      </c>
      <c r="S47" s="297">
        <f t="shared" si="7"/>
        <v>5.5093333333331884E-2</v>
      </c>
      <c r="T47" s="687">
        <f t="shared" si="13"/>
        <v>99.576344285714285</v>
      </c>
      <c r="U47" s="266">
        <f t="shared" si="11"/>
        <v>8.335999999998478E-2</v>
      </c>
      <c r="V47" s="628" t="str">
        <f t="shared" si="2"/>
        <v>---</v>
      </c>
      <c r="W47" s="241">
        <v>0</v>
      </c>
      <c r="X47" s="645"/>
      <c r="Y47" s="216"/>
    </row>
    <row r="48" spans="1:25">
      <c r="A48" s="2586">
        <v>35643</v>
      </c>
      <c r="B48" s="2621">
        <v>101.06989343963143</v>
      </c>
      <c r="C48" s="2610">
        <f t="shared" si="3"/>
        <v>-0.25505246751086474</v>
      </c>
      <c r="D48" s="1757">
        <f t="shared" si="15"/>
        <v>-1.7</v>
      </c>
      <c r="E48" s="687">
        <f t="shared" si="10"/>
        <v>101.3299551118436</v>
      </c>
      <c r="F48" s="266">
        <f t="shared" si="6"/>
        <v>-0.26698424966150469</v>
      </c>
      <c r="G48" s="611">
        <f t="shared" si="12"/>
        <v>101.86477290433733</v>
      </c>
      <c r="H48" s="633">
        <f t="shared" si="6"/>
        <v>-0.24366897963484746</v>
      </c>
      <c r="I48" s="1726" t="s">
        <v>346</v>
      </c>
      <c r="J48" s="2603" t="str">
        <f t="shared" si="0"/>
        <v>---</v>
      </c>
      <c r="K48" s="2600">
        <v>0</v>
      </c>
      <c r="L48" s="1685"/>
      <c r="M48" s="10"/>
      <c r="N48" s="201">
        <v>35643</v>
      </c>
      <c r="O48" s="710">
        <v>99.505110000000002</v>
      </c>
      <c r="P48" s="36">
        <f t="shared" si="1"/>
        <v>-0.37184999999999491</v>
      </c>
      <c r="Q48" s="263">
        <f t="shared" si="16"/>
        <v>-1.07</v>
      </c>
      <c r="R48" s="394">
        <f t="shared" si="14"/>
        <v>99.793009999999995</v>
      </c>
      <c r="S48" s="297">
        <f t="shared" si="7"/>
        <v>-0.1394466666666716</v>
      </c>
      <c r="T48" s="687">
        <f t="shared" si="13"/>
        <v>99.645128571428586</v>
      </c>
      <c r="U48" s="266">
        <f t="shared" si="11"/>
        <v>6.8784285714301063E-2</v>
      </c>
      <c r="V48" s="628" t="str">
        <f t="shared" si="2"/>
        <v>---</v>
      </c>
      <c r="W48" s="241">
        <v>0</v>
      </c>
      <c r="X48" s="645"/>
      <c r="Y48" s="216"/>
    </row>
    <row r="49" spans="1:25">
      <c r="A49" s="2586">
        <v>35674</v>
      </c>
      <c r="B49" s="2621">
        <v>100.80171071313693</v>
      </c>
      <c r="C49" s="2610">
        <f t="shared" si="3"/>
        <v>-0.26818272649450137</v>
      </c>
      <c r="D49" s="1757">
        <f t="shared" si="15"/>
        <v>-2.1</v>
      </c>
      <c r="E49" s="687">
        <f t="shared" si="10"/>
        <v>101.06551668663688</v>
      </c>
      <c r="F49" s="266">
        <f t="shared" si="6"/>
        <v>-0.26443842520671978</v>
      </c>
      <c r="G49" s="611">
        <f t="shared" si="12"/>
        <v>101.60400227566076</v>
      </c>
      <c r="H49" s="633">
        <f t="shared" si="6"/>
        <v>-0.26077062867656764</v>
      </c>
      <c r="I49" s="1726" t="s">
        <v>346</v>
      </c>
      <c r="J49" s="2603" t="str">
        <f t="shared" si="0"/>
        <v>---</v>
      </c>
      <c r="K49" s="2600">
        <v>0</v>
      </c>
      <c r="L49" s="1685"/>
      <c r="M49" s="10"/>
      <c r="N49" s="201">
        <v>35674</v>
      </c>
      <c r="O49" s="710">
        <v>99.03201</v>
      </c>
      <c r="P49" s="36">
        <f t="shared" si="1"/>
        <v>-0.4731000000000023</v>
      </c>
      <c r="Q49" s="263">
        <f t="shared" si="16"/>
        <v>-1.4</v>
      </c>
      <c r="R49" s="394">
        <f t="shared" si="14"/>
        <v>99.471360000000004</v>
      </c>
      <c r="S49" s="297">
        <f t="shared" si="7"/>
        <v>-0.32164999999999111</v>
      </c>
      <c r="T49" s="687">
        <f t="shared" si="13"/>
        <v>99.634500000000003</v>
      </c>
      <c r="U49" s="266">
        <f t="shared" si="11"/>
        <v>-1.06285714285832E-2</v>
      </c>
      <c r="V49" s="628" t="str">
        <f t="shared" si="2"/>
        <v>---</v>
      </c>
      <c r="W49" s="241">
        <v>0</v>
      </c>
      <c r="X49" s="645"/>
      <c r="Y49" s="216"/>
    </row>
    <row r="50" spans="1:25">
      <c r="A50" s="2586">
        <v>35704</v>
      </c>
      <c r="B50" s="2621">
        <v>100.48031917271156</v>
      </c>
      <c r="C50" s="2610">
        <f t="shared" si="3"/>
        <v>-0.32139154042536688</v>
      </c>
      <c r="D50" s="1757">
        <f t="shared" si="15"/>
        <v>-2.4</v>
      </c>
      <c r="E50" s="687">
        <f t="shared" si="10"/>
        <v>100.78397444182663</v>
      </c>
      <c r="F50" s="266">
        <f t="shared" si="6"/>
        <v>-0.28154224481025381</v>
      </c>
      <c r="G50" s="611">
        <f t="shared" si="12"/>
        <v>101.32696819983427</v>
      </c>
      <c r="H50" s="633">
        <f t="shared" si="6"/>
        <v>-0.2770340758264922</v>
      </c>
      <c r="I50" s="1726" t="s">
        <v>346</v>
      </c>
      <c r="J50" s="2603" t="str">
        <f t="shared" si="0"/>
        <v>---</v>
      </c>
      <c r="K50" s="2600">
        <v>0</v>
      </c>
      <c r="L50" s="1685"/>
      <c r="M50" s="10"/>
      <c r="N50" s="201">
        <v>35704</v>
      </c>
      <c r="O50" s="710">
        <v>98.637150000000005</v>
      </c>
      <c r="P50" s="36">
        <f t="shared" si="1"/>
        <v>-0.39485999999999422</v>
      </c>
      <c r="Q50" s="263">
        <f t="shared" si="16"/>
        <v>-1.53</v>
      </c>
      <c r="R50" s="394">
        <f t="shared" si="14"/>
        <v>99.058090000000007</v>
      </c>
      <c r="S50" s="297">
        <f t="shared" si="7"/>
        <v>-0.41326999999999714</v>
      </c>
      <c r="T50" s="687">
        <f t="shared" si="13"/>
        <v>99.526188571428563</v>
      </c>
      <c r="U50" s="266">
        <f t="shared" si="11"/>
        <v>-0.10831142857144016</v>
      </c>
      <c r="V50" s="628" t="str">
        <f t="shared" si="2"/>
        <v>---</v>
      </c>
      <c r="W50" s="241">
        <v>0</v>
      </c>
      <c r="X50" s="645"/>
      <c r="Y50" s="216"/>
    </row>
    <row r="51" spans="1:25">
      <c r="A51" s="2586">
        <v>35735</v>
      </c>
      <c r="B51" s="2621">
        <v>100.10602490411891</v>
      </c>
      <c r="C51" s="2610">
        <f t="shared" si="3"/>
        <v>-0.37429426859264936</v>
      </c>
      <c r="D51" s="1757">
        <f t="shared" si="15"/>
        <v>-2.8</v>
      </c>
      <c r="E51" s="687">
        <f t="shared" si="10"/>
        <v>100.46268492998912</v>
      </c>
      <c r="F51" s="266">
        <f t="shared" si="6"/>
        <v>-0.32128951183750587</v>
      </c>
      <c r="G51" s="611">
        <f t="shared" si="12"/>
        <v>101.03553804487345</v>
      </c>
      <c r="H51" s="633">
        <f t="shared" si="6"/>
        <v>-0.29143015496082114</v>
      </c>
      <c r="I51" s="1726" t="s">
        <v>346</v>
      </c>
      <c r="J51" s="2603" t="str">
        <f t="shared" si="0"/>
        <v>---</v>
      </c>
      <c r="K51" s="2600">
        <v>0</v>
      </c>
      <c r="L51" s="1685"/>
      <c r="M51" s="10"/>
      <c r="N51" s="201">
        <v>35735</v>
      </c>
      <c r="O51" s="710">
        <v>98.450239999999994</v>
      </c>
      <c r="P51" s="36">
        <f t="shared" si="1"/>
        <v>-0.18691000000001168</v>
      </c>
      <c r="Q51" s="263">
        <f t="shared" si="16"/>
        <v>-1.3</v>
      </c>
      <c r="R51" s="394">
        <f t="shared" si="14"/>
        <v>98.706466666666657</v>
      </c>
      <c r="S51" s="297">
        <f t="shared" si="7"/>
        <v>-0.35162333333335027</v>
      </c>
      <c r="T51" s="687">
        <f t="shared" si="13"/>
        <v>99.345982857142857</v>
      </c>
      <c r="U51" s="266">
        <f t="shared" si="11"/>
        <v>-0.1802057142857052</v>
      </c>
      <c r="V51" s="628" t="str">
        <f t="shared" si="2"/>
        <v>---</v>
      </c>
      <c r="W51" s="241">
        <v>0</v>
      </c>
      <c r="X51" s="645"/>
      <c r="Y51" s="216"/>
    </row>
    <row r="52" spans="1:25">
      <c r="A52" s="2587">
        <v>35765</v>
      </c>
      <c r="B52" s="2622">
        <v>99.705208895472381</v>
      </c>
      <c r="C52" s="2611">
        <f t="shared" si="3"/>
        <v>-0.40081600864652955</v>
      </c>
      <c r="D52" s="1758">
        <f t="shared" si="15"/>
        <v>-3.1</v>
      </c>
      <c r="E52" s="688">
        <f t="shared" si="10"/>
        <v>100.09718432410095</v>
      </c>
      <c r="F52" s="267">
        <f t="shared" si="6"/>
        <v>-0.36550060588817246</v>
      </c>
      <c r="G52" s="612">
        <f t="shared" si="12"/>
        <v>100.72616128871009</v>
      </c>
      <c r="H52" s="634">
        <f t="shared" si="6"/>
        <v>-0.3093767561633598</v>
      </c>
      <c r="I52" s="1727" t="s">
        <v>346</v>
      </c>
      <c r="J52" s="2604" t="str">
        <f t="shared" si="0"/>
        <v>---</v>
      </c>
      <c r="K52" s="2601">
        <v>0</v>
      </c>
      <c r="L52" s="1686"/>
      <c r="M52" s="10"/>
      <c r="N52" s="202">
        <v>35765</v>
      </c>
      <c r="O52" s="710">
        <v>98.394239999999996</v>
      </c>
      <c r="P52" s="36">
        <f t="shared" si="1"/>
        <v>-5.5999999999997385E-2</v>
      </c>
      <c r="Q52" s="543">
        <f t="shared" si="16"/>
        <v>-0.91</v>
      </c>
      <c r="R52" s="394">
        <f t="shared" si="14"/>
        <v>98.493876666666665</v>
      </c>
      <c r="S52" s="297">
        <f t="shared" si="7"/>
        <v>-0.21258999999999162</v>
      </c>
      <c r="T52" s="688">
        <f t="shared" si="13"/>
        <v>99.127524285714273</v>
      </c>
      <c r="U52" s="267">
        <f t="shared" si="11"/>
        <v>-0.21845857142858449</v>
      </c>
      <c r="V52" s="628" t="str">
        <f t="shared" si="2"/>
        <v>---</v>
      </c>
      <c r="W52" s="241">
        <v>0</v>
      </c>
      <c r="X52" s="645"/>
      <c r="Y52" s="216"/>
    </row>
    <row r="53" spans="1:25">
      <c r="A53" s="2586">
        <v>35796</v>
      </c>
      <c r="B53" s="2621">
        <v>99.31466925470265</v>
      </c>
      <c r="C53" s="2610">
        <f t="shared" si="3"/>
        <v>-0.39053964076973102</v>
      </c>
      <c r="D53" s="1757">
        <f t="shared" si="15"/>
        <v>-3.4</v>
      </c>
      <c r="E53" s="687">
        <f t="shared" si="10"/>
        <v>99.708634351431314</v>
      </c>
      <c r="F53" s="266">
        <f t="shared" si="6"/>
        <v>-0.38854997266963665</v>
      </c>
      <c r="G53" s="611">
        <f t="shared" si="12"/>
        <v>100.40039604098801</v>
      </c>
      <c r="H53" s="633">
        <f t="shared" si="6"/>
        <v>-0.32576524772207449</v>
      </c>
      <c r="I53" s="1726" t="s">
        <v>346</v>
      </c>
      <c r="J53" s="2605" t="str">
        <f t="shared" si="0"/>
        <v>---</v>
      </c>
      <c r="K53" s="2600">
        <v>0</v>
      </c>
      <c r="L53" s="1685"/>
      <c r="M53" s="10"/>
      <c r="N53" s="201">
        <v>35796</v>
      </c>
      <c r="O53" s="712">
        <v>98.372249999999994</v>
      </c>
      <c r="P53" s="244">
        <f t="shared" si="1"/>
        <v>-2.1990000000002397E-2</v>
      </c>
      <c r="Q53" s="263">
        <f t="shared" si="16"/>
        <v>-0.66</v>
      </c>
      <c r="R53" s="642">
        <f t="shared" si="14"/>
        <v>98.405576666666661</v>
      </c>
      <c r="S53" s="643">
        <f t="shared" si="7"/>
        <v>-8.830000000000382E-2</v>
      </c>
      <c r="T53" s="687">
        <f t="shared" si="13"/>
        <v>98.895422857142862</v>
      </c>
      <c r="U53" s="266">
        <f t="shared" si="11"/>
        <v>-0.23210142857141136</v>
      </c>
      <c r="V53" s="628" t="str">
        <f t="shared" si="2"/>
        <v>---</v>
      </c>
      <c r="W53" s="241">
        <v>0</v>
      </c>
      <c r="X53" s="645"/>
      <c r="Y53" s="216"/>
    </row>
    <row r="54" spans="1:25">
      <c r="A54" s="2586">
        <v>35827</v>
      </c>
      <c r="B54" s="2621">
        <v>98.938773903976553</v>
      </c>
      <c r="C54" s="2610">
        <f t="shared" si="3"/>
        <v>-0.37589535072609692</v>
      </c>
      <c r="D54" s="1757">
        <f t="shared" si="15"/>
        <v>-3.6</v>
      </c>
      <c r="E54" s="687">
        <f t="shared" si="10"/>
        <v>99.319550684717186</v>
      </c>
      <c r="F54" s="266">
        <f t="shared" si="6"/>
        <v>-0.38908366671412864</v>
      </c>
      <c r="G54" s="611">
        <f t="shared" si="12"/>
        <v>100.05951432625004</v>
      </c>
      <c r="H54" s="633">
        <f t="shared" si="6"/>
        <v>-0.34088171473797502</v>
      </c>
      <c r="I54" s="1726" t="s">
        <v>346</v>
      </c>
      <c r="J54" s="2603" t="str">
        <f t="shared" si="0"/>
        <v>---</v>
      </c>
      <c r="K54" s="2600">
        <v>0</v>
      </c>
      <c r="L54" s="1685"/>
      <c r="M54" s="10"/>
      <c r="N54" s="201">
        <v>35827</v>
      </c>
      <c r="O54" s="710">
        <v>98.323499999999996</v>
      </c>
      <c r="P54" s="36">
        <f t="shared" si="1"/>
        <v>-4.8749999999998295E-2</v>
      </c>
      <c r="Q54" s="263">
        <f t="shared" si="16"/>
        <v>-0.79</v>
      </c>
      <c r="R54" s="394">
        <f t="shared" si="14"/>
        <v>98.363329999999976</v>
      </c>
      <c r="S54" s="297">
        <f t="shared" si="7"/>
        <v>-4.2246666666684973E-2</v>
      </c>
      <c r="T54" s="687">
        <f t="shared" si="13"/>
        <v>98.673500000000004</v>
      </c>
      <c r="U54" s="266">
        <f t="shared" si="11"/>
        <v>-0.22192285714285731</v>
      </c>
      <c r="V54" s="628" t="str">
        <f t="shared" si="2"/>
        <v>---</v>
      </c>
      <c r="W54" s="241">
        <v>0</v>
      </c>
      <c r="X54" s="645"/>
      <c r="Y54" s="216"/>
    </row>
    <row r="55" spans="1:25">
      <c r="A55" s="2586">
        <v>35855</v>
      </c>
      <c r="B55" s="2621">
        <v>98.599085357343469</v>
      </c>
      <c r="C55" s="2610">
        <f t="shared" si="3"/>
        <v>-0.33968854663308434</v>
      </c>
      <c r="D55" s="1757">
        <f t="shared" si="15"/>
        <v>-3.7</v>
      </c>
      <c r="E55" s="687">
        <f t="shared" si="10"/>
        <v>98.950842838674234</v>
      </c>
      <c r="F55" s="266">
        <f t="shared" si="6"/>
        <v>-0.36870784604295181</v>
      </c>
      <c r="G55" s="611">
        <f t="shared" si="12"/>
        <v>99.706541743066069</v>
      </c>
      <c r="H55" s="633">
        <f t="shared" si="6"/>
        <v>-0.35297258318396985</v>
      </c>
      <c r="I55" s="1726" t="s">
        <v>346</v>
      </c>
      <c r="J55" s="2603" t="str">
        <f t="shared" si="0"/>
        <v>---</v>
      </c>
      <c r="K55" s="2600">
        <v>0</v>
      </c>
      <c r="L55" s="1685"/>
      <c r="M55" s="10"/>
      <c r="N55" s="201">
        <v>35855</v>
      </c>
      <c r="O55" s="710">
        <v>98.245379999999997</v>
      </c>
      <c r="P55" s="36">
        <f t="shared" si="1"/>
        <v>-7.8119999999998413E-2</v>
      </c>
      <c r="Q55" s="263">
        <f t="shared" si="16"/>
        <v>-1.1599999999999999</v>
      </c>
      <c r="R55" s="394">
        <f t="shared" si="14"/>
        <v>98.31371</v>
      </c>
      <c r="S55" s="297">
        <f t="shared" si="7"/>
        <v>-4.9619999999976017E-2</v>
      </c>
      <c r="T55" s="687">
        <f t="shared" si="13"/>
        <v>98.493538571428559</v>
      </c>
      <c r="U55" s="266">
        <f t="shared" si="11"/>
        <v>-0.17996142857144548</v>
      </c>
      <c r="V55" s="628" t="str">
        <f t="shared" si="2"/>
        <v>---</v>
      </c>
      <c r="W55" s="241">
        <v>0</v>
      </c>
      <c r="X55" s="645"/>
      <c r="Y55" s="216"/>
    </row>
    <row r="56" spans="1:25">
      <c r="A56" s="2586">
        <v>35886</v>
      </c>
      <c r="B56" s="2621">
        <v>98.293070469562849</v>
      </c>
      <c r="C56" s="2610">
        <f t="shared" si="3"/>
        <v>-0.30601488778061992</v>
      </c>
      <c r="D56" s="1757">
        <f t="shared" si="15"/>
        <v>-3.8</v>
      </c>
      <c r="E56" s="687">
        <f t="shared" si="10"/>
        <v>98.610309910294291</v>
      </c>
      <c r="F56" s="266">
        <f t="shared" si="6"/>
        <v>-0.3405329283799432</v>
      </c>
      <c r="G56" s="611">
        <f t="shared" si="12"/>
        <v>99.348164565412617</v>
      </c>
      <c r="H56" s="633">
        <f t="shared" si="6"/>
        <v>-0.35837717765345189</v>
      </c>
      <c r="I56" s="1726" t="s">
        <v>346</v>
      </c>
      <c r="J56" s="2603" t="str">
        <f t="shared" si="0"/>
        <v>---</v>
      </c>
      <c r="K56" s="2600">
        <v>0</v>
      </c>
      <c r="L56" s="1685"/>
      <c r="M56" s="10"/>
      <c r="N56" s="201">
        <v>35886</v>
      </c>
      <c r="O56" s="710">
        <v>98.150180000000006</v>
      </c>
      <c r="P56" s="36">
        <f t="shared" si="1"/>
        <v>-9.5199999999991292E-2</v>
      </c>
      <c r="Q56" s="263">
        <f t="shared" si="16"/>
        <v>-1.57</v>
      </c>
      <c r="R56" s="394">
        <f t="shared" si="14"/>
        <v>98.239686666666671</v>
      </c>
      <c r="S56" s="297">
        <f t="shared" si="7"/>
        <v>-7.4023333333329333E-2</v>
      </c>
      <c r="T56" s="687">
        <f t="shared" si="13"/>
        <v>98.367562857142843</v>
      </c>
      <c r="U56" s="266">
        <f t="shared" si="11"/>
        <v>-0.12597571428571541</v>
      </c>
      <c r="V56" s="628" t="str">
        <f t="shared" si="2"/>
        <v>---</v>
      </c>
      <c r="W56" s="241">
        <v>0</v>
      </c>
      <c r="X56" s="645"/>
      <c r="Y56" s="216"/>
    </row>
    <row r="57" spans="1:25">
      <c r="A57" s="2586">
        <v>35916</v>
      </c>
      <c r="B57" s="2621">
        <v>98.047822508144392</v>
      </c>
      <c r="C57" s="2610">
        <f t="shared" si="3"/>
        <v>-0.24524796141845684</v>
      </c>
      <c r="D57" s="1757">
        <f t="shared" si="15"/>
        <v>-3.8</v>
      </c>
      <c r="E57" s="687">
        <f t="shared" si="10"/>
        <v>98.31332611168358</v>
      </c>
      <c r="F57" s="266">
        <f t="shared" si="6"/>
        <v>-0.29698379861071089</v>
      </c>
      <c r="G57" s="611">
        <f t="shared" si="12"/>
        <v>99.000665041903034</v>
      </c>
      <c r="H57" s="633">
        <f t="shared" si="6"/>
        <v>-0.34749952350958324</v>
      </c>
      <c r="I57" s="1726" t="s">
        <v>346</v>
      </c>
      <c r="J57" s="2603" t="str">
        <f t="shared" si="0"/>
        <v>---</v>
      </c>
      <c r="K57" s="2600">
        <v>0</v>
      </c>
      <c r="L57" s="1685"/>
      <c r="M57" s="10"/>
      <c r="N57" s="201">
        <v>35916</v>
      </c>
      <c r="O57" s="710">
        <v>98.051289999999995</v>
      </c>
      <c r="P57" s="36">
        <f t="shared" si="1"/>
        <v>-9.8890000000011469E-2</v>
      </c>
      <c r="Q57" s="263">
        <f t="shared" si="16"/>
        <v>-1.87</v>
      </c>
      <c r="R57" s="394">
        <f t="shared" si="14"/>
        <v>98.148949999999999</v>
      </c>
      <c r="S57" s="297">
        <f t="shared" si="7"/>
        <v>-9.0736666666671795E-2</v>
      </c>
      <c r="T57" s="687">
        <f t="shared" si="13"/>
        <v>98.28386857142857</v>
      </c>
      <c r="U57" s="266">
        <f t="shared" si="11"/>
        <v>-8.3694285714273065E-2</v>
      </c>
      <c r="V57" s="628" t="str">
        <f t="shared" si="2"/>
        <v>---</v>
      </c>
      <c r="W57" s="241">
        <v>0</v>
      </c>
      <c r="X57" s="645"/>
      <c r="Y57" s="216"/>
    </row>
    <row r="58" spans="1:25">
      <c r="A58" s="2586">
        <v>35947</v>
      </c>
      <c r="B58" s="2621">
        <v>97.870766047322562</v>
      </c>
      <c r="C58" s="2610">
        <f t="shared" si="3"/>
        <v>-0.1770564608218308</v>
      </c>
      <c r="D58" s="1757">
        <f t="shared" si="15"/>
        <v>-3.7</v>
      </c>
      <c r="E58" s="687">
        <f t="shared" si="10"/>
        <v>98.070553008343268</v>
      </c>
      <c r="F58" s="266">
        <f t="shared" si="6"/>
        <v>-0.24277310334031199</v>
      </c>
      <c r="G58" s="611">
        <f t="shared" si="12"/>
        <v>98.681342348074978</v>
      </c>
      <c r="H58" s="633">
        <f t="shared" si="6"/>
        <v>-0.319322693828056</v>
      </c>
      <c r="I58" s="1726" t="s">
        <v>346</v>
      </c>
      <c r="J58" s="2603" t="str">
        <f t="shared" si="0"/>
        <v>---</v>
      </c>
      <c r="K58" s="2600">
        <v>0</v>
      </c>
      <c r="L58" s="1685"/>
      <c r="M58" s="10"/>
      <c r="N58" s="201">
        <v>35947</v>
      </c>
      <c r="O58" s="710">
        <v>97.966369999999998</v>
      </c>
      <c r="P58" s="36">
        <f t="shared" si="1"/>
        <v>-8.4919999999996776E-2</v>
      </c>
      <c r="Q58" s="263">
        <f t="shared" si="16"/>
        <v>-2.0299999999999998</v>
      </c>
      <c r="R58" s="394">
        <f t="shared" si="14"/>
        <v>98.055946666666671</v>
      </c>
      <c r="S58" s="297">
        <f t="shared" si="7"/>
        <v>-9.3003333333328442E-2</v>
      </c>
      <c r="T58" s="687">
        <f t="shared" si="13"/>
        <v>98.214744285714275</v>
      </c>
      <c r="U58" s="266">
        <f t="shared" si="11"/>
        <v>-6.9124285714295297E-2</v>
      </c>
      <c r="V58" s="628" t="str">
        <f t="shared" si="2"/>
        <v>---</v>
      </c>
      <c r="W58" s="241">
        <v>0</v>
      </c>
      <c r="X58" s="645"/>
      <c r="Y58" s="216"/>
    </row>
    <row r="59" spans="1:25">
      <c r="A59" s="2586">
        <v>35977</v>
      </c>
      <c r="B59" s="2621">
        <v>97.764143678380165</v>
      </c>
      <c r="C59" s="2610">
        <f t="shared" si="3"/>
        <v>-0.10662236894239641</v>
      </c>
      <c r="D59" s="1757">
        <f t="shared" si="15"/>
        <v>-3.5</v>
      </c>
      <c r="E59" s="687">
        <f t="shared" si="10"/>
        <v>97.89424407794904</v>
      </c>
      <c r="F59" s="266">
        <f t="shared" si="6"/>
        <v>-0.17630893039422801</v>
      </c>
      <c r="G59" s="611">
        <f t="shared" si="12"/>
        <v>98.40404731706181</v>
      </c>
      <c r="H59" s="633">
        <f t="shared" si="6"/>
        <v>-0.27729503101316766</v>
      </c>
      <c r="I59" s="1726" t="s">
        <v>346</v>
      </c>
      <c r="J59" s="2603" t="str">
        <f t="shared" si="0"/>
        <v>---</v>
      </c>
      <c r="K59" s="2600">
        <v>0</v>
      </c>
      <c r="L59" s="1685"/>
      <c r="M59" s="10"/>
      <c r="N59" s="201">
        <v>35977</v>
      </c>
      <c r="O59" s="710">
        <v>97.924319999999994</v>
      </c>
      <c r="P59" s="36">
        <f t="shared" si="1"/>
        <v>-4.2050000000003251E-2</v>
      </c>
      <c r="Q59" s="263">
        <f t="shared" si="16"/>
        <v>-1.96</v>
      </c>
      <c r="R59" s="394">
        <f t="shared" si="14"/>
        <v>97.980659999999986</v>
      </c>
      <c r="S59" s="297">
        <f t="shared" si="7"/>
        <v>-7.528666666668471E-2</v>
      </c>
      <c r="T59" s="687">
        <f t="shared" si="13"/>
        <v>98.147612857142846</v>
      </c>
      <c r="U59" s="266">
        <f t="shared" si="11"/>
        <v>-6.7131428571428842E-2</v>
      </c>
      <c r="V59" s="609" t="str">
        <f t="shared" si="2"/>
        <v>---</v>
      </c>
      <c r="W59" s="264">
        <v>0</v>
      </c>
      <c r="X59" s="645"/>
      <c r="Y59" s="216"/>
    </row>
    <row r="60" spans="1:25">
      <c r="A60" s="2589">
        <v>36008</v>
      </c>
      <c r="B60" s="2621">
        <v>97.738372950055947</v>
      </c>
      <c r="C60" s="593">
        <f t="shared" si="3"/>
        <v>-2.5770728324218339E-2</v>
      </c>
      <c r="D60" s="1759">
        <f t="shared" si="15"/>
        <v>-3.3</v>
      </c>
      <c r="E60" s="683">
        <f t="shared" si="10"/>
        <v>97.791094225252891</v>
      </c>
      <c r="F60" s="693">
        <f t="shared" si="6"/>
        <v>-0.10314985269614851</v>
      </c>
      <c r="G60" s="393">
        <f t="shared" si="12"/>
        <v>98.178862130683697</v>
      </c>
      <c r="H60" s="295">
        <f t="shared" si="6"/>
        <v>-0.22518518637811269</v>
      </c>
      <c r="I60" s="1729" t="s">
        <v>346</v>
      </c>
      <c r="J60" s="2606" t="str">
        <f t="shared" si="0"/>
        <v>谷</v>
      </c>
      <c r="K60" s="2600">
        <v>-1</v>
      </c>
      <c r="L60" s="1685"/>
      <c r="M60" s="10"/>
      <c r="N60" s="250">
        <v>36008</v>
      </c>
      <c r="O60" s="713">
        <v>97.958179999999999</v>
      </c>
      <c r="P60" s="251">
        <f t="shared" si="1"/>
        <v>3.386000000000422E-2</v>
      </c>
      <c r="Q60" s="693">
        <f t="shared" si="16"/>
        <v>-1.55</v>
      </c>
      <c r="R60" s="393">
        <f t="shared" si="14"/>
        <v>97.949623333333349</v>
      </c>
      <c r="S60" s="295">
        <f t="shared" si="7"/>
        <v>-3.1036666666636847E-2</v>
      </c>
      <c r="T60" s="683">
        <f t="shared" si="13"/>
        <v>98.088459999999984</v>
      </c>
      <c r="U60" s="693">
        <f t="shared" si="11"/>
        <v>-5.9152857142862558E-2</v>
      </c>
      <c r="V60" s="608" t="str">
        <f t="shared" si="2"/>
        <v>谷</v>
      </c>
      <c r="W60" s="255">
        <v>-1</v>
      </c>
      <c r="X60" s="645"/>
      <c r="Y60" s="216"/>
    </row>
    <row r="61" spans="1:25">
      <c r="A61" s="2586">
        <v>36039</v>
      </c>
      <c r="B61" s="2621">
        <v>97.786866000874156</v>
      </c>
      <c r="C61" s="2610">
        <f t="shared" si="3"/>
        <v>4.8493050818208872E-2</v>
      </c>
      <c r="D61" s="1757">
        <f t="shared" si="15"/>
        <v>-3</v>
      </c>
      <c r="E61" s="687">
        <f t="shared" si="10"/>
        <v>97.763127543103437</v>
      </c>
      <c r="F61" s="266">
        <f t="shared" si="6"/>
        <v>-2.7966682149454414E-2</v>
      </c>
      <c r="G61" s="611">
        <f t="shared" si="12"/>
        <v>98.014303858811928</v>
      </c>
      <c r="H61" s="633">
        <f t="shared" si="6"/>
        <v>-0.16455827187176908</v>
      </c>
      <c r="I61" s="1726" t="s">
        <v>346</v>
      </c>
      <c r="J61" s="2603" t="str">
        <f t="shared" si="0"/>
        <v>---</v>
      </c>
      <c r="K61" s="2600">
        <v>0</v>
      </c>
      <c r="L61" s="1685"/>
      <c r="M61" s="10"/>
      <c r="N61" s="201">
        <v>36039</v>
      </c>
      <c r="O61" s="710">
        <v>98.055239999999998</v>
      </c>
      <c r="P61" s="36">
        <f t="shared" si="1"/>
        <v>9.7059999999999036E-2</v>
      </c>
      <c r="Q61" s="263">
        <f t="shared" si="16"/>
        <v>-0.99</v>
      </c>
      <c r="R61" s="394">
        <f t="shared" si="14"/>
        <v>97.979246666666654</v>
      </c>
      <c r="S61" s="297">
        <f t="shared" si="7"/>
        <v>2.9623333333304913E-2</v>
      </c>
      <c r="T61" s="687">
        <f t="shared" si="13"/>
        <v>98.050137142857139</v>
      </c>
      <c r="U61" s="266">
        <f t="shared" si="11"/>
        <v>-3.8322857142844668E-2</v>
      </c>
      <c r="V61" s="627" t="str">
        <f t="shared" si="2"/>
        <v>---</v>
      </c>
      <c r="W61" s="264">
        <v>0</v>
      </c>
      <c r="X61" s="645"/>
      <c r="Y61" s="216"/>
    </row>
    <row r="62" spans="1:25">
      <c r="A62" s="2586">
        <v>36069</v>
      </c>
      <c r="B62" s="2621">
        <v>97.893676606716099</v>
      </c>
      <c r="C62" s="2610">
        <f t="shared" si="3"/>
        <v>0.10681060584194313</v>
      </c>
      <c r="D62" s="1757">
        <f t="shared" si="15"/>
        <v>-2.6</v>
      </c>
      <c r="E62" s="687">
        <f t="shared" si="10"/>
        <v>97.806305185882067</v>
      </c>
      <c r="F62" s="266">
        <f t="shared" si="6"/>
        <v>4.3177642778630343E-2</v>
      </c>
      <c r="G62" s="611">
        <f t="shared" si="12"/>
        <v>97.913531180150883</v>
      </c>
      <c r="H62" s="633">
        <f t="shared" si="6"/>
        <v>-0.10077267866104478</v>
      </c>
      <c r="I62" s="1726" t="s">
        <v>349</v>
      </c>
      <c r="J62" s="2603" t="str">
        <f t="shared" si="0"/>
        <v>---</v>
      </c>
      <c r="K62" s="2600">
        <v>0</v>
      </c>
      <c r="L62" s="1685"/>
      <c r="M62" s="10"/>
      <c r="N62" s="201">
        <v>36069</v>
      </c>
      <c r="O62" s="710">
        <v>98.215190000000007</v>
      </c>
      <c r="P62" s="36">
        <f t="shared" si="1"/>
        <v>0.15995000000000914</v>
      </c>
      <c r="Q62" s="263">
        <f t="shared" si="16"/>
        <v>-0.43</v>
      </c>
      <c r="R62" s="394">
        <f t="shared" si="14"/>
        <v>98.076203333333339</v>
      </c>
      <c r="S62" s="297">
        <f t="shared" si="7"/>
        <v>9.695666666668501E-2</v>
      </c>
      <c r="T62" s="687">
        <f t="shared" si="13"/>
        <v>98.045824285714289</v>
      </c>
      <c r="U62" s="266">
        <f t="shared" si="11"/>
        <v>-4.3128571428496798E-3</v>
      </c>
      <c r="V62" s="627" t="str">
        <f t="shared" si="2"/>
        <v>---</v>
      </c>
      <c r="W62" s="264">
        <v>0</v>
      </c>
      <c r="X62" s="645"/>
      <c r="Y62" s="216"/>
    </row>
    <row r="63" spans="1:25">
      <c r="A63" s="2586">
        <v>36100</v>
      </c>
      <c r="B63" s="2621">
        <v>98.062885927315278</v>
      </c>
      <c r="C63" s="2610">
        <f t="shared" si="3"/>
        <v>0.16920932059917959</v>
      </c>
      <c r="D63" s="1757">
        <f t="shared" si="15"/>
        <v>-2</v>
      </c>
      <c r="E63" s="687">
        <f t="shared" si="10"/>
        <v>97.914476178301854</v>
      </c>
      <c r="F63" s="266">
        <f t="shared" si="6"/>
        <v>0.10817099241978667</v>
      </c>
      <c r="G63" s="611">
        <f t="shared" si="12"/>
        <v>97.880647674115508</v>
      </c>
      <c r="H63" s="633">
        <f t="shared" si="6"/>
        <v>-3.2883506035375376E-2</v>
      </c>
      <c r="I63" s="1726" t="s">
        <v>349</v>
      </c>
      <c r="J63" s="2603" t="str">
        <f t="shared" si="0"/>
        <v>---</v>
      </c>
      <c r="K63" s="2600">
        <v>0</v>
      </c>
      <c r="L63" s="1685"/>
      <c r="M63" s="10"/>
      <c r="N63" s="201">
        <v>36100</v>
      </c>
      <c r="O63" s="710">
        <v>98.444940000000003</v>
      </c>
      <c r="P63" s="36">
        <f t="shared" si="1"/>
        <v>0.22974999999999568</v>
      </c>
      <c r="Q63" s="263">
        <f t="shared" si="16"/>
        <v>-0.01</v>
      </c>
      <c r="R63" s="394">
        <f t="shared" si="14"/>
        <v>98.238456666666664</v>
      </c>
      <c r="S63" s="297">
        <f t="shared" si="7"/>
        <v>0.16225333333332514</v>
      </c>
      <c r="T63" s="687">
        <f t="shared" si="13"/>
        <v>98.087932857142846</v>
      </c>
      <c r="U63" s="266">
        <f t="shared" si="11"/>
        <v>4.2108571428556729E-2</v>
      </c>
      <c r="V63" s="627" t="str">
        <f t="shared" si="2"/>
        <v>---</v>
      </c>
      <c r="W63" s="265">
        <v>0</v>
      </c>
      <c r="X63" s="645"/>
      <c r="Y63" s="216"/>
    </row>
    <row r="64" spans="1:25">
      <c r="A64" s="2587">
        <v>36130</v>
      </c>
      <c r="B64" s="2622">
        <v>98.293295863926048</v>
      </c>
      <c r="C64" s="2611">
        <f t="shared" si="3"/>
        <v>0.23040993661076925</v>
      </c>
      <c r="D64" s="1758">
        <f t="shared" si="15"/>
        <v>-1.4</v>
      </c>
      <c r="E64" s="688">
        <f t="shared" si="10"/>
        <v>98.083286132652475</v>
      </c>
      <c r="F64" s="267">
        <f t="shared" si="6"/>
        <v>0.16880995435062118</v>
      </c>
      <c r="G64" s="612">
        <f t="shared" si="12"/>
        <v>97.915715296370038</v>
      </c>
      <c r="H64" s="634">
        <f t="shared" si="6"/>
        <v>3.5067622254530306E-2</v>
      </c>
      <c r="I64" s="1727" t="s">
        <v>344</v>
      </c>
      <c r="J64" s="2604" t="str">
        <f t="shared" si="0"/>
        <v>---</v>
      </c>
      <c r="K64" s="2601">
        <v>0</v>
      </c>
      <c r="L64" s="1686"/>
      <c r="M64" s="10"/>
      <c r="N64" s="201">
        <v>36130</v>
      </c>
      <c r="O64" s="711">
        <v>98.690690000000004</v>
      </c>
      <c r="P64" s="242">
        <f t="shared" si="1"/>
        <v>0.24575000000000102</v>
      </c>
      <c r="Q64" s="543">
        <f t="shared" si="16"/>
        <v>0.3</v>
      </c>
      <c r="R64" s="492">
        <f t="shared" si="14"/>
        <v>98.450273333333328</v>
      </c>
      <c r="S64" s="490">
        <f t="shared" si="7"/>
        <v>0.21181666666666388</v>
      </c>
      <c r="T64" s="688">
        <f t="shared" si="13"/>
        <v>98.179275714285723</v>
      </c>
      <c r="U64" s="267">
        <f t="shared" si="11"/>
        <v>9.134285714287671E-2</v>
      </c>
      <c r="V64" s="609" t="str">
        <f t="shared" si="2"/>
        <v>---</v>
      </c>
      <c r="W64" s="247">
        <v>0</v>
      </c>
      <c r="X64" s="645"/>
      <c r="Y64" s="216"/>
    </row>
    <row r="65" spans="1:25">
      <c r="A65" s="2586">
        <v>36161</v>
      </c>
      <c r="B65" s="2621">
        <v>98.513037237309945</v>
      </c>
      <c r="C65" s="2610">
        <f t="shared" si="3"/>
        <v>0.2197413733838971</v>
      </c>
      <c r="D65" s="1757">
        <f t="shared" si="15"/>
        <v>-0.8</v>
      </c>
      <c r="E65" s="687">
        <f t="shared" si="10"/>
        <v>98.289739676183771</v>
      </c>
      <c r="F65" s="266">
        <f t="shared" si="6"/>
        <v>0.20645354353129619</v>
      </c>
      <c r="G65" s="611">
        <f t="shared" si="12"/>
        <v>98.007468323511105</v>
      </c>
      <c r="H65" s="633">
        <f t="shared" si="6"/>
        <v>9.1753027141066923E-2</v>
      </c>
      <c r="I65" s="1726" t="s">
        <v>344</v>
      </c>
      <c r="J65" s="2605" t="str">
        <f t="shared" si="0"/>
        <v>---</v>
      </c>
      <c r="K65" s="2600">
        <v>0</v>
      </c>
      <c r="L65" s="1685"/>
      <c r="M65" s="10"/>
      <c r="N65" s="200">
        <v>36161</v>
      </c>
      <c r="O65" s="710">
        <v>98.884119999999996</v>
      </c>
      <c r="P65" s="36">
        <f t="shared" si="1"/>
        <v>0.19342999999999222</v>
      </c>
      <c r="Q65" s="263">
        <f t="shared" si="16"/>
        <v>0.52</v>
      </c>
      <c r="R65" s="394">
        <f t="shared" si="14"/>
        <v>98.673249999999996</v>
      </c>
      <c r="S65" s="297">
        <f t="shared" si="7"/>
        <v>0.22297666666666771</v>
      </c>
      <c r="T65" s="687">
        <f t="shared" si="13"/>
        <v>98.310382857142841</v>
      </c>
      <c r="U65" s="266">
        <f t="shared" si="11"/>
        <v>0.13110714285711822</v>
      </c>
      <c r="V65" s="609" t="str">
        <f t="shared" si="2"/>
        <v>---</v>
      </c>
      <c r="W65" s="247">
        <v>0</v>
      </c>
      <c r="X65" s="645"/>
      <c r="Y65" s="216"/>
    </row>
    <row r="66" spans="1:25">
      <c r="A66" s="2586">
        <v>36192</v>
      </c>
      <c r="B66" s="2621">
        <v>98.694997848975675</v>
      </c>
      <c r="C66" s="2610">
        <f t="shared" si="3"/>
        <v>0.18196061166572974</v>
      </c>
      <c r="D66" s="1757">
        <f t="shared" si="15"/>
        <v>-0.2</v>
      </c>
      <c r="E66" s="687">
        <f t="shared" si="10"/>
        <v>98.500443650070565</v>
      </c>
      <c r="F66" s="266">
        <f t="shared" si="6"/>
        <v>0.21070397388679396</v>
      </c>
      <c r="G66" s="611">
        <f t="shared" si="12"/>
        <v>98.140447490739007</v>
      </c>
      <c r="H66" s="633">
        <f t="shared" si="6"/>
        <v>0.13297916722790148</v>
      </c>
      <c r="I66" s="1726" t="s">
        <v>344</v>
      </c>
      <c r="J66" s="2603" t="str">
        <f t="shared" si="0"/>
        <v>---</v>
      </c>
      <c r="K66" s="2600">
        <v>0</v>
      </c>
      <c r="L66" s="1685"/>
      <c r="M66" s="10"/>
      <c r="N66" s="201">
        <v>36192</v>
      </c>
      <c r="O66" s="710">
        <v>98.972480000000004</v>
      </c>
      <c r="P66" s="36">
        <f t="shared" si="1"/>
        <v>8.8360000000008654E-2</v>
      </c>
      <c r="Q66" s="263">
        <f t="shared" si="16"/>
        <v>0.66</v>
      </c>
      <c r="R66" s="394">
        <f t="shared" si="14"/>
        <v>98.849096666666682</v>
      </c>
      <c r="S66" s="297">
        <f t="shared" si="7"/>
        <v>0.17584666666668625</v>
      </c>
      <c r="T66" s="687">
        <f t="shared" si="13"/>
        <v>98.460120000000003</v>
      </c>
      <c r="U66" s="266">
        <f t="shared" si="11"/>
        <v>0.14973714285716255</v>
      </c>
      <c r="V66" s="609" t="str">
        <f t="shared" si="2"/>
        <v>---</v>
      </c>
      <c r="W66" s="247">
        <v>0</v>
      </c>
      <c r="X66" s="645"/>
      <c r="Y66" s="216"/>
    </row>
    <row r="67" spans="1:25">
      <c r="A67" s="2586">
        <v>36220</v>
      </c>
      <c r="B67" s="2621">
        <v>98.82059310035423</v>
      </c>
      <c r="C67" s="2610">
        <f t="shared" si="3"/>
        <v>0.12559525137855587</v>
      </c>
      <c r="D67" s="1757">
        <f t="shared" si="15"/>
        <v>0.2</v>
      </c>
      <c r="E67" s="687">
        <f t="shared" si="10"/>
        <v>98.676209395546621</v>
      </c>
      <c r="F67" s="266">
        <f t="shared" si="6"/>
        <v>0.17576574547605617</v>
      </c>
      <c r="G67" s="611">
        <f t="shared" si="12"/>
        <v>98.295050369353064</v>
      </c>
      <c r="H67" s="633">
        <f t="shared" si="6"/>
        <v>0.15460287861405675</v>
      </c>
      <c r="I67" s="1726" t="s">
        <v>344</v>
      </c>
      <c r="J67" s="2603" t="str">
        <f t="shared" si="0"/>
        <v>---</v>
      </c>
      <c r="K67" s="2600">
        <v>0</v>
      </c>
      <c r="L67" s="1685"/>
      <c r="M67" s="10"/>
      <c r="N67" s="201">
        <v>36220</v>
      </c>
      <c r="O67" s="710">
        <v>99.001140000000007</v>
      </c>
      <c r="P67" s="36">
        <f t="shared" si="1"/>
        <v>2.8660000000002128E-2</v>
      </c>
      <c r="Q67" s="263">
        <f t="shared" si="16"/>
        <v>0.77</v>
      </c>
      <c r="R67" s="394">
        <f t="shared" si="14"/>
        <v>98.952580000000012</v>
      </c>
      <c r="S67" s="297">
        <f t="shared" si="7"/>
        <v>0.1034833333333296</v>
      </c>
      <c r="T67" s="687">
        <f t="shared" si="13"/>
        <v>98.609114285714284</v>
      </c>
      <c r="U67" s="266">
        <f t="shared" si="11"/>
        <v>0.14899428571428075</v>
      </c>
      <c r="V67" s="609" t="str">
        <f t="shared" si="2"/>
        <v>---</v>
      </c>
      <c r="W67" s="247">
        <v>0</v>
      </c>
      <c r="X67" s="645"/>
      <c r="Y67" s="216"/>
    </row>
    <row r="68" spans="1:25">
      <c r="A68" s="2586">
        <v>36251</v>
      </c>
      <c r="B68" s="2621">
        <v>98.890215406216612</v>
      </c>
      <c r="C68" s="2610">
        <f t="shared" si="3"/>
        <v>6.9622305862381495E-2</v>
      </c>
      <c r="D68" s="1757">
        <f t="shared" si="15"/>
        <v>0.6</v>
      </c>
      <c r="E68" s="687">
        <f t="shared" si="10"/>
        <v>98.801935451848848</v>
      </c>
      <c r="F68" s="266">
        <f t="shared" si="6"/>
        <v>0.12572605630222711</v>
      </c>
      <c r="G68" s="611">
        <f t="shared" si="12"/>
        <v>98.452671712973412</v>
      </c>
      <c r="H68" s="633">
        <f t="shared" si="6"/>
        <v>0.15762134362034885</v>
      </c>
      <c r="I68" s="1726" t="s">
        <v>344</v>
      </c>
      <c r="J68" s="2603" t="str">
        <f t="shared" si="0"/>
        <v>---</v>
      </c>
      <c r="K68" s="2600">
        <v>0</v>
      </c>
      <c r="L68" s="1685"/>
      <c r="M68" s="10"/>
      <c r="N68" s="201">
        <v>36251</v>
      </c>
      <c r="O68" s="710">
        <v>99.025199999999998</v>
      </c>
      <c r="P68" s="36">
        <f t="shared" si="1"/>
        <v>2.4059999999991533E-2</v>
      </c>
      <c r="Q68" s="263">
        <f t="shared" si="16"/>
        <v>0.89</v>
      </c>
      <c r="R68" s="394">
        <f t="shared" si="14"/>
        <v>98.999606666666679</v>
      </c>
      <c r="S68" s="297">
        <f t="shared" si="7"/>
        <v>4.7026666666667438E-2</v>
      </c>
      <c r="T68" s="687">
        <f t="shared" si="13"/>
        <v>98.747680000000017</v>
      </c>
      <c r="U68" s="266">
        <f t="shared" si="11"/>
        <v>0.13856571428573261</v>
      </c>
      <c r="V68" s="609" t="str">
        <f t="shared" si="2"/>
        <v>---</v>
      </c>
      <c r="W68" s="247">
        <v>0</v>
      </c>
      <c r="X68" s="645"/>
      <c r="Y68" s="216"/>
    </row>
    <row r="69" spans="1:25">
      <c r="A69" s="2586">
        <v>36281</v>
      </c>
      <c r="B69" s="2621">
        <v>98.937161198974138</v>
      </c>
      <c r="C69" s="2610">
        <f t="shared" si="3"/>
        <v>4.6945792757526306E-2</v>
      </c>
      <c r="D69" s="1757">
        <f t="shared" si="15"/>
        <v>0.9</v>
      </c>
      <c r="E69" s="687">
        <f t="shared" si="10"/>
        <v>98.882656568515003</v>
      </c>
      <c r="F69" s="266">
        <f t="shared" si="6"/>
        <v>8.0721116666154558E-2</v>
      </c>
      <c r="G69" s="611">
        <f t="shared" si="12"/>
        <v>98.601740940438859</v>
      </c>
      <c r="H69" s="633">
        <f t="shared" si="6"/>
        <v>0.14906922746544637</v>
      </c>
      <c r="I69" s="1726" t="s">
        <v>344</v>
      </c>
      <c r="J69" s="2603" t="str">
        <f t="shared" si="0"/>
        <v>---</v>
      </c>
      <c r="K69" s="2600">
        <v>0</v>
      </c>
      <c r="L69" s="1685"/>
      <c r="M69" s="10"/>
      <c r="N69" s="201">
        <v>36281</v>
      </c>
      <c r="O69" s="710">
        <v>99.080830000000006</v>
      </c>
      <c r="P69" s="36">
        <f t="shared" si="1"/>
        <v>5.563000000000784E-2</v>
      </c>
      <c r="Q69" s="263">
        <f t="shared" si="16"/>
        <v>1.05</v>
      </c>
      <c r="R69" s="394">
        <f t="shared" si="14"/>
        <v>99.035723333333337</v>
      </c>
      <c r="S69" s="297">
        <f t="shared" si="7"/>
        <v>3.6116666666657693E-2</v>
      </c>
      <c r="T69" s="687">
        <f t="shared" si="13"/>
        <v>98.871342857142864</v>
      </c>
      <c r="U69" s="266">
        <f t="shared" si="11"/>
        <v>0.12366285714284686</v>
      </c>
      <c r="V69" s="609" t="str">
        <f t="shared" si="2"/>
        <v>---</v>
      </c>
      <c r="W69" s="247">
        <v>0</v>
      </c>
      <c r="X69" s="645"/>
      <c r="Y69" s="216"/>
    </row>
    <row r="70" spans="1:25">
      <c r="A70" s="2586">
        <v>36312</v>
      </c>
      <c r="B70" s="2621">
        <v>99.005917009248293</v>
      </c>
      <c r="C70" s="2610">
        <f t="shared" si="3"/>
        <v>6.8755810274154783E-2</v>
      </c>
      <c r="D70" s="1757">
        <f t="shared" si="15"/>
        <v>1.2</v>
      </c>
      <c r="E70" s="687">
        <f t="shared" si="10"/>
        <v>98.944431204813029</v>
      </c>
      <c r="F70" s="266">
        <f t="shared" si="6"/>
        <v>6.1774636298025598E-2</v>
      </c>
      <c r="G70" s="611">
        <f t="shared" si="12"/>
        <v>98.736459666429269</v>
      </c>
      <c r="H70" s="633">
        <f t="shared" si="6"/>
        <v>0.13471872599041035</v>
      </c>
      <c r="I70" s="1726" t="s">
        <v>344</v>
      </c>
      <c r="J70" s="2603" t="str">
        <f t="shared" ref="J70:J133" si="17">IF(K70=1,"山",IF(K70=-1,"谷","---"))</f>
        <v>---</v>
      </c>
      <c r="K70" s="2600">
        <v>0</v>
      </c>
      <c r="L70" s="1685"/>
      <c r="M70" s="10"/>
      <c r="N70" s="201">
        <v>36312</v>
      </c>
      <c r="O70" s="710">
        <v>99.16122</v>
      </c>
      <c r="P70" s="36">
        <f t="shared" ref="P70:P133" si="18">O70-O69</f>
        <v>8.0389999999994188E-2</v>
      </c>
      <c r="Q70" s="263">
        <f t="shared" si="16"/>
        <v>1.22</v>
      </c>
      <c r="R70" s="394">
        <f t="shared" si="14"/>
        <v>99.089083333333335</v>
      </c>
      <c r="S70" s="297">
        <f t="shared" si="7"/>
        <v>5.3359999999997854E-2</v>
      </c>
      <c r="T70" s="687">
        <f t="shared" si="13"/>
        <v>98.973668571428576</v>
      </c>
      <c r="U70" s="266">
        <f t="shared" si="11"/>
        <v>0.10232571428571191</v>
      </c>
      <c r="V70" s="609" t="str">
        <f t="shared" ref="V70:V133" si="19">IF(W70=1,"山",IF(W70=-1,"谷","---"))</f>
        <v>---</v>
      </c>
      <c r="W70" s="247">
        <v>0</v>
      </c>
      <c r="X70" s="645"/>
      <c r="Y70" s="216"/>
    </row>
    <row r="71" spans="1:25">
      <c r="A71" s="2586">
        <v>36342</v>
      </c>
      <c r="B71" s="2621">
        <v>99.094077534920501</v>
      </c>
      <c r="C71" s="2610">
        <f t="shared" ref="C71:C134" si="20">B71-B70</f>
        <v>8.8160525672208223E-2</v>
      </c>
      <c r="D71" s="1757">
        <f t="shared" si="15"/>
        <v>1.4</v>
      </c>
      <c r="E71" s="687">
        <f t="shared" si="10"/>
        <v>99.012385247714306</v>
      </c>
      <c r="F71" s="266">
        <f t="shared" si="6"/>
        <v>6.7954042901277489E-2</v>
      </c>
      <c r="G71" s="611">
        <f t="shared" si="12"/>
        <v>98.850857047999924</v>
      </c>
      <c r="H71" s="633">
        <f t="shared" si="6"/>
        <v>0.11439738157065449</v>
      </c>
      <c r="I71" s="1726" t="s">
        <v>344</v>
      </c>
      <c r="J71" s="2603" t="str">
        <f t="shared" si="17"/>
        <v>---</v>
      </c>
      <c r="K71" s="2600">
        <v>0</v>
      </c>
      <c r="L71" s="1685"/>
      <c r="M71" s="10"/>
      <c r="N71" s="201">
        <v>36342</v>
      </c>
      <c r="O71" s="710">
        <v>99.252899999999997</v>
      </c>
      <c r="P71" s="36">
        <f t="shared" si="18"/>
        <v>9.1679999999996653E-2</v>
      </c>
      <c r="Q71" s="263">
        <f t="shared" si="16"/>
        <v>1.36</v>
      </c>
      <c r="R71" s="394">
        <f t="shared" si="14"/>
        <v>99.164983333333339</v>
      </c>
      <c r="S71" s="297">
        <f t="shared" si="7"/>
        <v>7.5900000000004297E-2</v>
      </c>
      <c r="T71" s="687">
        <f t="shared" si="13"/>
        <v>99.053984285714279</v>
      </c>
      <c r="U71" s="266">
        <f t="shared" si="11"/>
        <v>8.0315714285703166E-2</v>
      </c>
      <c r="V71" s="609" t="str">
        <f t="shared" si="19"/>
        <v>---</v>
      </c>
      <c r="W71" s="247">
        <v>0</v>
      </c>
      <c r="X71" s="645"/>
      <c r="Y71" s="216"/>
    </row>
    <row r="72" spans="1:25">
      <c r="A72" s="2586">
        <v>36373</v>
      </c>
      <c r="B72" s="2621">
        <v>99.198571230336825</v>
      </c>
      <c r="C72" s="2610">
        <f t="shared" si="20"/>
        <v>0.10449369541632336</v>
      </c>
      <c r="D72" s="1757">
        <f t="shared" si="15"/>
        <v>1.5</v>
      </c>
      <c r="E72" s="687">
        <f t="shared" si="10"/>
        <v>99.099521924835202</v>
      </c>
      <c r="F72" s="266">
        <f t="shared" ref="F72:F135" si="21">E72-E71</f>
        <v>8.7136677120895456E-2</v>
      </c>
      <c r="G72" s="611">
        <f t="shared" si="12"/>
        <v>98.94879047557518</v>
      </c>
      <c r="H72" s="633">
        <f t="shared" ref="H72:H135" si="22">G72-G71</f>
        <v>9.793342757525636E-2</v>
      </c>
      <c r="I72" s="1726" t="s">
        <v>344</v>
      </c>
      <c r="J72" s="2603" t="str">
        <f t="shared" si="17"/>
        <v>---</v>
      </c>
      <c r="K72" s="2600">
        <v>0</v>
      </c>
      <c r="L72" s="1685"/>
      <c r="M72" s="10"/>
      <c r="N72" s="201">
        <v>36373</v>
      </c>
      <c r="O72" s="710">
        <v>99.347319999999996</v>
      </c>
      <c r="P72" s="36">
        <f t="shared" si="18"/>
        <v>9.4419999999999504E-2</v>
      </c>
      <c r="Q72" s="263">
        <f t="shared" si="16"/>
        <v>1.42</v>
      </c>
      <c r="R72" s="394">
        <f t="shared" si="14"/>
        <v>99.253813333333326</v>
      </c>
      <c r="S72" s="297">
        <f t="shared" ref="S72:S135" si="23">R72-R71</f>
        <v>8.8829999999987308E-2</v>
      </c>
      <c r="T72" s="687">
        <f t="shared" si="13"/>
        <v>99.120155714285715</v>
      </c>
      <c r="U72" s="266">
        <f t="shared" si="11"/>
        <v>6.6171428571436763E-2</v>
      </c>
      <c r="V72" s="609" t="str">
        <f t="shared" si="19"/>
        <v>---</v>
      </c>
      <c r="W72" s="247">
        <v>0</v>
      </c>
      <c r="X72" s="645"/>
      <c r="Y72" s="216"/>
    </row>
    <row r="73" spans="1:25">
      <c r="A73" s="2586">
        <v>36404</v>
      </c>
      <c r="B73" s="2621">
        <v>99.303183335786599</v>
      </c>
      <c r="C73" s="2610">
        <f t="shared" si="20"/>
        <v>0.10461210544977462</v>
      </c>
      <c r="D73" s="1757">
        <f t="shared" si="15"/>
        <v>1.6</v>
      </c>
      <c r="E73" s="687">
        <f t="shared" si="10"/>
        <v>99.19861070034797</v>
      </c>
      <c r="F73" s="266">
        <f t="shared" si="21"/>
        <v>9.9088775512768734E-2</v>
      </c>
      <c r="G73" s="611">
        <f t="shared" si="12"/>
        <v>99.035674116548179</v>
      </c>
      <c r="H73" s="633">
        <f t="shared" si="22"/>
        <v>8.6883640972999387E-2</v>
      </c>
      <c r="I73" s="1726" t="s">
        <v>344</v>
      </c>
      <c r="J73" s="2603" t="str">
        <f t="shared" si="17"/>
        <v>---</v>
      </c>
      <c r="K73" s="2600">
        <v>0</v>
      </c>
      <c r="L73" s="1685"/>
      <c r="M73" s="10"/>
      <c r="N73" s="201">
        <v>36404</v>
      </c>
      <c r="O73" s="710">
        <v>99.441180000000003</v>
      </c>
      <c r="P73" s="36">
        <f t="shared" si="18"/>
        <v>9.3860000000006494E-2</v>
      </c>
      <c r="Q73" s="263">
        <f t="shared" si="16"/>
        <v>1.41</v>
      </c>
      <c r="R73" s="394">
        <f t="shared" si="14"/>
        <v>99.347133333333318</v>
      </c>
      <c r="S73" s="297">
        <f t="shared" si="23"/>
        <v>9.331999999999141E-2</v>
      </c>
      <c r="T73" s="687">
        <f t="shared" si="13"/>
        <v>99.187112857142864</v>
      </c>
      <c r="U73" s="266">
        <f t="shared" si="11"/>
        <v>6.695714285714871E-2</v>
      </c>
      <c r="V73" s="609" t="str">
        <f t="shared" si="19"/>
        <v>---</v>
      </c>
      <c r="W73" s="247">
        <v>0</v>
      </c>
      <c r="X73" s="645"/>
      <c r="Y73" s="216"/>
    </row>
    <row r="74" spans="1:25">
      <c r="A74" s="2586">
        <v>36434</v>
      </c>
      <c r="B74" s="2621">
        <v>99.381342166175244</v>
      </c>
      <c r="C74" s="2610">
        <f t="shared" si="20"/>
        <v>7.8158830388645129E-2</v>
      </c>
      <c r="D74" s="1757">
        <f t="shared" si="15"/>
        <v>1.5</v>
      </c>
      <c r="E74" s="687">
        <f t="shared" si="10"/>
        <v>99.294365577432885</v>
      </c>
      <c r="F74" s="266">
        <f t="shared" si="21"/>
        <v>9.5754877084914369E-2</v>
      </c>
      <c r="G74" s="611">
        <f t="shared" si="12"/>
        <v>99.115781125951187</v>
      </c>
      <c r="H74" s="633">
        <f t="shared" si="22"/>
        <v>8.0107009403008078E-2</v>
      </c>
      <c r="I74" s="1726" t="s">
        <v>344</v>
      </c>
      <c r="J74" s="2603" t="str">
        <f t="shared" si="17"/>
        <v>---</v>
      </c>
      <c r="K74" s="2600">
        <v>0</v>
      </c>
      <c r="L74" s="1685"/>
      <c r="M74" s="10"/>
      <c r="N74" s="201">
        <v>36434</v>
      </c>
      <c r="O74" s="710">
        <v>99.533940000000001</v>
      </c>
      <c r="P74" s="36">
        <f t="shared" si="18"/>
        <v>9.2759999999998399E-2</v>
      </c>
      <c r="Q74" s="263">
        <f t="shared" si="16"/>
        <v>1.34</v>
      </c>
      <c r="R74" s="394">
        <f t="shared" si="14"/>
        <v>99.440813333333338</v>
      </c>
      <c r="S74" s="297">
        <f t="shared" si="23"/>
        <v>9.3680000000020414E-2</v>
      </c>
      <c r="T74" s="687">
        <f t="shared" si="13"/>
        <v>99.263227142857161</v>
      </c>
      <c r="U74" s="266">
        <f t="shared" si="11"/>
        <v>7.6114285714297125E-2</v>
      </c>
      <c r="V74" s="609" t="str">
        <f t="shared" si="19"/>
        <v>---</v>
      </c>
      <c r="W74" s="247">
        <v>0</v>
      </c>
      <c r="X74" s="645"/>
      <c r="Y74" s="216"/>
    </row>
    <row r="75" spans="1:25">
      <c r="A75" s="2586">
        <v>36465</v>
      </c>
      <c r="B75" s="2621">
        <v>99.467665752577432</v>
      </c>
      <c r="C75" s="2610">
        <f t="shared" si="20"/>
        <v>8.6323586402187402E-2</v>
      </c>
      <c r="D75" s="1757">
        <f t="shared" si="15"/>
        <v>1.4</v>
      </c>
      <c r="E75" s="687">
        <f t="shared" si="10"/>
        <v>99.384063751513096</v>
      </c>
      <c r="F75" s="266">
        <f t="shared" si="21"/>
        <v>8.9698174080211857E-2</v>
      </c>
      <c r="G75" s="611">
        <f t="shared" si="12"/>
        <v>99.198274032574162</v>
      </c>
      <c r="H75" s="633">
        <f t="shared" si="22"/>
        <v>8.249290662297426E-2</v>
      </c>
      <c r="I75" s="1726" t="s">
        <v>344</v>
      </c>
      <c r="J75" s="2603" t="str">
        <f t="shared" si="17"/>
        <v>---</v>
      </c>
      <c r="K75" s="2600">
        <v>0</v>
      </c>
      <c r="L75" s="1685"/>
      <c r="M75" s="10"/>
      <c r="N75" s="201">
        <v>36465</v>
      </c>
      <c r="O75" s="710">
        <v>99.625950000000003</v>
      </c>
      <c r="P75" s="36">
        <f t="shared" si="18"/>
        <v>9.2010000000001924E-2</v>
      </c>
      <c r="Q75" s="263">
        <f t="shared" si="16"/>
        <v>1.2</v>
      </c>
      <c r="R75" s="394">
        <f t="shared" si="14"/>
        <v>99.533689999999993</v>
      </c>
      <c r="S75" s="297">
        <f t="shared" si="23"/>
        <v>9.2876666666654728E-2</v>
      </c>
      <c r="T75" s="687">
        <f t="shared" si="13"/>
        <v>99.349048571428582</v>
      </c>
      <c r="U75" s="266">
        <f t="shared" si="11"/>
        <v>8.5821428571421166E-2</v>
      </c>
      <c r="V75" s="609" t="str">
        <f t="shared" si="19"/>
        <v>---</v>
      </c>
      <c r="W75" s="247">
        <v>0</v>
      </c>
      <c r="X75" s="645"/>
      <c r="Y75" s="216"/>
    </row>
    <row r="76" spans="1:25">
      <c r="A76" s="2587">
        <v>36495</v>
      </c>
      <c r="B76" s="2622">
        <v>99.563335105634508</v>
      </c>
      <c r="C76" s="2611">
        <f t="shared" si="20"/>
        <v>9.5669353057076023E-2</v>
      </c>
      <c r="D76" s="1758">
        <f t="shared" si="15"/>
        <v>1.3</v>
      </c>
      <c r="E76" s="688">
        <f t="shared" ref="E76:E139" si="24">SUM(B74:B76)/3</f>
        <v>99.470781008129052</v>
      </c>
      <c r="F76" s="267">
        <f t="shared" si="21"/>
        <v>8.6717256615955307E-2</v>
      </c>
      <c r="G76" s="612">
        <f t="shared" si="12"/>
        <v>99.287727447811349</v>
      </c>
      <c r="H76" s="634">
        <f t="shared" si="22"/>
        <v>8.9453415237187528E-2</v>
      </c>
      <c r="I76" s="1727" t="s">
        <v>344</v>
      </c>
      <c r="J76" s="2604" t="str">
        <f t="shared" si="17"/>
        <v>---</v>
      </c>
      <c r="K76" s="2601">
        <v>0</v>
      </c>
      <c r="L76" s="1686"/>
      <c r="M76" s="10"/>
      <c r="N76" s="202">
        <v>36495</v>
      </c>
      <c r="O76" s="710">
        <v>99.717669999999998</v>
      </c>
      <c r="P76" s="36">
        <f t="shared" si="18"/>
        <v>9.1719999999995139E-2</v>
      </c>
      <c r="Q76" s="543">
        <f t="shared" si="16"/>
        <v>1.04</v>
      </c>
      <c r="R76" s="394">
        <f t="shared" si="14"/>
        <v>99.625853333333339</v>
      </c>
      <c r="S76" s="297">
        <f t="shared" si="23"/>
        <v>9.2163333333346031E-2</v>
      </c>
      <c r="T76" s="688">
        <f t="shared" si="13"/>
        <v>99.440025714285724</v>
      </c>
      <c r="U76" s="267">
        <f t="shared" ref="U76:U139" si="25">T76-T75</f>
        <v>9.0977142857141757E-2</v>
      </c>
      <c r="V76" s="609" t="str">
        <f t="shared" si="19"/>
        <v>---</v>
      </c>
      <c r="W76" s="247">
        <v>0</v>
      </c>
      <c r="X76" s="645"/>
      <c r="Y76" s="216"/>
    </row>
    <row r="77" spans="1:25">
      <c r="A77" s="2586">
        <v>36526</v>
      </c>
      <c r="B77" s="2621">
        <v>99.70030061888616</v>
      </c>
      <c r="C77" s="2610">
        <f t="shared" si="20"/>
        <v>0.13696551325165274</v>
      </c>
      <c r="D77" s="1757">
        <f t="shared" si="15"/>
        <v>1.2</v>
      </c>
      <c r="E77" s="687">
        <f t="shared" si="24"/>
        <v>99.577100492366029</v>
      </c>
      <c r="F77" s="266">
        <f t="shared" si="21"/>
        <v>0.10631948423697679</v>
      </c>
      <c r="G77" s="611">
        <f t="shared" si="12"/>
        <v>99.38692510633102</v>
      </c>
      <c r="H77" s="633">
        <f t="shared" si="22"/>
        <v>9.9197658519670995E-2</v>
      </c>
      <c r="I77" s="1726" t="s">
        <v>344</v>
      </c>
      <c r="J77" s="2605" t="str">
        <f t="shared" si="17"/>
        <v>---</v>
      </c>
      <c r="K77" s="2600">
        <v>0</v>
      </c>
      <c r="L77" s="1685"/>
      <c r="M77" s="10"/>
      <c r="N77" s="201">
        <v>36526</v>
      </c>
      <c r="O77" s="712">
        <v>99.809579999999997</v>
      </c>
      <c r="P77" s="244">
        <f t="shared" si="18"/>
        <v>9.1909999999998604E-2</v>
      </c>
      <c r="Q77" s="263">
        <f t="shared" si="16"/>
        <v>0.94</v>
      </c>
      <c r="R77" s="642">
        <f t="shared" si="14"/>
        <v>99.717733333333328</v>
      </c>
      <c r="S77" s="643">
        <f t="shared" si="23"/>
        <v>9.1879999999989082E-2</v>
      </c>
      <c r="T77" s="687">
        <f t="shared" si="13"/>
        <v>99.532648571428567</v>
      </c>
      <c r="U77" s="266">
        <f t="shared" si="25"/>
        <v>9.2622857142842463E-2</v>
      </c>
      <c r="V77" s="609" t="str">
        <f t="shared" si="19"/>
        <v>---</v>
      </c>
      <c r="W77" s="247">
        <v>0</v>
      </c>
      <c r="X77" s="645"/>
      <c r="Y77" s="216"/>
    </row>
    <row r="78" spans="1:25">
      <c r="A78" s="2586">
        <v>36557</v>
      </c>
      <c r="B78" s="2621">
        <v>99.855245185358982</v>
      </c>
      <c r="C78" s="2610">
        <f t="shared" si="20"/>
        <v>0.15494456647282107</v>
      </c>
      <c r="D78" s="1757">
        <f t="shared" si="15"/>
        <v>1.2</v>
      </c>
      <c r="E78" s="687">
        <f t="shared" si="24"/>
        <v>99.70629363662654</v>
      </c>
      <c r="F78" s="266">
        <f t="shared" si="21"/>
        <v>0.12919314426051187</v>
      </c>
      <c r="G78" s="611">
        <f t="shared" si="12"/>
        <v>99.49566334210796</v>
      </c>
      <c r="H78" s="633">
        <f t="shared" si="22"/>
        <v>0.10873823577693997</v>
      </c>
      <c r="I78" s="1726" t="s">
        <v>344</v>
      </c>
      <c r="J78" s="2603" t="str">
        <f t="shared" si="17"/>
        <v>---</v>
      </c>
      <c r="K78" s="2600">
        <v>0</v>
      </c>
      <c r="L78" s="1685"/>
      <c r="M78" s="10"/>
      <c r="N78" s="201">
        <v>36557</v>
      </c>
      <c r="O78" s="710">
        <v>99.902500000000003</v>
      </c>
      <c r="P78" s="36">
        <f t="shared" si="18"/>
        <v>9.2920000000006553E-2</v>
      </c>
      <c r="Q78" s="263">
        <f t="shared" si="16"/>
        <v>0.94</v>
      </c>
      <c r="R78" s="394">
        <f t="shared" si="14"/>
        <v>99.809916666666666</v>
      </c>
      <c r="S78" s="297">
        <f t="shared" si="23"/>
        <v>9.2183333333338169E-2</v>
      </c>
      <c r="T78" s="687">
        <f t="shared" si="13"/>
        <v>99.625448571428578</v>
      </c>
      <c r="U78" s="266">
        <f t="shared" si="25"/>
        <v>9.2800000000011096E-2</v>
      </c>
      <c r="V78" s="609" t="str">
        <f t="shared" si="19"/>
        <v>---</v>
      </c>
      <c r="W78" s="247">
        <v>0</v>
      </c>
      <c r="X78" s="645"/>
      <c r="Y78" s="216"/>
    </row>
    <row r="79" spans="1:25">
      <c r="A79" s="2586">
        <v>36586</v>
      </c>
      <c r="B79" s="2621">
        <v>100.0242308758242</v>
      </c>
      <c r="C79" s="2610">
        <f t="shared" si="20"/>
        <v>0.16898569046522027</v>
      </c>
      <c r="D79" s="1757">
        <f t="shared" si="15"/>
        <v>1.2</v>
      </c>
      <c r="E79" s="687">
        <f t="shared" si="24"/>
        <v>99.859925560023115</v>
      </c>
      <c r="F79" s="266">
        <f t="shared" si="21"/>
        <v>0.15363192339657417</v>
      </c>
      <c r="G79" s="611">
        <f t="shared" si="12"/>
        <v>99.613614720034732</v>
      </c>
      <c r="H79" s="633">
        <f t="shared" si="22"/>
        <v>0.11795137792677224</v>
      </c>
      <c r="I79" s="1726" t="s">
        <v>344</v>
      </c>
      <c r="J79" s="2603" t="str">
        <f t="shared" si="17"/>
        <v>---</v>
      </c>
      <c r="K79" s="2600">
        <v>0</v>
      </c>
      <c r="L79" s="1685"/>
      <c r="M79" s="10"/>
      <c r="N79" s="201">
        <v>36586</v>
      </c>
      <c r="O79" s="710">
        <v>99.997600000000006</v>
      </c>
      <c r="P79" s="36">
        <f t="shared" si="18"/>
        <v>9.5100000000002183E-2</v>
      </c>
      <c r="Q79" s="263">
        <f t="shared" si="16"/>
        <v>1.01</v>
      </c>
      <c r="R79" s="394">
        <f t="shared" si="14"/>
        <v>99.903226666666683</v>
      </c>
      <c r="S79" s="297">
        <f t="shared" si="23"/>
        <v>9.3310000000016657E-2</v>
      </c>
      <c r="T79" s="687">
        <f t="shared" si="13"/>
        <v>99.718345714285718</v>
      </c>
      <c r="U79" s="266">
        <f t="shared" si="25"/>
        <v>9.2897142857140125E-2</v>
      </c>
      <c r="V79" s="609" t="str">
        <f t="shared" si="19"/>
        <v>---</v>
      </c>
      <c r="W79" s="247">
        <v>0</v>
      </c>
      <c r="X79" s="645"/>
      <c r="Y79" s="216"/>
    </row>
    <row r="80" spans="1:25">
      <c r="A80" s="2586">
        <v>36617</v>
      </c>
      <c r="B80" s="2621">
        <v>100.20442951114788</v>
      </c>
      <c r="C80" s="2610">
        <f t="shared" si="20"/>
        <v>0.18019863532367708</v>
      </c>
      <c r="D80" s="1757">
        <f t="shared" si="15"/>
        <v>1.3</v>
      </c>
      <c r="E80" s="687">
        <f t="shared" si="24"/>
        <v>100.02796852411036</v>
      </c>
      <c r="F80" s="266">
        <f t="shared" si="21"/>
        <v>0.16804296408724895</v>
      </c>
      <c r="G80" s="611">
        <f t="shared" ref="G80:G143" si="26">SUM(B74:B80)/7</f>
        <v>99.742364173657762</v>
      </c>
      <c r="H80" s="633">
        <f t="shared" si="22"/>
        <v>0.12874945362302981</v>
      </c>
      <c r="I80" s="1726" t="s">
        <v>344</v>
      </c>
      <c r="J80" s="2603" t="str">
        <f t="shared" si="17"/>
        <v>---</v>
      </c>
      <c r="K80" s="2600">
        <v>0</v>
      </c>
      <c r="L80" s="1685"/>
      <c r="M80" s="10"/>
      <c r="N80" s="250">
        <v>36617</v>
      </c>
      <c r="O80" s="713">
        <v>100.0955</v>
      </c>
      <c r="P80" s="251">
        <f t="shared" si="18"/>
        <v>9.7899999999995657E-2</v>
      </c>
      <c r="Q80" s="693">
        <f t="shared" si="16"/>
        <v>1.08</v>
      </c>
      <c r="R80" s="393">
        <f t="shared" si="14"/>
        <v>99.998533333333341</v>
      </c>
      <c r="S80" s="295">
        <f t="shared" si="23"/>
        <v>9.5306666666658657E-2</v>
      </c>
      <c r="T80" s="683">
        <f t="shared" ref="T80:T143" si="27">SUM(O74:O80)/7</f>
        <v>99.811820000000012</v>
      </c>
      <c r="U80" s="693">
        <f t="shared" si="25"/>
        <v>9.3474285714293615E-2</v>
      </c>
      <c r="V80" s="608" t="str">
        <f t="shared" si="19"/>
        <v>山</v>
      </c>
      <c r="W80" s="252">
        <v>1</v>
      </c>
      <c r="X80" s="645"/>
      <c r="Y80" s="216"/>
    </row>
    <row r="81" spans="1:25">
      <c r="A81" s="2586">
        <v>36647</v>
      </c>
      <c r="B81" s="2621">
        <v>100.3453766870096</v>
      </c>
      <c r="C81" s="2610">
        <f t="shared" si="20"/>
        <v>0.14094717586172578</v>
      </c>
      <c r="D81" s="1757">
        <f t="shared" si="15"/>
        <v>1.4</v>
      </c>
      <c r="E81" s="687">
        <f t="shared" si="24"/>
        <v>100.19134569132723</v>
      </c>
      <c r="F81" s="266">
        <f t="shared" si="21"/>
        <v>0.1633771672168649</v>
      </c>
      <c r="G81" s="611">
        <f t="shared" si="26"/>
        <v>99.880083390919808</v>
      </c>
      <c r="H81" s="633">
        <f t="shared" si="22"/>
        <v>0.13771921726204539</v>
      </c>
      <c r="I81" s="1726" t="s">
        <v>344</v>
      </c>
      <c r="J81" s="2603" t="str">
        <f t="shared" si="17"/>
        <v>---</v>
      </c>
      <c r="K81" s="2600">
        <v>0</v>
      </c>
      <c r="L81" s="1685"/>
      <c r="M81" s="10"/>
      <c r="N81" s="201">
        <v>36647</v>
      </c>
      <c r="O81" s="710">
        <v>100.1931</v>
      </c>
      <c r="P81" s="36">
        <f t="shared" si="18"/>
        <v>9.7599999999999909E-2</v>
      </c>
      <c r="Q81" s="263">
        <f t="shared" si="16"/>
        <v>1.1200000000000001</v>
      </c>
      <c r="R81" s="394">
        <f t="shared" ref="R81:R144" si="28">SUM(O79:O81)/3</f>
        <v>100.0954</v>
      </c>
      <c r="S81" s="297">
        <f t="shared" si="23"/>
        <v>9.6866666666656442E-2</v>
      </c>
      <c r="T81" s="687">
        <f t="shared" si="27"/>
        <v>99.90598571428572</v>
      </c>
      <c r="U81" s="266">
        <f t="shared" si="25"/>
        <v>9.4165714285708191E-2</v>
      </c>
      <c r="V81" s="609" t="str">
        <f t="shared" si="19"/>
        <v>---</v>
      </c>
      <c r="W81" s="247">
        <v>0</v>
      </c>
      <c r="X81" s="645"/>
      <c r="Y81" s="216"/>
    </row>
    <row r="82" spans="1:25">
      <c r="A82" s="2586">
        <v>36678</v>
      </c>
      <c r="B82" s="2621">
        <v>100.43340289960501</v>
      </c>
      <c r="C82" s="2610">
        <f t="shared" si="20"/>
        <v>8.8026212595408992E-2</v>
      </c>
      <c r="D82" s="1757">
        <f t="shared" ref="D82:D145" si="29">ROUND((B82-B70)/B70*100,1)</f>
        <v>1.4</v>
      </c>
      <c r="E82" s="687">
        <f t="shared" si="24"/>
        <v>100.32773636592083</v>
      </c>
      <c r="F82" s="266">
        <f t="shared" si="21"/>
        <v>0.13639067459359921</v>
      </c>
      <c r="G82" s="611">
        <f t="shared" si="26"/>
        <v>100.01804584049516</v>
      </c>
      <c r="H82" s="633">
        <f t="shared" si="22"/>
        <v>0.13796244957535464</v>
      </c>
      <c r="I82" s="1726" t="s">
        <v>344</v>
      </c>
      <c r="J82" s="2603" t="str">
        <f t="shared" si="17"/>
        <v>---</v>
      </c>
      <c r="K82" s="2600">
        <v>0</v>
      </c>
      <c r="L82" s="1685"/>
      <c r="M82" s="10"/>
      <c r="N82" s="201">
        <v>36678</v>
      </c>
      <c r="O82" s="710">
        <v>100.27760000000001</v>
      </c>
      <c r="P82" s="36">
        <f t="shared" si="18"/>
        <v>8.4500000000005571E-2</v>
      </c>
      <c r="Q82" s="263">
        <f t="shared" ref="Q82:Q145" si="30">ROUND((O82-O70)/O70*100,2)</f>
        <v>1.1299999999999999</v>
      </c>
      <c r="R82" s="394">
        <f t="shared" si="28"/>
        <v>100.18873333333333</v>
      </c>
      <c r="S82" s="297">
        <f t="shared" si="23"/>
        <v>9.3333333333333712E-2</v>
      </c>
      <c r="T82" s="687">
        <f t="shared" si="27"/>
        <v>99.999078571428569</v>
      </c>
      <c r="U82" s="266">
        <f t="shared" si="25"/>
        <v>9.3092857142849539E-2</v>
      </c>
      <c r="V82" s="609" t="str">
        <f t="shared" si="19"/>
        <v>---</v>
      </c>
      <c r="W82" s="247">
        <v>0</v>
      </c>
      <c r="X82" s="645"/>
      <c r="Y82" s="216"/>
    </row>
    <row r="83" spans="1:25">
      <c r="A83" s="2590">
        <v>36708</v>
      </c>
      <c r="B83" s="2621">
        <v>100.48079360066697</v>
      </c>
      <c r="C83" s="2610">
        <f t="shared" si="20"/>
        <v>4.7390701061956975E-2</v>
      </c>
      <c r="D83" s="1760">
        <f t="shared" si="29"/>
        <v>1.4</v>
      </c>
      <c r="E83" s="1191">
        <f t="shared" si="24"/>
        <v>100.41985772909386</v>
      </c>
      <c r="F83" s="1193">
        <f t="shared" si="21"/>
        <v>9.212136317303532E-2</v>
      </c>
      <c r="G83" s="652">
        <f t="shared" si="26"/>
        <v>100.14911133978555</v>
      </c>
      <c r="H83" s="653">
        <f t="shared" si="22"/>
        <v>0.13106549929038636</v>
      </c>
      <c r="I83" s="1730" t="s">
        <v>344</v>
      </c>
      <c r="J83" s="2603" t="str">
        <f t="shared" si="17"/>
        <v>山</v>
      </c>
      <c r="K83" s="2600">
        <v>1</v>
      </c>
      <c r="L83" s="1685"/>
      <c r="M83" s="10"/>
      <c r="N83" s="201">
        <v>36708</v>
      </c>
      <c r="O83" s="710">
        <v>100.321</v>
      </c>
      <c r="P83" s="36">
        <f t="shared" si="18"/>
        <v>4.3399999999991223E-2</v>
      </c>
      <c r="Q83" s="263">
        <f t="shared" si="30"/>
        <v>1.08</v>
      </c>
      <c r="R83" s="394">
        <f t="shared" si="28"/>
        <v>100.26389999999999</v>
      </c>
      <c r="S83" s="297">
        <f t="shared" si="23"/>
        <v>7.5166666666660831E-2</v>
      </c>
      <c r="T83" s="687">
        <f t="shared" si="27"/>
        <v>100.0852685714286</v>
      </c>
      <c r="U83" s="266">
        <f t="shared" si="25"/>
        <v>8.6190000000030409E-2</v>
      </c>
      <c r="V83" s="609" t="str">
        <f t="shared" si="19"/>
        <v>---</v>
      </c>
      <c r="W83" s="247">
        <v>0</v>
      </c>
      <c r="X83" s="645"/>
      <c r="Y83" s="216"/>
    </row>
    <row r="84" spans="1:25">
      <c r="A84" s="2589">
        <v>36739</v>
      </c>
      <c r="B84" s="2621">
        <v>100.46769602886386</v>
      </c>
      <c r="C84" s="593">
        <f t="shared" si="20"/>
        <v>-1.3097571803115216E-2</v>
      </c>
      <c r="D84" s="1759">
        <f t="shared" si="29"/>
        <v>1.3</v>
      </c>
      <c r="E84" s="683">
        <f t="shared" si="24"/>
        <v>100.46063084304528</v>
      </c>
      <c r="F84" s="693">
        <f t="shared" si="21"/>
        <v>4.0773113951416917E-2</v>
      </c>
      <c r="G84" s="393">
        <f t="shared" si="26"/>
        <v>100.25873925549665</v>
      </c>
      <c r="H84" s="295">
        <f t="shared" si="22"/>
        <v>0.10962791571110131</v>
      </c>
      <c r="I84" s="1729" t="s">
        <v>344</v>
      </c>
      <c r="J84" s="2606" t="str">
        <f t="shared" si="17"/>
        <v>---</v>
      </c>
      <c r="K84" s="2600">
        <v>0</v>
      </c>
      <c r="L84" s="1685"/>
      <c r="M84" s="10"/>
      <c r="N84" s="201">
        <v>36739</v>
      </c>
      <c r="O84" s="710">
        <v>100.2876</v>
      </c>
      <c r="P84" s="36">
        <f t="shared" si="18"/>
        <v>-3.3400000000000318E-2</v>
      </c>
      <c r="Q84" s="263">
        <f t="shared" si="30"/>
        <v>0.95</v>
      </c>
      <c r="R84" s="394">
        <f t="shared" si="28"/>
        <v>100.29540000000001</v>
      </c>
      <c r="S84" s="297">
        <f t="shared" si="23"/>
        <v>3.150000000002251E-2</v>
      </c>
      <c r="T84" s="52">
        <f t="shared" si="27"/>
        <v>100.15355714285715</v>
      </c>
      <c r="U84" s="263">
        <f t="shared" si="25"/>
        <v>6.8288571428553269E-2</v>
      </c>
      <c r="V84" s="609" t="str">
        <f t="shared" si="19"/>
        <v>---</v>
      </c>
      <c r="W84" s="247">
        <v>0</v>
      </c>
      <c r="X84" s="645"/>
      <c r="Y84" s="216"/>
    </row>
    <row r="85" spans="1:25">
      <c r="A85" s="2586">
        <v>36770</v>
      </c>
      <c r="B85" s="2621">
        <v>100.41646519819039</v>
      </c>
      <c r="C85" s="2610">
        <f t="shared" si="20"/>
        <v>-5.1230830673461014E-2</v>
      </c>
      <c r="D85" s="1757">
        <f t="shared" si="29"/>
        <v>1.1000000000000001</v>
      </c>
      <c r="E85" s="687">
        <f t="shared" si="24"/>
        <v>100.45498494257374</v>
      </c>
      <c r="F85" s="266">
        <f t="shared" si="21"/>
        <v>-5.6459004715350147E-3</v>
      </c>
      <c r="G85" s="611">
        <f t="shared" si="26"/>
        <v>100.33891354304399</v>
      </c>
      <c r="H85" s="633">
        <f t="shared" si="22"/>
        <v>8.0174287547336576E-2</v>
      </c>
      <c r="I85" s="1726" t="s">
        <v>344</v>
      </c>
      <c r="J85" s="2603" t="str">
        <f t="shared" si="17"/>
        <v>---</v>
      </c>
      <c r="K85" s="2600">
        <v>0</v>
      </c>
      <c r="L85" s="1685"/>
      <c r="M85" s="10"/>
      <c r="N85" s="201">
        <v>36770</v>
      </c>
      <c r="O85" s="710">
        <v>100.18219999999999</v>
      </c>
      <c r="P85" s="36">
        <f t="shared" si="18"/>
        <v>-0.10540000000000305</v>
      </c>
      <c r="Q85" s="263">
        <f t="shared" si="30"/>
        <v>0.75</v>
      </c>
      <c r="R85" s="394">
        <f t="shared" si="28"/>
        <v>100.2636</v>
      </c>
      <c r="S85" s="297">
        <f t="shared" si="23"/>
        <v>-3.1800000000018258E-2</v>
      </c>
      <c r="T85" s="687">
        <f t="shared" si="27"/>
        <v>100.19351428571429</v>
      </c>
      <c r="U85" s="266">
        <f t="shared" si="25"/>
        <v>3.9957142857133476E-2</v>
      </c>
      <c r="V85" s="609" t="str">
        <f t="shared" si="19"/>
        <v>---</v>
      </c>
      <c r="W85" s="247">
        <v>0</v>
      </c>
      <c r="X85" s="645"/>
      <c r="Y85" s="216"/>
    </row>
    <row r="86" spans="1:25">
      <c r="A86" s="2586">
        <v>36800</v>
      </c>
      <c r="B86" s="2621">
        <v>100.35196766541785</v>
      </c>
      <c r="C86" s="2610">
        <f t="shared" si="20"/>
        <v>-6.4497532772548993E-2</v>
      </c>
      <c r="D86" s="1757">
        <f t="shared" si="29"/>
        <v>1</v>
      </c>
      <c r="E86" s="687">
        <f t="shared" si="24"/>
        <v>100.41204296415737</v>
      </c>
      <c r="F86" s="266">
        <f t="shared" si="21"/>
        <v>-4.2941978416379811E-2</v>
      </c>
      <c r="G86" s="611">
        <f t="shared" si="26"/>
        <v>100.38573308441451</v>
      </c>
      <c r="H86" s="633">
        <f t="shared" si="22"/>
        <v>4.6819541370524576E-2</v>
      </c>
      <c r="I86" s="1726" t="s">
        <v>350</v>
      </c>
      <c r="J86" s="2603" t="str">
        <f t="shared" si="17"/>
        <v>---</v>
      </c>
      <c r="K86" s="2600">
        <v>0</v>
      </c>
      <c r="L86" s="1685"/>
      <c r="M86" s="10"/>
      <c r="N86" s="201">
        <v>36800</v>
      </c>
      <c r="O86" s="710">
        <v>99.991950000000003</v>
      </c>
      <c r="P86" s="36">
        <f t="shared" si="18"/>
        <v>-0.19024999999999181</v>
      </c>
      <c r="Q86" s="263">
        <f t="shared" si="30"/>
        <v>0.46</v>
      </c>
      <c r="R86" s="394">
        <f t="shared" si="28"/>
        <v>100.15391666666666</v>
      </c>
      <c r="S86" s="297">
        <f t="shared" si="23"/>
        <v>-0.10968333333333646</v>
      </c>
      <c r="T86" s="687">
        <f t="shared" si="27"/>
        <v>100.19270714285713</v>
      </c>
      <c r="U86" s="266">
        <f t="shared" si="25"/>
        <v>-8.0714285715544065E-4</v>
      </c>
      <c r="V86" s="609" t="str">
        <f t="shared" si="19"/>
        <v>---</v>
      </c>
      <c r="W86" s="247">
        <v>0</v>
      </c>
      <c r="X86" s="645"/>
      <c r="Y86" s="216"/>
    </row>
    <row r="87" spans="1:25">
      <c r="A87" s="2586">
        <v>36831</v>
      </c>
      <c r="B87" s="2621">
        <v>100.26819201829053</v>
      </c>
      <c r="C87" s="2610">
        <f t="shared" si="20"/>
        <v>-8.3775647127311004E-2</v>
      </c>
      <c r="D87" s="1757">
        <f t="shared" si="29"/>
        <v>0.8</v>
      </c>
      <c r="E87" s="687">
        <f t="shared" si="24"/>
        <v>100.3455416272996</v>
      </c>
      <c r="F87" s="266">
        <f t="shared" si="21"/>
        <v>-6.6501336857768933E-2</v>
      </c>
      <c r="G87" s="611">
        <f t="shared" si="26"/>
        <v>100.39484201400633</v>
      </c>
      <c r="H87" s="633">
        <f t="shared" si="22"/>
        <v>9.1089295918180824E-3</v>
      </c>
      <c r="I87" s="1726" t="s">
        <v>350</v>
      </c>
      <c r="J87" s="2603" t="str">
        <f t="shared" si="17"/>
        <v>---</v>
      </c>
      <c r="K87" s="2600">
        <v>0</v>
      </c>
      <c r="L87" s="1685"/>
      <c r="M87" s="10"/>
      <c r="N87" s="201">
        <v>36831</v>
      </c>
      <c r="O87" s="710">
        <v>99.699590000000001</v>
      </c>
      <c r="P87" s="36">
        <f t="shared" si="18"/>
        <v>-0.29236000000000217</v>
      </c>
      <c r="Q87" s="263">
        <f t="shared" si="30"/>
        <v>7.0000000000000007E-2</v>
      </c>
      <c r="R87" s="394">
        <f t="shared" si="28"/>
        <v>99.957913333333337</v>
      </c>
      <c r="S87" s="297">
        <f t="shared" si="23"/>
        <v>-0.19600333333332287</v>
      </c>
      <c r="T87" s="687">
        <f t="shared" si="27"/>
        <v>100.13614857142855</v>
      </c>
      <c r="U87" s="266">
        <f t="shared" si="25"/>
        <v>-5.6558571428581672E-2</v>
      </c>
      <c r="V87" s="609" t="str">
        <f t="shared" si="19"/>
        <v>---</v>
      </c>
      <c r="W87" s="247">
        <v>0</v>
      </c>
      <c r="X87" s="645"/>
      <c r="Y87" s="216"/>
    </row>
    <row r="88" spans="1:25">
      <c r="A88" s="2587">
        <v>36861</v>
      </c>
      <c r="B88" s="2622">
        <v>100.16709906998884</v>
      </c>
      <c r="C88" s="2611">
        <f t="shared" si="20"/>
        <v>-0.10109294830169802</v>
      </c>
      <c r="D88" s="1758">
        <f t="shared" si="29"/>
        <v>0.6</v>
      </c>
      <c r="E88" s="688">
        <f t="shared" si="24"/>
        <v>100.26241958456573</v>
      </c>
      <c r="F88" s="267">
        <f t="shared" si="21"/>
        <v>-8.3122042733862145E-2</v>
      </c>
      <c r="G88" s="612">
        <f t="shared" si="26"/>
        <v>100.36937378300334</v>
      </c>
      <c r="H88" s="634">
        <f t="shared" si="22"/>
        <v>-2.5468231002989228E-2</v>
      </c>
      <c r="I88" s="1727" t="s">
        <v>346</v>
      </c>
      <c r="J88" s="2604" t="str">
        <f t="shared" si="17"/>
        <v>---</v>
      </c>
      <c r="K88" s="2601">
        <v>0</v>
      </c>
      <c r="L88" s="1686"/>
      <c r="M88" s="10"/>
      <c r="N88" s="201">
        <v>36861</v>
      </c>
      <c r="O88" s="711">
        <v>99.381780000000006</v>
      </c>
      <c r="P88" s="242">
        <f t="shared" si="18"/>
        <v>-0.31780999999999437</v>
      </c>
      <c r="Q88" s="543">
        <f t="shared" si="30"/>
        <v>-0.34</v>
      </c>
      <c r="R88" s="492">
        <f t="shared" si="28"/>
        <v>99.69110666666667</v>
      </c>
      <c r="S88" s="490">
        <f t="shared" si="23"/>
        <v>-0.26680666666666752</v>
      </c>
      <c r="T88" s="687">
        <f t="shared" si="27"/>
        <v>100.02024571428571</v>
      </c>
      <c r="U88" s="266">
        <f t="shared" si="25"/>
        <v>-0.11590285714284221</v>
      </c>
      <c r="V88" s="609" t="str">
        <f t="shared" si="19"/>
        <v>---</v>
      </c>
      <c r="W88" s="247">
        <v>0</v>
      </c>
      <c r="X88" s="645"/>
      <c r="Y88" s="216"/>
    </row>
    <row r="89" spans="1:25">
      <c r="A89" s="2586">
        <v>36892</v>
      </c>
      <c r="B89" s="2621">
        <v>100.01043531247684</v>
      </c>
      <c r="C89" s="2610">
        <f t="shared" si="20"/>
        <v>-0.15666375751199269</v>
      </c>
      <c r="D89" s="1757">
        <f t="shared" si="29"/>
        <v>0.3</v>
      </c>
      <c r="E89" s="687">
        <f t="shared" si="24"/>
        <v>100.14857546691873</v>
      </c>
      <c r="F89" s="266">
        <f t="shared" si="21"/>
        <v>-0.11384411764700531</v>
      </c>
      <c r="G89" s="611">
        <f t="shared" si="26"/>
        <v>100.30894984198504</v>
      </c>
      <c r="H89" s="633">
        <f t="shared" si="22"/>
        <v>-6.0423941018299843E-2</v>
      </c>
      <c r="I89" s="1726" t="s">
        <v>346</v>
      </c>
      <c r="J89" s="2605" t="str">
        <f t="shared" si="17"/>
        <v>---</v>
      </c>
      <c r="K89" s="2600">
        <v>0</v>
      </c>
      <c r="L89" s="1685"/>
      <c r="M89" s="10"/>
      <c r="N89" s="200">
        <v>36892</v>
      </c>
      <c r="O89" s="710">
        <v>99.133539999999996</v>
      </c>
      <c r="P89" s="36">
        <f t="shared" si="18"/>
        <v>-0.24824000000000979</v>
      </c>
      <c r="Q89" s="263">
        <f t="shared" si="30"/>
        <v>-0.68</v>
      </c>
      <c r="R89" s="394">
        <f t="shared" si="28"/>
        <v>99.404969999999992</v>
      </c>
      <c r="S89" s="297">
        <f t="shared" si="23"/>
        <v>-0.28613666666667825</v>
      </c>
      <c r="T89" s="689">
        <f t="shared" si="27"/>
        <v>99.856808571428573</v>
      </c>
      <c r="U89" s="268">
        <f t="shared" si="25"/>
        <v>-0.16343714285713418</v>
      </c>
      <c r="V89" s="609" t="str">
        <f t="shared" si="19"/>
        <v>---</v>
      </c>
      <c r="W89" s="247">
        <v>0</v>
      </c>
      <c r="X89" s="645"/>
      <c r="Y89" s="216"/>
    </row>
    <row r="90" spans="1:25">
      <c r="A90" s="2586">
        <v>36923</v>
      </c>
      <c r="B90" s="2621">
        <v>99.813438142319157</v>
      </c>
      <c r="C90" s="2610">
        <f t="shared" si="20"/>
        <v>-0.1969971701576867</v>
      </c>
      <c r="D90" s="1757">
        <f t="shared" si="29"/>
        <v>0</v>
      </c>
      <c r="E90" s="687">
        <f t="shared" si="24"/>
        <v>99.99699084159495</v>
      </c>
      <c r="F90" s="266">
        <f t="shared" si="21"/>
        <v>-0.15158462532377825</v>
      </c>
      <c r="G90" s="611">
        <f t="shared" si="26"/>
        <v>100.21361334793535</v>
      </c>
      <c r="H90" s="633">
        <f t="shared" si="22"/>
        <v>-9.5336494049689691E-2</v>
      </c>
      <c r="I90" s="1726" t="s">
        <v>346</v>
      </c>
      <c r="J90" s="2603" t="str">
        <f t="shared" si="17"/>
        <v>---</v>
      </c>
      <c r="K90" s="2600">
        <v>0</v>
      </c>
      <c r="L90" s="1685"/>
      <c r="M90" s="10"/>
      <c r="N90" s="201">
        <v>36923</v>
      </c>
      <c r="O90" s="710">
        <v>99.018219999999999</v>
      </c>
      <c r="P90" s="36">
        <f t="shared" si="18"/>
        <v>-0.11531999999999698</v>
      </c>
      <c r="Q90" s="263">
        <f t="shared" si="30"/>
        <v>-0.89</v>
      </c>
      <c r="R90" s="394">
        <f t="shared" si="28"/>
        <v>99.177846666666667</v>
      </c>
      <c r="S90" s="297">
        <f t="shared" si="23"/>
        <v>-0.22712333333332424</v>
      </c>
      <c r="T90" s="687">
        <f t="shared" si="27"/>
        <v>99.670697142857151</v>
      </c>
      <c r="U90" s="266">
        <f t="shared" si="25"/>
        <v>-0.18611142857142227</v>
      </c>
      <c r="V90" s="609" t="str">
        <f t="shared" si="19"/>
        <v>---</v>
      </c>
      <c r="W90" s="247">
        <v>0</v>
      </c>
      <c r="X90" s="645"/>
      <c r="Y90" s="216"/>
    </row>
    <row r="91" spans="1:25">
      <c r="A91" s="2586">
        <v>36951</v>
      </c>
      <c r="B91" s="2621">
        <v>99.599271463004911</v>
      </c>
      <c r="C91" s="2610">
        <f t="shared" si="20"/>
        <v>-0.21416667931424627</v>
      </c>
      <c r="D91" s="1757">
        <f t="shared" si="29"/>
        <v>-0.4</v>
      </c>
      <c r="E91" s="687">
        <f t="shared" si="24"/>
        <v>99.807714972600309</v>
      </c>
      <c r="F91" s="266">
        <f t="shared" si="21"/>
        <v>-0.18927586899464188</v>
      </c>
      <c r="G91" s="611">
        <f t="shared" si="26"/>
        <v>100.08955269566978</v>
      </c>
      <c r="H91" s="633">
        <f t="shared" si="22"/>
        <v>-0.12406065226556962</v>
      </c>
      <c r="I91" s="1726" t="s">
        <v>346</v>
      </c>
      <c r="J91" s="2603" t="str">
        <f t="shared" si="17"/>
        <v>---</v>
      </c>
      <c r="K91" s="2600">
        <v>0</v>
      </c>
      <c r="L91" s="1685"/>
      <c r="M91" s="10"/>
      <c r="N91" s="201">
        <v>36951</v>
      </c>
      <c r="O91" s="710">
        <v>98.947829999999996</v>
      </c>
      <c r="P91" s="36">
        <f t="shared" si="18"/>
        <v>-7.0390000000003283E-2</v>
      </c>
      <c r="Q91" s="263">
        <f t="shared" si="30"/>
        <v>-1.05</v>
      </c>
      <c r="R91" s="394">
        <f t="shared" si="28"/>
        <v>99.033196666666655</v>
      </c>
      <c r="S91" s="297">
        <f t="shared" si="23"/>
        <v>-0.14465000000001282</v>
      </c>
      <c r="T91" s="687">
        <f t="shared" si="27"/>
        <v>99.479301428571418</v>
      </c>
      <c r="U91" s="266">
        <f t="shared" si="25"/>
        <v>-0.19139571428573277</v>
      </c>
      <c r="V91" s="609" t="str">
        <f t="shared" si="19"/>
        <v>---</v>
      </c>
      <c r="W91" s="247">
        <v>0</v>
      </c>
      <c r="X91" s="645"/>
      <c r="Y91" s="216"/>
    </row>
    <row r="92" spans="1:25">
      <c r="A92" s="2586">
        <v>36982</v>
      </c>
      <c r="B92" s="2621">
        <v>99.410901330577573</v>
      </c>
      <c r="C92" s="2610">
        <f t="shared" si="20"/>
        <v>-0.18837013242733747</v>
      </c>
      <c r="D92" s="1757">
        <f t="shared" si="29"/>
        <v>-0.8</v>
      </c>
      <c r="E92" s="687">
        <f t="shared" si="24"/>
        <v>99.607870311967204</v>
      </c>
      <c r="F92" s="266">
        <f t="shared" si="21"/>
        <v>-0.19984466063310435</v>
      </c>
      <c r="G92" s="611">
        <f t="shared" si="26"/>
        <v>99.945900714582223</v>
      </c>
      <c r="H92" s="633">
        <f t="shared" si="22"/>
        <v>-0.14365198108755806</v>
      </c>
      <c r="I92" s="1726" t="s">
        <v>346</v>
      </c>
      <c r="J92" s="2603" t="str">
        <f t="shared" si="17"/>
        <v>---</v>
      </c>
      <c r="K92" s="2600">
        <v>0</v>
      </c>
      <c r="L92" s="1685"/>
      <c r="M92" s="10"/>
      <c r="N92" s="201">
        <v>36982</v>
      </c>
      <c r="O92" s="710">
        <v>98.798389999999998</v>
      </c>
      <c r="P92" s="36">
        <f t="shared" si="18"/>
        <v>-0.14943999999999846</v>
      </c>
      <c r="Q92" s="263">
        <f t="shared" si="30"/>
        <v>-1.3</v>
      </c>
      <c r="R92" s="394">
        <f t="shared" si="28"/>
        <v>98.921479999999988</v>
      </c>
      <c r="S92" s="297">
        <f t="shared" si="23"/>
        <v>-0.11171666666666624</v>
      </c>
      <c r="T92" s="687">
        <f t="shared" si="27"/>
        <v>99.281614285714298</v>
      </c>
      <c r="U92" s="266">
        <f t="shared" si="25"/>
        <v>-0.19768714285712008</v>
      </c>
      <c r="V92" s="609" t="str">
        <f t="shared" si="19"/>
        <v>---</v>
      </c>
      <c r="W92" s="247">
        <v>0</v>
      </c>
      <c r="X92" s="645"/>
      <c r="Y92" s="216"/>
    </row>
    <row r="93" spans="1:25">
      <c r="A93" s="2586">
        <v>37012</v>
      </c>
      <c r="B93" s="2621">
        <v>99.237828208131546</v>
      </c>
      <c r="C93" s="2610">
        <f t="shared" si="20"/>
        <v>-0.17307312244602713</v>
      </c>
      <c r="D93" s="1757">
        <f t="shared" si="29"/>
        <v>-1.1000000000000001</v>
      </c>
      <c r="E93" s="687">
        <f t="shared" si="24"/>
        <v>99.416000333904677</v>
      </c>
      <c r="F93" s="266">
        <f t="shared" si="21"/>
        <v>-0.19186997806252748</v>
      </c>
      <c r="G93" s="611">
        <f t="shared" si="26"/>
        <v>99.786737934969906</v>
      </c>
      <c r="H93" s="633">
        <f t="shared" si="22"/>
        <v>-0.15916277961231629</v>
      </c>
      <c r="I93" s="1726" t="s">
        <v>346</v>
      </c>
      <c r="J93" s="2603" t="str">
        <f t="shared" si="17"/>
        <v>---</v>
      </c>
      <c r="K93" s="2600">
        <v>0</v>
      </c>
      <c r="L93" s="1685"/>
      <c r="M93" s="10"/>
      <c r="N93" s="201">
        <v>37012</v>
      </c>
      <c r="O93" s="710">
        <v>98.480270000000004</v>
      </c>
      <c r="P93" s="36">
        <f t="shared" si="18"/>
        <v>-0.3181199999999933</v>
      </c>
      <c r="Q93" s="263">
        <f t="shared" si="30"/>
        <v>-1.71</v>
      </c>
      <c r="R93" s="394">
        <f t="shared" si="28"/>
        <v>98.742163333333338</v>
      </c>
      <c r="S93" s="297">
        <f t="shared" si="23"/>
        <v>-0.1793166666666508</v>
      </c>
      <c r="T93" s="687">
        <f t="shared" si="27"/>
        <v>99.065659999999994</v>
      </c>
      <c r="U93" s="266">
        <f t="shared" si="25"/>
        <v>-0.21595428571430375</v>
      </c>
      <c r="V93" s="609" t="str">
        <f t="shared" si="19"/>
        <v>---</v>
      </c>
      <c r="W93" s="247">
        <v>0</v>
      </c>
      <c r="X93" s="645"/>
      <c r="Y93" s="216"/>
    </row>
    <row r="94" spans="1:25">
      <c r="A94" s="2586">
        <v>37043</v>
      </c>
      <c r="B94" s="2621">
        <v>99.050313875685291</v>
      </c>
      <c r="C94" s="2610">
        <f t="shared" si="20"/>
        <v>-0.18751433244625559</v>
      </c>
      <c r="D94" s="1757">
        <f t="shared" si="29"/>
        <v>-1.4</v>
      </c>
      <c r="E94" s="687">
        <f t="shared" si="24"/>
        <v>99.233014471464799</v>
      </c>
      <c r="F94" s="266">
        <f t="shared" si="21"/>
        <v>-0.18298586243987813</v>
      </c>
      <c r="G94" s="611">
        <f t="shared" si="26"/>
        <v>99.612755343169184</v>
      </c>
      <c r="H94" s="633">
        <f t="shared" si="22"/>
        <v>-0.17398259180072273</v>
      </c>
      <c r="I94" s="1726" t="s">
        <v>346</v>
      </c>
      <c r="J94" s="2603" t="str">
        <f t="shared" si="17"/>
        <v>---</v>
      </c>
      <c r="K94" s="2600">
        <v>0</v>
      </c>
      <c r="L94" s="1685"/>
      <c r="M94" s="10"/>
      <c r="N94" s="201">
        <v>37043</v>
      </c>
      <c r="O94" s="710">
        <v>98.087720000000004</v>
      </c>
      <c r="P94" s="36">
        <f t="shared" si="18"/>
        <v>-0.39254999999999995</v>
      </c>
      <c r="Q94" s="263">
        <f t="shared" si="30"/>
        <v>-2.1800000000000002</v>
      </c>
      <c r="R94" s="394">
        <f t="shared" si="28"/>
        <v>98.455460000000002</v>
      </c>
      <c r="S94" s="297">
        <f t="shared" si="23"/>
        <v>-0.28670333333333531</v>
      </c>
      <c r="T94" s="687">
        <f t="shared" si="27"/>
        <v>98.835392857142864</v>
      </c>
      <c r="U94" s="266">
        <f t="shared" si="25"/>
        <v>-0.23026714285713012</v>
      </c>
      <c r="V94" s="609" t="str">
        <f t="shared" si="19"/>
        <v>---</v>
      </c>
      <c r="W94" s="247">
        <v>0</v>
      </c>
      <c r="X94" s="645"/>
      <c r="Y94" s="216"/>
    </row>
    <row r="95" spans="1:25">
      <c r="A95" s="2586">
        <v>37073</v>
      </c>
      <c r="B95" s="2621">
        <v>98.819919619115481</v>
      </c>
      <c r="C95" s="2610">
        <f t="shared" si="20"/>
        <v>-0.23039425656980939</v>
      </c>
      <c r="D95" s="1757">
        <f t="shared" si="29"/>
        <v>-1.7</v>
      </c>
      <c r="E95" s="687">
        <f t="shared" si="24"/>
        <v>99.036020567644115</v>
      </c>
      <c r="F95" s="266">
        <f t="shared" si="21"/>
        <v>-0.19699390382068316</v>
      </c>
      <c r="G95" s="611">
        <f t="shared" si="26"/>
        <v>99.420301135901553</v>
      </c>
      <c r="H95" s="633">
        <f t="shared" si="22"/>
        <v>-0.1924542072676303</v>
      </c>
      <c r="I95" s="1726" t="s">
        <v>346</v>
      </c>
      <c r="J95" s="2603" t="str">
        <f t="shared" si="17"/>
        <v>---</v>
      </c>
      <c r="K95" s="2600">
        <v>0</v>
      </c>
      <c r="L95" s="1685"/>
      <c r="M95" s="10"/>
      <c r="N95" s="201">
        <v>37073</v>
      </c>
      <c r="O95" s="710">
        <v>97.757040000000003</v>
      </c>
      <c r="P95" s="36">
        <f t="shared" si="18"/>
        <v>-0.33068000000000097</v>
      </c>
      <c r="Q95" s="263">
        <f t="shared" si="30"/>
        <v>-2.56</v>
      </c>
      <c r="R95" s="394">
        <f t="shared" si="28"/>
        <v>98.108343333333337</v>
      </c>
      <c r="S95" s="297">
        <f t="shared" si="23"/>
        <v>-0.34711666666666474</v>
      </c>
      <c r="T95" s="687">
        <f t="shared" si="27"/>
        <v>98.603287142857127</v>
      </c>
      <c r="U95" s="266">
        <f t="shared" si="25"/>
        <v>-0.23210571428573701</v>
      </c>
      <c r="V95" s="609" t="str">
        <f t="shared" si="19"/>
        <v>---</v>
      </c>
      <c r="W95" s="247">
        <v>0</v>
      </c>
      <c r="X95" s="645"/>
      <c r="Y95" s="216"/>
    </row>
    <row r="96" spans="1:25">
      <c r="A96" s="2586">
        <v>37104</v>
      </c>
      <c r="B96" s="2621">
        <v>98.55539642099356</v>
      </c>
      <c r="C96" s="2610">
        <f t="shared" si="20"/>
        <v>-0.26452319812192115</v>
      </c>
      <c r="D96" s="1757">
        <f t="shared" si="29"/>
        <v>-1.9</v>
      </c>
      <c r="E96" s="687">
        <f t="shared" si="24"/>
        <v>98.808543305264777</v>
      </c>
      <c r="F96" s="266">
        <f t="shared" si="21"/>
        <v>-0.22747726237933819</v>
      </c>
      <c r="G96" s="611">
        <f t="shared" si="26"/>
        <v>99.212438437118209</v>
      </c>
      <c r="H96" s="633">
        <f t="shared" si="22"/>
        <v>-0.20786269878334451</v>
      </c>
      <c r="I96" s="1726" t="s">
        <v>346</v>
      </c>
      <c r="J96" s="2603" t="str">
        <f t="shared" si="17"/>
        <v>---</v>
      </c>
      <c r="K96" s="2600">
        <v>0</v>
      </c>
      <c r="L96" s="1685"/>
      <c r="M96" s="10"/>
      <c r="N96" s="201">
        <v>37104</v>
      </c>
      <c r="O96" s="710">
        <v>97.599329999999995</v>
      </c>
      <c r="P96" s="36">
        <f t="shared" si="18"/>
        <v>-0.15771000000000868</v>
      </c>
      <c r="Q96" s="263">
        <f t="shared" si="30"/>
        <v>-2.68</v>
      </c>
      <c r="R96" s="394">
        <f t="shared" si="28"/>
        <v>97.814696666666677</v>
      </c>
      <c r="S96" s="297">
        <f t="shared" si="23"/>
        <v>-0.29364666666666039</v>
      </c>
      <c r="T96" s="687">
        <f t="shared" si="27"/>
        <v>98.38411428571429</v>
      </c>
      <c r="U96" s="266">
        <f t="shared" si="25"/>
        <v>-0.21917285714283707</v>
      </c>
      <c r="V96" s="609" t="str">
        <f t="shared" si="19"/>
        <v>---</v>
      </c>
      <c r="W96" s="247">
        <v>0</v>
      </c>
      <c r="X96" s="645"/>
      <c r="Y96" s="216"/>
    </row>
    <row r="97" spans="1:25">
      <c r="A97" s="2586">
        <v>37135</v>
      </c>
      <c r="B97" s="2621">
        <v>98.343075932955273</v>
      </c>
      <c r="C97" s="2610">
        <f t="shared" si="20"/>
        <v>-0.21232048803828718</v>
      </c>
      <c r="D97" s="1757">
        <f t="shared" si="29"/>
        <v>-2.1</v>
      </c>
      <c r="E97" s="687">
        <f t="shared" si="24"/>
        <v>98.572797324354781</v>
      </c>
      <c r="F97" s="266">
        <f t="shared" si="21"/>
        <v>-0.23574598090999643</v>
      </c>
      <c r="G97" s="611">
        <f t="shared" si="26"/>
        <v>99.002386692923366</v>
      </c>
      <c r="H97" s="633">
        <f t="shared" si="22"/>
        <v>-0.21005174419484263</v>
      </c>
      <c r="I97" s="1726" t="s">
        <v>346</v>
      </c>
      <c r="J97" s="2603" t="str">
        <f t="shared" si="17"/>
        <v>---</v>
      </c>
      <c r="K97" s="2600">
        <v>0</v>
      </c>
      <c r="L97" s="1685"/>
      <c r="M97" s="10"/>
      <c r="N97" s="201">
        <v>37135</v>
      </c>
      <c r="O97" s="710">
        <v>97.571290000000005</v>
      </c>
      <c r="P97" s="36">
        <f t="shared" si="18"/>
        <v>-2.8039999999990073E-2</v>
      </c>
      <c r="Q97" s="263">
        <f t="shared" si="30"/>
        <v>-2.61</v>
      </c>
      <c r="R97" s="394">
        <f t="shared" si="28"/>
        <v>97.642553333333339</v>
      </c>
      <c r="S97" s="297">
        <f t="shared" si="23"/>
        <v>-0.17214333333333798</v>
      </c>
      <c r="T97" s="687">
        <f t="shared" si="27"/>
        <v>98.177409999999995</v>
      </c>
      <c r="U97" s="266">
        <f t="shared" si="25"/>
        <v>-0.20670428571429511</v>
      </c>
      <c r="V97" s="609" t="str">
        <f t="shared" si="19"/>
        <v>---</v>
      </c>
      <c r="W97" s="247">
        <v>0</v>
      </c>
      <c r="X97" s="645"/>
      <c r="Y97" s="216"/>
    </row>
    <row r="98" spans="1:25">
      <c r="A98" s="2586">
        <v>37165</v>
      </c>
      <c r="B98" s="2621">
        <v>98.193090151977131</v>
      </c>
      <c r="C98" s="2610">
        <f t="shared" si="20"/>
        <v>-0.14998578097814175</v>
      </c>
      <c r="D98" s="1757">
        <f t="shared" si="29"/>
        <v>-2.2000000000000002</v>
      </c>
      <c r="E98" s="687">
        <f t="shared" si="24"/>
        <v>98.363854168641979</v>
      </c>
      <c r="F98" s="266">
        <f t="shared" si="21"/>
        <v>-0.20894315571280231</v>
      </c>
      <c r="G98" s="611">
        <f t="shared" si="26"/>
        <v>98.801503648490822</v>
      </c>
      <c r="H98" s="633">
        <f t="shared" si="22"/>
        <v>-0.20088304443254401</v>
      </c>
      <c r="I98" s="1726" t="s">
        <v>346</v>
      </c>
      <c r="J98" s="2603" t="str">
        <f t="shared" si="17"/>
        <v>---</v>
      </c>
      <c r="K98" s="2600">
        <v>0</v>
      </c>
      <c r="L98" s="1685"/>
      <c r="M98" s="10"/>
      <c r="N98" s="201">
        <v>37165</v>
      </c>
      <c r="O98" s="710">
        <v>97.632949999999994</v>
      </c>
      <c r="P98" s="36">
        <f t="shared" si="18"/>
        <v>6.1659999999989168E-2</v>
      </c>
      <c r="Q98" s="263">
        <f t="shared" si="30"/>
        <v>-2.36</v>
      </c>
      <c r="R98" s="394">
        <f t="shared" si="28"/>
        <v>97.601189999999988</v>
      </c>
      <c r="S98" s="297">
        <f t="shared" si="23"/>
        <v>-4.1363333333350738E-2</v>
      </c>
      <c r="T98" s="687">
        <f t="shared" si="27"/>
        <v>97.989569999999986</v>
      </c>
      <c r="U98" s="266">
        <f t="shared" si="25"/>
        <v>-0.18784000000000844</v>
      </c>
      <c r="V98" s="609" t="str">
        <f t="shared" si="19"/>
        <v>---</v>
      </c>
      <c r="W98" s="247">
        <v>0</v>
      </c>
      <c r="X98" s="645"/>
      <c r="Y98" s="216"/>
    </row>
    <row r="99" spans="1:25">
      <c r="A99" s="2590">
        <v>37196</v>
      </c>
      <c r="B99" s="2621">
        <v>98.145451283002942</v>
      </c>
      <c r="C99" s="2610">
        <f t="shared" si="20"/>
        <v>-4.7638868974189563E-2</v>
      </c>
      <c r="D99" s="1760">
        <f t="shared" si="29"/>
        <v>-2.1</v>
      </c>
      <c r="E99" s="1191">
        <f t="shared" si="24"/>
        <v>98.227205789311782</v>
      </c>
      <c r="F99" s="1193">
        <f t="shared" si="21"/>
        <v>-0.13664837933019669</v>
      </c>
      <c r="G99" s="652">
        <f t="shared" si="26"/>
        <v>98.620725070265891</v>
      </c>
      <c r="H99" s="653">
        <f t="shared" si="22"/>
        <v>-0.18077857822493115</v>
      </c>
      <c r="I99" s="1730" t="s">
        <v>346</v>
      </c>
      <c r="J99" s="2603" t="str">
        <f t="shared" si="17"/>
        <v>谷</v>
      </c>
      <c r="K99" s="2600">
        <v>-1</v>
      </c>
      <c r="L99" s="1685"/>
      <c r="M99" s="10"/>
      <c r="N99" s="250">
        <v>37196</v>
      </c>
      <c r="O99" s="713">
        <v>97.775700000000001</v>
      </c>
      <c r="P99" s="251">
        <f t="shared" si="18"/>
        <v>0.14275000000000659</v>
      </c>
      <c r="Q99" s="693">
        <f t="shared" si="30"/>
        <v>-1.93</v>
      </c>
      <c r="R99" s="393">
        <f t="shared" si="28"/>
        <v>97.659980000000004</v>
      </c>
      <c r="S99" s="295">
        <f t="shared" si="23"/>
        <v>5.8790000000016107E-2</v>
      </c>
      <c r="T99" s="683">
        <f t="shared" si="27"/>
        <v>97.843471428571434</v>
      </c>
      <c r="U99" s="693">
        <f t="shared" si="25"/>
        <v>-0.14609857142855276</v>
      </c>
      <c r="V99" s="608" t="str">
        <f t="shared" si="19"/>
        <v>谷</v>
      </c>
      <c r="W99" s="252">
        <v>-1</v>
      </c>
      <c r="X99" s="645"/>
      <c r="Y99" s="216"/>
    </row>
    <row r="100" spans="1:25">
      <c r="A100" s="2591">
        <v>37226</v>
      </c>
      <c r="B100" s="2622">
        <v>98.164858923291305</v>
      </c>
      <c r="C100" s="2613">
        <f t="shared" si="20"/>
        <v>1.9407640288363837E-2</v>
      </c>
      <c r="D100" s="1761">
        <f t="shared" si="29"/>
        <v>-2</v>
      </c>
      <c r="E100" s="684">
        <f t="shared" si="24"/>
        <v>98.167800119423802</v>
      </c>
      <c r="F100" s="694">
        <f t="shared" si="21"/>
        <v>-5.9405669887979684E-2</v>
      </c>
      <c r="G100" s="395">
        <f t="shared" si="26"/>
        <v>98.46744374386013</v>
      </c>
      <c r="H100" s="298">
        <f t="shared" si="22"/>
        <v>-0.15328132640576086</v>
      </c>
      <c r="I100" s="1731" t="s">
        <v>346</v>
      </c>
      <c r="J100" s="2607" t="str">
        <f t="shared" si="17"/>
        <v>---</v>
      </c>
      <c r="K100" s="2601">
        <v>0</v>
      </c>
      <c r="L100" s="1686"/>
      <c r="M100" s="10"/>
      <c r="N100" s="202">
        <v>37226</v>
      </c>
      <c r="O100" s="710">
        <v>97.960660000000004</v>
      </c>
      <c r="P100" s="36">
        <f t="shared" si="18"/>
        <v>0.18496000000000379</v>
      </c>
      <c r="Q100" s="543">
        <f t="shared" si="30"/>
        <v>-1.43</v>
      </c>
      <c r="R100" s="394">
        <f t="shared" si="28"/>
        <v>97.78976999999999</v>
      </c>
      <c r="S100" s="297">
        <f t="shared" si="23"/>
        <v>0.12978999999998564</v>
      </c>
      <c r="T100" s="688">
        <f t="shared" si="27"/>
        <v>97.769241428571419</v>
      </c>
      <c r="U100" s="267">
        <f t="shared" si="25"/>
        <v>-7.4230000000014229E-2</v>
      </c>
      <c r="V100" s="609" t="str">
        <f t="shared" si="19"/>
        <v>---</v>
      </c>
      <c r="W100" s="247">
        <v>0</v>
      </c>
      <c r="X100" s="645"/>
      <c r="Y100" s="216"/>
    </row>
    <row r="101" spans="1:25">
      <c r="A101" s="2586">
        <v>37257</v>
      </c>
      <c r="B101" s="2621">
        <v>98.223523875097541</v>
      </c>
      <c r="C101" s="2610">
        <f t="shared" si="20"/>
        <v>5.8664951806235877E-2</v>
      </c>
      <c r="D101" s="1757">
        <f t="shared" si="29"/>
        <v>-1.8</v>
      </c>
      <c r="E101" s="687">
        <f t="shared" si="24"/>
        <v>98.177944693797258</v>
      </c>
      <c r="F101" s="266">
        <f t="shared" si="21"/>
        <v>1.0144574373455839E-2</v>
      </c>
      <c r="G101" s="611">
        <f t="shared" si="26"/>
        <v>98.349330886633311</v>
      </c>
      <c r="H101" s="633">
        <f t="shared" si="22"/>
        <v>-0.1181128572268193</v>
      </c>
      <c r="I101" s="1726" t="s">
        <v>349</v>
      </c>
      <c r="J101" s="2605" t="str">
        <f t="shared" si="17"/>
        <v>---</v>
      </c>
      <c r="K101" s="2600">
        <v>0</v>
      </c>
      <c r="L101" s="1685"/>
      <c r="M101" s="10"/>
      <c r="N101" s="201">
        <v>37257</v>
      </c>
      <c r="O101" s="712">
        <v>98.159800000000004</v>
      </c>
      <c r="P101" s="244">
        <f t="shared" si="18"/>
        <v>0.19913999999999987</v>
      </c>
      <c r="Q101" s="263">
        <f t="shared" si="30"/>
        <v>-0.98</v>
      </c>
      <c r="R101" s="642">
        <f t="shared" si="28"/>
        <v>97.965386666666674</v>
      </c>
      <c r="S101" s="643">
        <f t="shared" si="23"/>
        <v>0.1756166666666843</v>
      </c>
      <c r="T101" s="687">
        <f t="shared" si="27"/>
        <v>97.779538571428574</v>
      </c>
      <c r="U101" s="266">
        <f t="shared" si="25"/>
        <v>1.0297142857154995E-2</v>
      </c>
      <c r="V101" s="609" t="str">
        <f t="shared" si="19"/>
        <v>---</v>
      </c>
      <c r="W101" s="247">
        <v>0</v>
      </c>
      <c r="X101" s="645"/>
      <c r="Y101" s="216"/>
    </row>
    <row r="102" spans="1:25">
      <c r="A102" s="2586">
        <v>37288</v>
      </c>
      <c r="B102" s="2621">
        <v>98.314680360040285</v>
      </c>
      <c r="C102" s="2610">
        <f t="shared" si="20"/>
        <v>9.1156484942743532E-2</v>
      </c>
      <c r="D102" s="1757">
        <f t="shared" si="29"/>
        <v>-1.5</v>
      </c>
      <c r="E102" s="687">
        <f t="shared" si="24"/>
        <v>98.234354386143039</v>
      </c>
      <c r="F102" s="266">
        <f t="shared" si="21"/>
        <v>5.6409692345781082E-2</v>
      </c>
      <c r="G102" s="611">
        <f t="shared" si="26"/>
        <v>98.277153849622565</v>
      </c>
      <c r="H102" s="633">
        <f t="shared" si="22"/>
        <v>-7.2177037010746403E-2</v>
      </c>
      <c r="I102" s="1726" t="s">
        <v>349</v>
      </c>
      <c r="J102" s="2603" t="str">
        <f t="shared" si="17"/>
        <v>---</v>
      </c>
      <c r="K102" s="2600">
        <v>0</v>
      </c>
      <c r="L102" s="1685"/>
      <c r="M102" s="10"/>
      <c r="N102" s="201">
        <v>37288</v>
      </c>
      <c r="O102" s="710">
        <v>98.355000000000004</v>
      </c>
      <c r="P102" s="36">
        <f t="shared" si="18"/>
        <v>0.19519999999999982</v>
      </c>
      <c r="Q102" s="263">
        <f t="shared" si="30"/>
        <v>-0.67</v>
      </c>
      <c r="R102" s="394">
        <f t="shared" si="28"/>
        <v>98.158486666666661</v>
      </c>
      <c r="S102" s="297">
        <f t="shared" si="23"/>
        <v>0.19309999999998695</v>
      </c>
      <c r="T102" s="687">
        <f t="shared" si="27"/>
        <v>97.864961428571419</v>
      </c>
      <c r="U102" s="266">
        <f t="shared" si="25"/>
        <v>8.5422857142845032E-2</v>
      </c>
      <c r="V102" s="609" t="str">
        <f t="shared" si="19"/>
        <v>---</v>
      </c>
      <c r="W102" s="247">
        <v>0</v>
      </c>
      <c r="X102" s="645"/>
      <c r="Y102" s="216"/>
    </row>
    <row r="103" spans="1:25">
      <c r="A103" s="2586">
        <v>37316</v>
      </c>
      <c r="B103" s="2621">
        <v>98.443296311325483</v>
      </c>
      <c r="C103" s="2610">
        <f t="shared" si="20"/>
        <v>0.12861595128519809</v>
      </c>
      <c r="D103" s="1757">
        <f t="shared" si="29"/>
        <v>-1.2</v>
      </c>
      <c r="E103" s="687">
        <f t="shared" si="24"/>
        <v>98.327166848821093</v>
      </c>
      <c r="F103" s="266">
        <f t="shared" si="21"/>
        <v>9.281246267805443E-2</v>
      </c>
      <c r="G103" s="611">
        <f t="shared" si="26"/>
        <v>98.261139548241431</v>
      </c>
      <c r="H103" s="633">
        <f t="shared" si="22"/>
        <v>-1.6014301381133578E-2</v>
      </c>
      <c r="I103" s="1726" t="s">
        <v>344</v>
      </c>
      <c r="J103" s="2603" t="str">
        <f t="shared" si="17"/>
        <v>---</v>
      </c>
      <c r="K103" s="2600">
        <v>0</v>
      </c>
      <c r="L103" s="1685"/>
      <c r="M103" s="10"/>
      <c r="N103" s="201">
        <v>37316</v>
      </c>
      <c r="O103" s="710">
        <v>98.522850000000005</v>
      </c>
      <c r="P103" s="36">
        <f t="shared" si="18"/>
        <v>0.16785000000000139</v>
      </c>
      <c r="Q103" s="263">
        <f t="shared" si="30"/>
        <v>-0.43</v>
      </c>
      <c r="R103" s="394">
        <f t="shared" si="28"/>
        <v>98.345883333333333</v>
      </c>
      <c r="S103" s="297">
        <f t="shared" si="23"/>
        <v>0.18739666666667176</v>
      </c>
      <c r="T103" s="687">
        <f t="shared" si="27"/>
        <v>97.996892857142868</v>
      </c>
      <c r="U103" s="266">
        <f t="shared" si="25"/>
        <v>0.13193142857144835</v>
      </c>
      <c r="V103" s="609" t="str">
        <f t="shared" si="19"/>
        <v>---</v>
      </c>
      <c r="W103" s="247">
        <v>0</v>
      </c>
      <c r="X103" s="645"/>
      <c r="Y103" s="216"/>
    </row>
    <row r="104" spans="1:25">
      <c r="A104" s="2586">
        <v>37347</v>
      </c>
      <c r="B104" s="2621">
        <v>98.603027745911973</v>
      </c>
      <c r="C104" s="2610">
        <f t="shared" si="20"/>
        <v>0.1597314345864902</v>
      </c>
      <c r="D104" s="1757">
        <f t="shared" si="29"/>
        <v>-0.8</v>
      </c>
      <c r="E104" s="687">
        <f t="shared" si="24"/>
        <v>98.453668139092585</v>
      </c>
      <c r="F104" s="266">
        <f t="shared" si="21"/>
        <v>0.12650129027149148</v>
      </c>
      <c r="G104" s="611">
        <f t="shared" si="26"/>
        <v>98.298275521520964</v>
      </c>
      <c r="H104" s="633">
        <f t="shared" si="22"/>
        <v>3.7135973279532664E-2</v>
      </c>
      <c r="I104" s="1726" t="s">
        <v>344</v>
      </c>
      <c r="J104" s="2603" t="str">
        <f t="shared" si="17"/>
        <v>---</v>
      </c>
      <c r="K104" s="2600">
        <v>0</v>
      </c>
      <c r="L104" s="1685"/>
      <c r="M104" s="10"/>
      <c r="N104" s="201">
        <v>37347</v>
      </c>
      <c r="O104" s="710">
        <v>98.623289999999997</v>
      </c>
      <c r="P104" s="36">
        <f t="shared" si="18"/>
        <v>0.10043999999999187</v>
      </c>
      <c r="Q104" s="263">
        <f t="shared" si="30"/>
        <v>-0.18</v>
      </c>
      <c r="R104" s="394">
        <f t="shared" si="28"/>
        <v>98.500380000000007</v>
      </c>
      <c r="S104" s="297">
        <f t="shared" si="23"/>
        <v>0.15449666666667383</v>
      </c>
      <c r="T104" s="687">
        <f t="shared" si="27"/>
        <v>98.147178571428569</v>
      </c>
      <c r="U104" s="266">
        <f t="shared" si="25"/>
        <v>0.15028571428570103</v>
      </c>
      <c r="V104" s="609" t="str">
        <f t="shared" si="19"/>
        <v>---</v>
      </c>
      <c r="W104" s="247">
        <v>0</v>
      </c>
      <c r="X104" s="645"/>
      <c r="Y104" s="216"/>
    </row>
    <row r="105" spans="1:25">
      <c r="A105" s="2586">
        <v>37377</v>
      </c>
      <c r="B105" s="2621">
        <v>98.766850855569672</v>
      </c>
      <c r="C105" s="2610">
        <f t="shared" si="20"/>
        <v>0.16382310965769875</v>
      </c>
      <c r="D105" s="1757">
        <f t="shared" si="29"/>
        <v>-0.5</v>
      </c>
      <c r="E105" s="687">
        <f t="shared" si="24"/>
        <v>98.604391637602376</v>
      </c>
      <c r="F105" s="266">
        <f t="shared" si="21"/>
        <v>0.15072349850979094</v>
      </c>
      <c r="G105" s="611">
        <f t="shared" si="26"/>
        <v>98.380241336319884</v>
      </c>
      <c r="H105" s="633">
        <f t="shared" si="22"/>
        <v>8.1965814798920178E-2</v>
      </c>
      <c r="I105" s="1726" t="s">
        <v>344</v>
      </c>
      <c r="J105" s="2603" t="str">
        <f t="shared" si="17"/>
        <v>---</v>
      </c>
      <c r="K105" s="2600">
        <v>0</v>
      </c>
      <c r="L105" s="1685"/>
      <c r="M105" s="10"/>
      <c r="N105" s="201">
        <v>37377</v>
      </c>
      <c r="O105" s="710">
        <v>98.615830000000003</v>
      </c>
      <c r="P105" s="36">
        <f t="shared" si="18"/>
        <v>-7.4599999999946931E-3</v>
      </c>
      <c r="Q105" s="263">
        <f t="shared" si="30"/>
        <v>0.14000000000000001</v>
      </c>
      <c r="R105" s="394">
        <f t="shared" si="28"/>
        <v>98.587323333333345</v>
      </c>
      <c r="S105" s="297">
        <f t="shared" si="23"/>
        <v>8.6943333333337591E-2</v>
      </c>
      <c r="T105" s="687">
        <f t="shared" si="27"/>
        <v>98.287590000000009</v>
      </c>
      <c r="U105" s="266">
        <f t="shared" si="25"/>
        <v>0.14041142857143996</v>
      </c>
      <c r="V105" s="609" t="str">
        <f t="shared" si="19"/>
        <v>---</v>
      </c>
      <c r="W105" s="247">
        <v>0</v>
      </c>
      <c r="X105" s="645"/>
      <c r="Y105" s="216"/>
    </row>
    <row r="106" spans="1:25">
      <c r="A106" s="2586">
        <v>37408</v>
      </c>
      <c r="B106" s="2621">
        <v>98.932912658636781</v>
      </c>
      <c r="C106" s="2610">
        <f t="shared" si="20"/>
        <v>0.16606180306710883</v>
      </c>
      <c r="D106" s="1757">
        <f t="shared" si="29"/>
        <v>-0.1</v>
      </c>
      <c r="E106" s="687">
        <f t="shared" si="24"/>
        <v>98.767597086706132</v>
      </c>
      <c r="F106" s="266">
        <f t="shared" si="21"/>
        <v>0.16320544910375645</v>
      </c>
      <c r="G106" s="611">
        <f t="shared" si="26"/>
        <v>98.4927358185533</v>
      </c>
      <c r="H106" s="633">
        <f t="shared" si="22"/>
        <v>0.11249448223341574</v>
      </c>
      <c r="I106" s="1726" t="s">
        <v>344</v>
      </c>
      <c r="J106" s="2603" t="str">
        <f t="shared" si="17"/>
        <v>---</v>
      </c>
      <c r="K106" s="2600">
        <v>0</v>
      </c>
      <c r="L106" s="1685"/>
      <c r="M106" s="10"/>
      <c r="N106" s="201">
        <v>37408</v>
      </c>
      <c r="O106" s="710">
        <v>98.542950000000005</v>
      </c>
      <c r="P106" s="36">
        <f t="shared" si="18"/>
        <v>-7.2879999999997835E-2</v>
      </c>
      <c r="Q106" s="263">
        <f t="shared" si="30"/>
        <v>0.46</v>
      </c>
      <c r="R106" s="394">
        <f t="shared" si="28"/>
        <v>98.59402333333334</v>
      </c>
      <c r="S106" s="297">
        <f t="shared" si="23"/>
        <v>6.6999999999950433E-3</v>
      </c>
      <c r="T106" s="687">
        <f t="shared" si="27"/>
        <v>98.397197142857152</v>
      </c>
      <c r="U106" s="266">
        <f t="shared" si="25"/>
        <v>0.10960714285714346</v>
      </c>
      <c r="V106" s="609" t="str">
        <f t="shared" si="19"/>
        <v>---</v>
      </c>
      <c r="W106" s="247">
        <v>0</v>
      </c>
      <c r="X106" s="645"/>
      <c r="Y106" s="216"/>
    </row>
    <row r="107" spans="1:25">
      <c r="A107" s="2586">
        <v>37438</v>
      </c>
      <c r="B107" s="2621">
        <v>99.104378909963771</v>
      </c>
      <c r="C107" s="2610">
        <f t="shared" si="20"/>
        <v>0.17146625132699</v>
      </c>
      <c r="D107" s="1757">
        <f t="shared" si="29"/>
        <v>0.3</v>
      </c>
      <c r="E107" s="687">
        <f t="shared" si="24"/>
        <v>98.934714141390074</v>
      </c>
      <c r="F107" s="266">
        <f t="shared" si="21"/>
        <v>0.167117054683942</v>
      </c>
      <c r="G107" s="611">
        <f t="shared" si="26"/>
        <v>98.626952959506497</v>
      </c>
      <c r="H107" s="633">
        <f t="shared" si="22"/>
        <v>0.13421714095319714</v>
      </c>
      <c r="I107" s="1726" t="s">
        <v>344</v>
      </c>
      <c r="J107" s="2603" t="str">
        <f t="shared" si="17"/>
        <v>---</v>
      </c>
      <c r="K107" s="2600">
        <v>0</v>
      </c>
      <c r="L107" s="1685"/>
      <c r="M107" s="10"/>
      <c r="N107" s="201">
        <v>37438</v>
      </c>
      <c r="O107" s="710">
        <v>98.445639999999997</v>
      </c>
      <c r="P107" s="36">
        <f t="shared" si="18"/>
        <v>-9.7310000000007335E-2</v>
      </c>
      <c r="Q107" s="263">
        <f t="shared" si="30"/>
        <v>0.7</v>
      </c>
      <c r="R107" s="394">
        <f t="shared" si="28"/>
        <v>98.534806666666668</v>
      </c>
      <c r="S107" s="297">
        <f t="shared" si="23"/>
        <v>-5.9216666666671358E-2</v>
      </c>
      <c r="T107" s="687">
        <f t="shared" si="27"/>
        <v>98.466480000000004</v>
      </c>
      <c r="U107" s="266">
        <f t="shared" si="25"/>
        <v>6.9282857142852095E-2</v>
      </c>
      <c r="V107" s="609" t="str">
        <f t="shared" si="19"/>
        <v>---</v>
      </c>
      <c r="W107" s="247">
        <v>0</v>
      </c>
      <c r="X107" s="645"/>
      <c r="Y107" s="216"/>
    </row>
    <row r="108" spans="1:25">
      <c r="A108" s="2586">
        <v>37469</v>
      </c>
      <c r="B108" s="2621">
        <v>99.283114361149856</v>
      </c>
      <c r="C108" s="2610">
        <f t="shared" si="20"/>
        <v>0.17873545118608547</v>
      </c>
      <c r="D108" s="1757">
        <f t="shared" si="29"/>
        <v>0.7</v>
      </c>
      <c r="E108" s="687">
        <f t="shared" si="24"/>
        <v>99.106801976583469</v>
      </c>
      <c r="F108" s="266">
        <f t="shared" si="21"/>
        <v>0.17208783519339477</v>
      </c>
      <c r="G108" s="611">
        <f t="shared" si="26"/>
        <v>98.778323028942538</v>
      </c>
      <c r="H108" s="633">
        <f t="shared" si="22"/>
        <v>0.15137006943604092</v>
      </c>
      <c r="I108" s="1726" t="s">
        <v>344</v>
      </c>
      <c r="J108" s="2603" t="str">
        <f t="shared" si="17"/>
        <v>---</v>
      </c>
      <c r="K108" s="2600">
        <v>0</v>
      </c>
      <c r="L108" s="1685"/>
      <c r="M108" s="10"/>
      <c r="N108" s="201">
        <v>37469</v>
      </c>
      <c r="O108" s="710">
        <v>98.344329999999999</v>
      </c>
      <c r="P108" s="36">
        <f t="shared" si="18"/>
        <v>-0.10130999999999801</v>
      </c>
      <c r="Q108" s="263">
        <f t="shared" si="30"/>
        <v>0.76</v>
      </c>
      <c r="R108" s="394">
        <f t="shared" si="28"/>
        <v>98.444306666666662</v>
      </c>
      <c r="S108" s="297">
        <f t="shared" si="23"/>
        <v>-9.0500000000005798E-2</v>
      </c>
      <c r="T108" s="687">
        <f t="shared" si="27"/>
        <v>98.492841428571438</v>
      </c>
      <c r="U108" s="266">
        <f t="shared" si="25"/>
        <v>2.6361428571433976E-2</v>
      </c>
      <c r="V108" s="609" t="str">
        <f t="shared" si="19"/>
        <v>---</v>
      </c>
      <c r="W108" s="247">
        <v>0</v>
      </c>
      <c r="X108" s="645"/>
      <c r="Y108" s="216"/>
    </row>
    <row r="109" spans="1:25">
      <c r="A109" s="2586">
        <v>37500</v>
      </c>
      <c r="B109" s="2621">
        <v>99.447501957214854</v>
      </c>
      <c r="C109" s="2610">
        <f t="shared" si="20"/>
        <v>0.16438759606499787</v>
      </c>
      <c r="D109" s="1757">
        <f t="shared" si="29"/>
        <v>1.1000000000000001</v>
      </c>
      <c r="E109" s="687">
        <f t="shared" si="24"/>
        <v>99.27833174277616</v>
      </c>
      <c r="F109" s="266">
        <f t="shared" si="21"/>
        <v>0.17152976619269111</v>
      </c>
      <c r="G109" s="611">
        <f t="shared" si="26"/>
        <v>98.940154685681776</v>
      </c>
      <c r="H109" s="633">
        <f t="shared" si="22"/>
        <v>0.16183165673923838</v>
      </c>
      <c r="I109" s="1726" t="s">
        <v>344</v>
      </c>
      <c r="J109" s="2603" t="str">
        <f t="shared" si="17"/>
        <v>---</v>
      </c>
      <c r="K109" s="2600">
        <v>0</v>
      </c>
      <c r="L109" s="1685"/>
      <c r="M109" s="10"/>
      <c r="N109" s="201">
        <v>37500</v>
      </c>
      <c r="O109" s="710">
        <v>98.244169999999997</v>
      </c>
      <c r="P109" s="36">
        <f t="shared" si="18"/>
        <v>-0.10016000000000247</v>
      </c>
      <c r="Q109" s="263">
        <f t="shared" si="30"/>
        <v>0.69</v>
      </c>
      <c r="R109" s="394">
        <f t="shared" si="28"/>
        <v>98.344713333333331</v>
      </c>
      <c r="S109" s="297">
        <f t="shared" si="23"/>
        <v>-9.9593333333331202E-2</v>
      </c>
      <c r="T109" s="687">
        <f t="shared" si="27"/>
        <v>98.47700857142857</v>
      </c>
      <c r="U109" s="266">
        <f t="shared" si="25"/>
        <v>-1.5832857142868306E-2</v>
      </c>
      <c r="V109" s="609" t="str">
        <f t="shared" si="19"/>
        <v>---</v>
      </c>
      <c r="W109" s="247">
        <v>0</v>
      </c>
      <c r="X109" s="645"/>
      <c r="Y109" s="216"/>
    </row>
    <row r="110" spans="1:25">
      <c r="A110" s="2586">
        <v>37530</v>
      </c>
      <c r="B110" s="2621">
        <v>99.578222026996229</v>
      </c>
      <c r="C110" s="2610">
        <f t="shared" si="20"/>
        <v>0.13072006978137551</v>
      </c>
      <c r="D110" s="1757">
        <f t="shared" si="29"/>
        <v>1.4</v>
      </c>
      <c r="E110" s="687">
        <f t="shared" si="24"/>
        <v>99.436279448453647</v>
      </c>
      <c r="F110" s="266">
        <f t="shared" si="21"/>
        <v>0.15794770567748628</v>
      </c>
      <c r="G110" s="611">
        <f t="shared" si="26"/>
        <v>99.102286930777581</v>
      </c>
      <c r="H110" s="633">
        <f t="shared" si="22"/>
        <v>0.16213224509580471</v>
      </c>
      <c r="I110" s="1726" t="s">
        <v>344</v>
      </c>
      <c r="J110" s="2603" t="str">
        <f t="shared" si="17"/>
        <v>---</v>
      </c>
      <c r="K110" s="2600">
        <v>0</v>
      </c>
      <c r="L110" s="1685"/>
      <c r="M110" s="10"/>
      <c r="N110" s="201">
        <v>37530</v>
      </c>
      <c r="O110" s="710">
        <v>98.144419999999997</v>
      </c>
      <c r="P110" s="36">
        <f t="shared" si="18"/>
        <v>-9.9750000000000227E-2</v>
      </c>
      <c r="Q110" s="263">
        <f t="shared" si="30"/>
        <v>0.52</v>
      </c>
      <c r="R110" s="394">
        <f t="shared" si="28"/>
        <v>98.244306666666674</v>
      </c>
      <c r="S110" s="297">
        <f t="shared" si="23"/>
        <v>-0.10040666666665743</v>
      </c>
      <c r="T110" s="687">
        <f t="shared" si="27"/>
        <v>98.422947142857126</v>
      </c>
      <c r="U110" s="266">
        <f t="shared" si="25"/>
        <v>-5.4061428571444026E-2</v>
      </c>
      <c r="V110" s="609" t="str">
        <f t="shared" si="19"/>
        <v>---</v>
      </c>
      <c r="W110" s="247">
        <v>0</v>
      </c>
      <c r="X110" s="645"/>
      <c r="Y110" s="216"/>
    </row>
    <row r="111" spans="1:25">
      <c r="A111" s="2586">
        <v>37561</v>
      </c>
      <c r="B111" s="2621">
        <v>99.651264584617337</v>
      </c>
      <c r="C111" s="2610">
        <f t="shared" si="20"/>
        <v>7.3042557621107562E-2</v>
      </c>
      <c r="D111" s="1757">
        <f t="shared" si="29"/>
        <v>1.5</v>
      </c>
      <c r="E111" s="687">
        <f t="shared" si="24"/>
        <v>99.558996189609459</v>
      </c>
      <c r="F111" s="266">
        <f t="shared" si="21"/>
        <v>0.12271674115581277</v>
      </c>
      <c r="G111" s="611">
        <f t="shared" si="26"/>
        <v>99.252035050592639</v>
      </c>
      <c r="H111" s="633">
        <f t="shared" si="22"/>
        <v>0.14974811981505809</v>
      </c>
      <c r="I111" s="1726" t="s">
        <v>344</v>
      </c>
      <c r="J111" s="2603" t="str">
        <f t="shared" si="17"/>
        <v>---</v>
      </c>
      <c r="K111" s="2600">
        <v>0</v>
      </c>
      <c r="L111" s="1685"/>
      <c r="M111" s="10"/>
      <c r="N111" s="201">
        <v>37561</v>
      </c>
      <c r="O111" s="710">
        <v>98.046620000000004</v>
      </c>
      <c r="P111" s="36">
        <f t="shared" si="18"/>
        <v>-9.7799999999992338E-2</v>
      </c>
      <c r="Q111" s="263">
        <f t="shared" si="30"/>
        <v>0.28000000000000003</v>
      </c>
      <c r="R111" s="394">
        <f t="shared" si="28"/>
        <v>98.14506999999999</v>
      </c>
      <c r="S111" s="297">
        <f t="shared" si="23"/>
        <v>-9.9236666666683959E-2</v>
      </c>
      <c r="T111" s="687">
        <f t="shared" si="27"/>
        <v>98.340565714285717</v>
      </c>
      <c r="U111" s="266">
        <f t="shared" si="25"/>
        <v>-8.2381428571409288E-2</v>
      </c>
      <c r="V111" s="609" t="str">
        <f t="shared" si="19"/>
        <v>---</v>
      </c>
      <c r="W111" s="247">
        <v>0</v>
      </c>
      <c r="X111" s="645"/>
      <c r="Y111" s="216"/>
    </row>
    <row r="112" spans="1:25">
      <c r="A112" s="2587">
        <v>37591</v>
      </c>
      <c r="B112" s="2622">
        <v>99.677431285752945</v>
      </c>
      <c r="C112" s="2611">
        <f t="shared" si="20"/>
        <v>2.616670113560815E-2</v>
      </c>
      <c r="D112" s="1758">
        <f t="shared" si="29"/>
        <v>1.5</v>
      </c>
      <c r="E112" s="688">
        <f t="shared" si="24"/>
        <v>99.635639299122161</v>
      </c>
      <c r="F112" s="267">
        <f t="shared" si="21"/>
        <v>7.6643109512701812E-2</v>
      </c>
      <c r="G112" s="612">
        <f t="shared" si="26"/>
        <v>99.382117969190261</v>
      </c>
      <c r="H112" s="634">
        <f t="shared" si="22"/>
        <v>0.13008291859762267</v>
      </c>
      <c r="I112" s="1727" t="s">
        <v>344</v>
      </c>
      <c r="J112" s="2604" t="str">
        <f t="shared" si="17"/>
        <v>---</v>
      </c>
      <c r="K112" s="2601">
        <v>0</v>
      </c>
      <c r="L112" s="1686"/>
      <c r="M112" s="10"/>
      <c r="N112" s="201">
        <v>37591</v>
      </c>
      <c r="O112" s="711">
        <v>97.962329999999994</v>
      </c>
      <c r="P112" s="242">
        <f t="shared" si="18"/>
        <v>-8.4290000000009968E-2</v>
      </c>
      <c r="Q112" s="543">
        <f t="shared" si="30"/>
        <v>0</v>
      </c>
      <c r="R112" s="492">
        <f t="shared" si="28"/>
        <v>98.051123333333337</v>
      </c>
      <c r="S112" s="490">
        <f t="shared" si="23"/>
        <v>-9.39466666666533E-2</v>
      </c>
      <c r="T112" s="687">
        <f t="shared" si="27"/>
        <v>98.247208571428558</v>
      </c>
      <c r="U112" s="266">
        <f t="shared" si="25"/>
        <v>-9.3357142857158237E-2</v>
      </c>
      <c r="V112" s="609" t="str">
        <f t="shared" si="19"/>
        <v>---</v>
      </c>
      <c r="W112" s="247">
        <v>0</v>
      </c>
      <c r="X112" s="645"/>
      <c r="Y112" s="216"/>
    </row>
    <row r="113" spans="1:25">
      <c r="A113" s="2586">
        <v>37622</v>
      </c>
      <c r="B113" s="2621">
        <v>99.653986740887163</v>
      </c>
      <c r="C113" s="2610">
        <f t="shared" si="20"/>
        <v>-2.3444544865782291E-2</v>
      </c>
      <c r="D113" s="1757">
        <f t="shared" si="29"/>
        <v>1.5</v>
      </c>
      <c r="E113" s="687">
        <f t="shared" si="24"/>
        <v>99.660894203752477</v>
      </c>
      <c r="F113" s="266">
        <f t="shared" si="21"/>
        <v>2.5254904630315878E-2</v>
      </c>
      <c r="G113" s="611">
        <f t="shared" si="26"/>
        <v>99.485128552368877</v>
      </c>
      <c r="H113" s="633">
        <f t="shared" si="22"/>
        <v>0.10301058317861589</v>
      </c>
      <c r="I113" s="1726" t="s">
        <v>350</v>
      </c>
      <c r="J113" s="2605" t="str">
        <f t="shared" si="17"/>
        <v>---</v>
      </c>
      <c r="K113" s="2600">
        <v>0</v>
      </c>
      <c r="L113" s="1685"/>
      <c r="M113" s="10"/>
      <c r="N113" s="200">
        <v>37622</v>
      </c>
      <c r="O113" s="710">
        <v>97.919039999999995</v>
      </c>
      <c r="P113" s="36">
        <f t="shared" si="18"/>
        <v>-4.328999999999894E-2</v>
      </c>
      <c r="Q113" s="263">
        <f t="shared" si="30"/>
        <v>-0.25</v>
      </c>
      <c r="R113" s="394">
        <f t="shared" si="28"/>
        <v>97.975996666666674</v>
      </c>
      <c r="S113" s="297">
        <f t="shared" si="23"/>
        <v>-7.5126666666662345E-2</v>
      </c>
      <c r="T113" s="689">
        <f t="shared" si="27"/>
        <v>98.158078571428561</v>
      </c>
      <c r="U113" s="268">
        <f t="shared" si="25"/>
        <v>-8.9129999999997267E-2</v>
      </c>
      <c r="V113" s="609" t="str">
        <f t="shared" si="19"/>
        <v>---</v>
      </c>
      <c r="W113" s="247">
        <v>0</v>
      </c>
      <c r="X113" s="645"/>
      <c r="Y113" s="216"/>
    </row>
    <row r="114" spans="1:25">
      <c r="A114" s="2586">
        <v>37653</v>
      </c>
      <c r="B114" s="2621">
        <v>99.615611412678135</v>
      </c>
      <c r="C114" s="2610">
        <f t="shared" si="20"/>
        <v>-3.8375328209028226E-2</v>
      </c>
      <c r="D114" s="1757">
        <f t="shared" si="29"/>
        <v>1.3</v>
      </c>
      <c r="E114" s="687">
        <f t="shared" si="24"/>
        <v>99.64900981310609</v>
      </c>
      <c r="F114" s="266">
        <f t="shared" si="21"/>
        <v>-1.1884390646386578E-2</v>
      </c>
      <c r="G114" s="611">
        <f t="shared" si="26"/>
        <v>99.558161767042364</v>
      </c>
      <c r="H114" s="633">
        <f t="shared" si="22"/>
        <v>7.3033214673486668E-2</v>
      </c>
      <c r="I114" s="1726" t="s">
        <v>350</v>
      </c>
      <c r="J114" s="2603" t="str">
        <f t="shared" si="17"/>
        <v>---</v>
      </c>
      <c r="K114" s="2600">
        <v>0</v>
      </c>
      <c r="L114" s="1685"/>
      <c r="M114" s="10"/>
      <c r="N114" s="201">
        <v>37653</v>
      </c>
      <c r="O114" s="710">
        <v>97.952420000000004</v>
      </c>
      <c r="P114" s="36">
        <f t="shared" si="18"/>
        <v>3.3380000000008181E-2</v>
      </c>
      <c r="Q114" s="263">
        <f t="shared" si="30"/>
        <v>-0.41</v>
      </c>
      <c r="R114" s="394">
        <f t="shared" si="28"/>
        <v>97.944596666666669</v>
      </c>
      <c r="S114" s="297">
        <f t="shared" si="23"/>
        <v>-3.1400000000004979E-2</v>
      </c>
      <c r="T114" s="687">
        <f t="shared" si="27"/>
        <v>98.087618571428578</v>
      </c>
      <c r="U114" s="266">
        <f t="shared" si="25"/>
        <v>-7.045999999998287E-2</v>
      </c>
      <c r="V114" s="609" t="str">
        <f t="shared" si="19"/>
        <v>---</v>
      </c>
      <c r="W114" s="247">
        <v>0</v>
      </c>
      <c r="X114" s="645"/>
      <c r="Y114" s="216"/>
    </row>
    <row r="115" spans="1:25">
      <c r="A115" s="2586">
        <v>37681</v>
      </c>
      <c r="B115" s="2621">
        <v>99.559052826244297</v>
      </c>
      <c r="C115" s="2610">
        <f t="shared" si="20"/>
        <v>-5.6558586433837377E-2</v>
      </c>
      <c r="D115" s="1757">
        <f t="shared" si="29"/>
        <v>1.1000000000000001</v>
      </c>
      <c r="E115" s="687">
        <f t="shared" si="24"/>
        <v>99.609550326603198</v>
      </c>
      <c r="F115" s="266">
        <f t="shared" si="21"/>
        <v>-3.9459486502892105E-2</v>
      </c>
      <c r="G115" s="611">
        <f t="shared" si="26"/>
        <v>99.597581547770133</v>
      </c>
      <c r="H115" s="633">
        <f t="shared" si="22"/>
        <v>3.9419780727769194E-2</v>
      </c>
      <c r="I115" s="1726" t="s">
        <v>346</v>
      </c>
      <c r="J115" s="2603" t="str">
        <f t="shared" si="17"/>
        <v>---</v>
      </c>
      <c r="K115" s="2600">
        <v>0</v>
      </c>
      <c r="L115" s="1685"/>
      <c r="M115" s="10"/>
      <c r="N115" s="201">
        <v>37681</v>
      </c>
      <c r="O115" s="710">
        <v>98.057699999999997</v>
      </c>
      <c r="P115" s="36">
        <f t="shared" si="18"/>
        <v>0.10527999999999338</v>
      </c>
      <c r="Q115" s="263">
        <f t="shared" si="30"/>
        <v>-0.47</v>
      </c>
      <c r="R115" s="394">
        <f t="shared" si="28"/>
        <v>97.97638666666667</v>
      </c>
      <c r="S115" s="297">
        <f t="shared" si="23"/>
        <v>3.1790000000000873E-2</v>
      </c>
      <c r="T115" s="687">
        <f t="shared" si="27"/>
        <v>98.046671428571429</v>
      </c>
      <c r="U115" s="266">
        <f t="shared" si="25"/>
        <v>-4.0947142857149288E-2</v>
      </c>
      <c r="V115" s="609" t="str">
        <f t="shared" si="19"/>
        <v>---</v>
      </c>
      <c r="W115" s="247">
        <v>0</v>
      </c>
      <c r="X115" s="645"/>
      <c r="Y115" s="216"/>
    </row>
    <row r="116" spans="1:25">
      <c r="A116" s="2586">
        <v>37712</v>
      </c>
      <c r="B116" s="2621">
        <v>99.485601899672105</v>
      </c>
      <c r="C116" s="2610">
        <f t="shared" si="20"/>
        <v>-7.3450926572192543E-2</v>
      </c>
      <c r="D116" s="1757">
        <f t="shared" si="29"/>
        <v>0.9</v>
      </c>
      <c r="E116" s="687">
        <f t="shared" si="24"/>
        <v>99.553422046198193</v>
      </c>
      <c r="F116" s="266">
        <f t="shared" si="21"/>
        <v>-5.6128280405005171E-2</v>
      </c>
      <c r="G116" s="611">
        <f t="shared" si="26"/>
        <v>99.603024396692604</v>
      </c>
      <c r="H116" s="633">
        <f t="shared" si="22"/>
        <v>5.442848922470489E-3</v>
      </c>
      <c r="I116" s="1726" t="s">
        <v>346</v>
      </c>
      <c r="J116" s="2603" t="str">
        <f t="shared" si="17"/>
        <v>---</v>
      </c>
      <c r="K116" s="2600">
        <v>0</v>
      </c>
      <c r="L116" s="1685"/>
      <c r="M116" s="10"/>
      <c r="N116" s="201">
        <v>37712</v>
      </c>
      <c r="O116" s="710">
        <v>98.248189999999994</v>
      </c>
      <c r="P116" s="36">
        <f t="shared" si="18"/>
        <v>0.19048999999999694</v>
      </c>
      <c r="Q116" s="263">
        <f t="shared" si="30"/>
        <v>-0.38</v>
      </c>
      <c r="R116" s="394">
        <f t="shared" si="28"/>
        <v>98.086103333333327</v>
      </c>
      <c r="S116" s="297">
        <f t="shared" si="23"/>
        <v>0.10971666666665669</v>
      </c>
      <c r="T116" s="687">
        <f t="shared" si="27"/>
        <v>98.047245714285722</v>
      </c>
      <c r="U116" s="266">
        <f t="shared" si="25"/>
        <v>5.7428571429340991E-4</v>
      </c>
      <c r="V116" s="609" t="str">
        <f t="shared" si="19"/>
        <v>---</v>
      </c>
      <c r="W116" s="247">
        <v>0</v>
      </c>
      <c r="X116" s="645"/>
      <c r="Y116" s="216"/>
    </row>
    <row r="117" spans="1:25">
      <c r="A117" s="2586">
        <v>37742</v>
      </c>
      <c r="B117" s="2621">
        <v>99.440345855897718</v>
      </c>
      <c r="C117" s="2610">
        <f t="shared" si="20"/>
        <v>-4.5256043774386967E-2</v>
      </c>
      <c r="D117" s="1757">
        <f t="shared" si="29"/>
        <v>0.7</v>
      </c>
      <c r="E117" s="687">
        <f t="shared" si="24"/>
        <v>99.49500019393804</v>
      </c>
      <c r="F117" s="266">
        <f t="shared" si="21"/>
        <v>-5.8421852260153173E-2</v>
      </c>
      <c r="G117" s="611">
        <f t="shared" si="26"/>
        <v>99.58332780082138</v>
      </c>
      <c r="H117" s="633">
        <f t="shared" si="22"/>
        <v>-1.9696595871224076E-2</v>
      </c>
      <c r="I117" s="1726" t="s">
        <v>346</v>
      </c>
      <c r="J117" s="2603" t="str">
        <f t="shared" si="17"/>
        <v>---</v>
      </c>
      <c r="K117" s="2600">
        <v>0</v>
      </c>
      <c r="L117" s="1685"/>
      <c r="M117" s="10"/>
      <c r="N117" s="201">
        <v>37742</v>
      </c>
      <c r="O117" s="710">
        <v>98.542010000000005</v>
      </c>
      <c r="P117" s="36">
        <f t="shared" si="18"/>
        <v>0.29382000000001085</v>
      </c>
      <c r="Q117" s="263">
        <f t="shared" si="30"/>
        <v>-7.0000000000000007E-2</v>
      </c>
      <c r="R117" s="394">
        <f t="shared" si="28"/>
        <v>98.282633333333322</v>
      </c>
      <c r="S117" s="297">
        <f t="shared" si="23"/>
        <v>0.19652999999999565</v>
      </c>
      <c r="T117" s="687">
        <f t="shared" si="27"/>
        <v>98.104044285714295</v>
      </c>
      <c r="U117" s="266">
        <f t="shared" si="25"/>
        <v>5.6798571428572586E-2</v>
      </c>
      <c r="V117" s="609" t="str">
        <f t="shared" si="19"/>
        <v>---</v>
      </c>
      <c r="W117" s="247">
        <v>0</v>
      </c>
      <c r="X117" s="645"/>
      <c r="Y117" s="216"/>
    </row>
    <row r="118" spans="1:25">
      <c r="A118" s="2586">
        <v>37773</v>
      </c>
      <c r="B118" s="2621">
        <v>99.431769537244804</v>
      </c>
      <c r="C118" s="2610">
        <f t="shared" si="20"/>
        <v>-8.5763186529135282E-3</v>
      </c>
      <c r="D118" s="1757">
        <f t="shared" si="29"/>
        <v>0.5</v>
      </c>
      <c r="E118" s="687">
        <f t="shared" si="24"/>
        <v>99.452572430938218</v>
      </c>
      <c r="F118" s="266">
        <f t="shared" si="21"/>
        <v>-4.2427762999821539E-2</v>
      </c>
      <c r="G118" s="611">
        <f t="shared" si="26"/>
        <v>99.551971365482459</v>
      </c>
      <c r="H118" s="633">
        <f t="shared" si="22"/>
        <v>-3.1356435338921074E-2</v>
      </c>
      <c r="I118" s="1726" t="s">
        <v>346</v>
      </c>
      <c r="J118" s="2603" t="str">
        <f t="shared" si="17"/>
        <v>---</v>
      </c>
      <c r="K118" s="2600">
        <v>0</v>
      </c>
      <c r="L118" s="1685"/>
      <c r="M118" s="10"/>
      <c r="N118" s="201">
        <v>37773</v>
      </c>
      <c r="O118" s="710">
        <v>98.863590000000002</v>
      </c>
      <c r="P118" s="36">
        <f t="shared" si="18"/>
        <v>0.32157999999999731</v>
      </c>
      <c r="Q118" s="263">
        <f t="shared" si="30"/>
        <v>0.33</v>
      </c>
      <c r="R118" s="394">
        <f t="shared" si="28"/>
        <v>98.551263333333338</v>
      </c>
      <c r="S118" s="297">
        <f t="shared" si="23"/>
        <v>0.26863000000001591</v>
      </c>
      <c r="T118" s="687">
        <f t="shared" si="27"/>
        <v>98.220754285714293</v>
      </c>
      <c r="U118" s="266">
        <f t="shared" si="25"/>
        <v>0.11670999999999765</v>
      </c>
      <c r="V118" s="609" t="str">
        <f t="shared" si="19"/>
        <v>---</v>
      </c>
      <c r="W118" s="247">
        <v>0</v>
      </c>
      <c r="X118" s="645"/>
      <c r="Y118" s="216"/>
    </row>
    <row r="119" spans="1:25">
      <c r="A119" s="2586">
        <v>37803</v>
      </c>
      <c r="B119" s="2621">
        <v>99.462457082597439</v>
      </c>
      <c r="C119" s="2610">
        <f t="shared" si="20"/>
        <v>3.0687545352634515E-2</v>
      </c>
      <c r="D119" s="1757">
        <f t="shared" si="29"/>
        <v>0.4</v>
      </c>
      <c r="E119" s="687">
        <f t="shared" si="24"/>
        <v>99.444857491913311</v>
      </c>
      <c r="F119" s="266">
        <f t="shared" si="21"/>
        <v>-7.7149390249076077E-3</v>
      </c>
      <c r="G119" s="611">
        <f t="shared" si="26"/>
        <v>99.52126076503167</v>
      </c>
      <c r="H119" s="633">
        <f t="shared" si="22"/>
        <v>-3.0710600450788661E-2</v>
      </c>
      <c r="I119" s="1726" t="s">
        <v>349</v>
      </c>
      <c r="J119" s="2603" t="str">
        <f t="shared" si="17"/>
        <v>---</v>
      </c>
      <c r="K119" s="2600">
        <v>0</v>
      </c>
      <c r="L119" s="1685"/>
      <c r="M119" s="10"/>
      <c r="N119" s="201">
        <v>37803</v>
      </c>
      <c r="O119" s="710">
        <v>99.117670000000004</v>
      </c>
      <c r="P119" s="36">
        <f t="shared" si="18"/>
        <v>0.25408000000000186</v>
      </c>
      <c r="Q119" s="263">
        <f t="shared" si="30"/>
        <v>0.68</v>
      </c>
      <c r="R119" s="394">
        <f t="shared" si="28"/>
        <v>98.841090000000008</v>
      </c>
      <c r="S119" s="297">
        <f t="shared" si="23"/>
        <v>0.28982666666667001</v>
      </c>
      <c r="T119" s="687">
        <f t="shared" si="27"/>
        <v>98.385802857142863</v>
      </c>
      <c r="U119" s="266">
        <f t="shared" si="25"/>
        <v>0.16504857142857077</v>
      </c>
      <c r="V119" s="609" t="str">
        <f t="shared" si="19"/>
        <v>---</v>
      </c>
      <c r="W119" s="247">
        <v>0</v>
      </c>
      <c r="X119" s="645"/>
      <c r="Y119" s="216"/>
    </row>
    <row r="120" spans="1:25">
      <c r="A120" s="2586">
        <v>37834</v>
      </c>
      <c r="B120" s="2621">
        <v>99.531638055437696</v>
      </c>
      <c r="C120" s="2610">
        <f t="shared" si="20"/>
        <v>6.9180972840257482E-2</v>
      </c>
      <c r="D120" s="1757">
        <f t="shared" si="29"/>
        <v>0.3</v>
      </c>
      <c r="E120" s="687">
        <f t="shared" si="24"/>
        <v>99.475288225093323</v>
      </c>
      <c r="F120" s="266">
        <f t="shared" si="21"/>
        <v>3.0430733180011771E-2</v>
      </c>
      <c r="G120" s="611">
        <f t="shared" si="26"/>
        <v>99.503782381396036</v>
      </c>
      <c r="H120" s="633">
        <f t="shared" si="22"/>
        <v>-1.7478383635634032E-2</v>
      </c>
      <c r="I120" s="1726" t="s">
        <v>349</v>
      </c>
      <c r="J120" s="2603" t="str">
        <f t="shared" si="17"/>
        <v>---</v>
      </c>
      <c r="K120" s="2600">
        <v>0</v>
      </c>
      <c r="L120" s="1685"/>
      <c r="M120" s="10"/>
      <c r="N120" s="201">
        <v>37834</v>
      </c>
      <c r="O120" s="710">
        <v>99.235690000000005</v>
      </c>
      <c r="P120" s="36">
        <f t="shared" si="18"/>
        <v>0.11802000000000135</v>
      </c>
      <c r="Q120" s="263">
        <f t="shared" si="30"/>
        <v>0.91</v>
      </c>
      <c r="R120" s="394">
        <f t="shared" si="28"/>
        <v>99.072316666666666</v>
      </c>
      <c r="S120" s="297">
        <f t="shared" si="23"/>
        <v>0.23122666666665737</v>
      </c>
      <c r="T120" s="687">
        <f t="shared" si="27"/>
        <v>98.573895714285712</v>
      </c>
      <c r="U120" s="266">
        <f t="shared" si="25"/>
        <v>0.1880928571428484</v>
      </c>
      <c r="V120" s="609" t="str">
        <f t="shared" si="19"/>
        <v>---</v>
      </c>
      <c r="W120" s="247">
        <v>0</v>
      </c>
      <c r="X120" s="645"/>
      <c r="Y120" s="216"/>
    </row>
    <row r="121" spans="1:25">
      <c r="A121" s="2586">
        <v>37865</v>
      </c>
      <c r="B121" s="2621">
        <v>99.647133998139381</v>
      </c>
      <c r="C121" s="2610">
        <f t="shared" si="20"/>
        <v>0.11549594270168484</v>
      </c>
      <c r="D121" s="1757">
        <f t="shared" si="29"/>
        <v>0.2</v>
      </c>
      <c r="E121" s="687">
        <f t="shared" si="24"/>
        <v>99.547076378724839</v>
      </c>
      <c r="F121" s="266">
        <f t="shared" si="21"/>
        <v>7.1788153631516138E-2</v>
      </c>
      <c r="G121" s="611">
        <f t="shared" si="26"/>
        <v>99.508285607890485</v>
      </c>
      <c r="H121" s="633">
        <f t="shared" si="22"/>
        <v>4.5032264944495637E-3</v>
      </c>
      <c r="I121" s="1726" t="s">
        <v>344</v>
      </c>
      <c r="J121" s="2603" t="str">
        <f t="shared" si="17"/>
        <v>---</v>
      </c>
      <c r="K121" s="2600">
        <v>0</v>
      </c>
      <c r="L121" s="1685"/>
      <c r="M121" s="10"/>
      <c r="N121" s="201">
        <v>37865</v>
      </c>
      <c r="O121" s="710">
        <v>99.289519999999996</v>
      </c>
      <c r="P121" s="36">
        <f t="shared" si="18"/>
        <v>5.3829999999990719E-2</v>
      </c>
      <c r="Q121" s="263">
        <f t="shared" si="30"/>
        <v>1.06</v>
      </c>
      <c r="R121" s="394">
        <f t="shared" si="28"/>
        <v>99.21429333333333</v>
      </c>
      <c r="S121" s="297">
        <f t="shared" si="23"/>
        <v>0.14197666666666464</v>
      </c>
      <c r="T121" s="687">
        <f t="shared" si="27"/>
        <v>98.76491</v>
      </c>
      <c r="U121" s="266">
        <f t="shared" si="25"/>
        <v>0.19101428571428869</v>
      </c>
      <c r="V121" s="609" t="str">
        <f t="shared" si="19"/>
        <v>---</v>
      </c>
      <c r="W121" s="247">
        <v>0</v>
      </c>
      <c r="X121" s="645"/>
      <c r="Y121" s="216"/>
    </row>
    <row r="122" spans="1:25">
      <c r="A122" s="2586">
        <v>37895</v>
      </c>
      <c r="B122" s="2621">
        <v>99.779040079664512</v>
      </c>
      <c r="C122" s="2610">
        <f t="shared" si="20"/>
        <v>0.1319060815251305</v>
      </c>
      <c r="D122" s="1757">
        <f t="shared" si="29"/>
        <v>0.2</v>
      </c>
      <c r="E122" s="687">
        <f t="shared" si="24"/>
        <v>99.652604044413863</v>
      </c>
      <c r="F122" s="266">
        <f t="shared" si="21"/>
        <v>0.10552766568902427</v>
      </c>
      <c r="G122" s="611">
        <f t="shared" si="26"/>
        <v>99.539712358379091</v>
      </c>
      <c r="H122" s="633">
        <f t="shared" si="22"/>
        <v>3.1426750488606103E-2</v>
      </c>
      <c r="I122" s="1726" t="s">
        <v>344</v>
      </c>
      <c r="J122" s="2603" t="str">
        <f t="shared" si="17"/>
        <v>---</v>
      </c>
      <c r="K122" s="2600">
        <v>0</v>
      </c>
      <c r="L122" s="1685"/>
      <c r="M122" s="10"/>
      <c r="N122" s="201">
        <v>37895</v>
      </c>
      <c r="O122" s="710">
        <v>99.373469999999998</v>
      </c>
      <c r="P122" s="36">
        <f t="shared" si="18"/>
        <v>8.3950000000001523E-2</v>
      </c>
      <c r="Q122" s="263">
        <f t="shared" si="30"/>
        <v>1.25</v>
      </c>
      <c r="R122" s="394">
        <f t="shared" si="28"/>
        <v>99.29956</v>
      </c>
      <c r="S122" s="297">
        <f t="shared" si="23"/>
        <v>8.5266666666669266E-2</v>
      </c>
      <c r="T122" s="687">
        <f t="shared" si="27"/>
        <v>98.952877142857147</v>
      </c>
      <c r="U122" s="266">
        <f t="shared" si="25"/>
        <v>0.187967142857147</v>
      </c>
      <c r="V122" s="609" t="str">
        <f t="shared" si="19"/>
        <v>---</v>
      </c>
      <c r="W122" s="247">
        <v>0</v>
      </c>
      <c r="X122" s="645"/>
      <c r="Y122" s="216"/>
    </row>
    <row r="123" spans="1:25">
      <c r="A123" s="2586">
        <v>37926</v>
      </c>
      <c r="B123" s="2621">
        <v>99.879987027458895</v>
      </c>
      <c r="C123" s="2610">
        <f t="shared" si="20"/>
        <v>0.10094694779438385</v>
      </c>
      <c r="D123" s="1757">
        <f t="shared" si="29"/>
        <v>0.2</v>
      </c>
      <c r="E123" s="687">
        <f t="shared" si="24"/>
        <v>99.768720368420929</v>
      </c>
      <c r="F123" s="266">
        <f t="shared" si="21"/>
        <v>0.1161163240070664</v>
      </c>
      <c r="G123" s="611">
        <f t="shared" si="26"/>
        <v>99.59605309092008</v>
      </c>
      <c r="H123" s="633">
        <f t="shared" si="22"/>
        <v>5.634073254098837E-2</v>
      </c>
      <c r="I123" s="1726" t="s">
        <v>344</v>
      </c>
      <c r="J123" s="2603" t="str">
        <f t="shared" si="17"/>
        <v>---</v>
      </c>
      <c r="K123" s="2600">
        <v>0</v>
      </c>
      <c r="L123" s="1685"/>
      <c r="M123" s="10"/>
      <c r="N123" s="201">
        <v>37926</v>
      </c>
      <c r="O123" s="710">
        <v>99.550420000000003</v>
      </c>
      <c r="P123" s="36">
        <f t="shared" si="18"/>
        <v>0.17695000000000505</v>
      </c>
      <c r="Q123" s="263">
        <f t="shared" si="30"/>
        <v>1.53</v>
      </c>
      <c r="R123" s="394">
        <f t="shared" si="28"/>
        <v>99.404469999999989</v>
      </c>
      <c r="S123" s="297">
        <f t="shared" si="23"/>
        <v>0.10490999999998962</v>
      </c>
      <c r="T123" s="687">
        <f t="shared" si="27"/>
        <v>99.138909999999996</v>
      </c>
      <c r="U123" s="266">
        <f t="shared" si="25"/>
        <v>0.18603285714284823</v>
      </c>
      <c r="V123" s="609" t="str">
        <f t="shared" si="19"/>
        <v>---</v>
      </c>
      <c r="W123" s="247">
        <v>0</v>
      </c>
      <c r="X123" s="645"/>
      <c r="Y123" s="216"/>
    </row>
    <row r="124" spans="1:25">
      <c r="A124" s="2587">
        <v>37956</v>
      </c>
      <c r="B124" s="2621">
        <v>99.97370152789361</v>
      </c>
      <c r="C124" s="2611">
        <f t="shared" si="20"/>
        <v>9.3714500434714409E-2</v>
      </c>
      <c r="D124" s="1758">
        <f t="shared" si="29"/>
        <v>0.3</v>
      </c>
      <c r="E124" s="688">
        <f t="shared" si="24"/>
        <v>99.87757621167232</v>
      </c>
      <c r="F124" s="267">
        <f t="shared" si="21"/>
        <v>0.10885584325139064</v>
      </c>
      <c r="G124" s="612">
        <f t="shared" si="26"/>
        <v>99.672246758348052</v>
      </c>
      <c r="H124" s="634">
        <f t="shared" si="22"/>
        <v>7.61936674279724E-2</v>
      </c>
      <c r="I124" s="1727" t="s">
        <v>344</v>
      </c>
      <c r="J124" s="2604" t="str">
        <f t="shared" si="17"/>
        <v>---</v>
      </c>
      <c r="K124" s="2600">
        <v>0</v>
      </c>
      <c r="L124" s="1686"/>
      <c r="M124" s="10"/>
      <c r="N124" s="202">
        <v>37956</v>
      </c>
      <c r="O124" s="710">
        <v>99.767960000000002</v>
      </c>
      <c r="P124" s="36">
        <f t="shared" si="18"/>
        <v>0.21753999999999962</v>
      </c>
      <c r="Q124" s="543">
        <f t="shared" si="30"/>
        <v>1.84</v>
      </c>
      <c r="R124" s="394">
        <f t="shared" si="28"/>
        <v>99.563949999999991</v>
      </c>
      <c r="S124" s="297">
        <f t="shared" si="23"/>
        <v>0.15948000000000206</v>
      </c>
      <c r="T124" s="688">
        <f t="shared" si="27"/>
        <v>99.314045714285712</v>
      </c>
      <c r="U124" s="267">
        <f t="shared" si="25"/>
        <v>0.17513571428571595</v>
      </c>
      <c r="V124" s="609" t="str">
        <f t="shared" si="19"/>
        <v>---</v>
      </c>
      <c r="W124" s="247">
        <v>0</v>
      </c>
      <c r="X124" s="645"/>
      <c r="Y124" s="216"/>
    </row>
    <row r="125" spans="1:25">
      <c r="A125" s="2586">
        <v>37987</v>
      </c>
      <c r="B125" s="2621">
        <v>100.06538903705035</v>
      </c>
      <c r="C125" s="2610">
        <f t="shared" si="20"/>
        <v>9.1687509156741953E-2</v>
      </c>
      <c r="D125" s="1757">
        <f t="shared" si="29"/>
        <v>0.4</v>
      </c>
      <c r="E125" s="687">
        <f t="shared" si="24"/>
        <v>99.973025864134286</v>
      </c>
      <c r="F125" s="266">
        <f t="shared" si="21"/>
        <v>9.5449652461965684E-2</v>
      </c>
      <c r="G125" s="611">
        <f t="shared" si="26"/>
        <v>99.76276382974882</v>
      </c>
      <c r="H125" s="633">
        <f t="shared" si="22"/>
        <v>9.0517071400768145E-2</v>
      </c>
      <c r="I125" s="1726" t="s">
        <v>344</v>
      </c>
      <c r="J125" s="2605" t="str">
        <f t="shared" si="17"/>
        <v>---</v>
      </c>
      <c r="K125" s="2600">
        <v>0</v>
      </c>
      <c r="L125" s="1685"/>
      <c r="M125" s="10"/>
      <c r="N125" s="201">
        <v>37987</v>
      </c>
      <c r="O125" s="712">
        <v>99.957239999999999</v>
      </c>
      <c r="P125" s="244">
        <f t="shared" si="18"/>
        <v>0.18927999999999656</v>
      </c>
      <c r="Q125" s="263">
        <f t="shared" si="30"/>
        <v>2.08</v>
      </c>
      <c r="R125" s="642">
        <f t="shared" si="28"/>
        <v>99.758539999999996</v>
      </c>
      <c r="S125" s="643">
        <f t="shared" si="23"/>
        <v>0.19459000000000515</v>
      </c>
      <c r="T125" s="687">
        <f t="shared" si="27"/>
        <v>99.470281428571425</v>
      </c>
      <c r="U125" s="266">
        <f t="shared" si="25"/>
        <v>0.15623571428571381</v>
      </c>
      <c r="V125" s="609" t="str">
        <f t="shared" si="19"/>
        <v>---</v>
      </c>
      <c r="W125" s="247">
        <v>0</v>
      </c>
      <c r="X125" s="645"/>
      <c r="Y125" s="216"/>
    </row>
    <row r="126" spans="1:25">
      <c r="A126" s="2586">
        <v>38018</v>
      </c>
      <c r="B126" s="2621">
        <v>100.16378738575681</v>
      </c>
      <c r="C126" s="2610">
        <f t="shared" si="20"/>
        <v>9.8398348706453476E-2</v>
      </c>
      <c r="D126" s="1757">
        <f t="shared" si="29"/>
        <v>0.6</v>
      </c>
      <c r="E126" s="687">
        <f t="shared" si="24"/>
        <v>100.06762598356693</v>
      </c>
      <c r="F126" s="266">
        <f t="shared" si="21"/>
        <v>9.460011943264135E-2</v>
      </c>
      <c r="G126" s="611">
        <f t="shared" si="26"/>
        <v>99.862953873057307</v>
      </c>
      <c r="H126" s="633">
        <f t="shared" si="22"/>
        <v>0.10019004330848702</v>
      </c>
      <c r="I126" s="1726" t="s">
        <v>344</v>
      </c>
      <c r="J126" s="2603" t="str">
        <f t="shared" si="17"/>
        <v>---</v>
      </c>
      <c r="K126" s="2600">
        <v>0</v>
      </c>
      <c r="L126" s="1685"/>
      <c r="M126" s="10"/>
      <c r="N126" s="201">
        <v>38018</v>
      </c>
      <c r="O126" s="710">
        <v>100.0915</v>
      </c>
      <c r="P126" s="36">
        <f t="shared" si="18"/>
        <v>0.1342599999999976</v>
      </c>
      <c r="Q126" s="263">
        <f t="shared" si="30"/>
        <v>2.1800000000000002</v>
      </c>
      <c r="R126" s="394">
        <f t="shared" si="28"/>
        <v>99.93889999999999</v>
      </c>
      <c r="S126" s="297">
        <f t="shared" si="23"/>
        <v>0.18035999999999319</v>
      </c>
      <c r="T126" s="687">
        <f t="shared" si="27"/>
        <v>99.609400000000008</v>
      </c>
      <c r="U126" s="266">
        <f t="shared" si="25"/>
        <v>0.13911857142858253</v>
      </c>
      <c r="V126" s="609" t="str">
        <f t="shared" si="19"/>
        <v>---</v>
      </c>
      <c r="W126" s="247">
        <v>0</v>
      </c>
      <c r="X126" s="645"/>
      <c r="Y126" s="216"/>
    </row>
    <row r="127" spans="1:25">
      <c r="A127" s="2586">
        <v>38047</v>
      </c>
      <c r="B127" s="2621">
        <v>100.28537385759957</v>
      </c>
      <c r="C127" s="2610">
        <f t="shared" si="20"/>
        <v>0.12158647184276106</v>
      </c>
      <c r="D127" s="1757">
        <f t="shared" si="29"/>
        <v>0.7</v>
      </c>
      <c r="E127" s="687">
        <f t="shared" si="24"/>
        <v>100.17151676013556</v>
      </c>
      <c r="F127" s="266">
        <f t="shared" si="21"/>
        <v>0.10389077656863321</v>
      </c>
      <c r="G127" s="611">
        <f t="shared" si="26"/>
        <v>99.970630416223315</v>
      </c>
      <c r="H127" s="633">
        <f t="shared" si="22"/>
        <v>0.10767654316600783</v>
      </c>
      <c r="I127" s="1726" t="s">
        <v>344</v>
      </c>
      <c r="J127" s="2603" t="str">
        <f t="shared" si="17"/>
        <v>---</v>
      </c>
      <c r="K127" s="2600">
        <v>0</v>
      </c>
      <c r="L127" s="1685"/>
      <c r="M127" s="10"/>
      <c r="N127" s="201">
        <v>38047</v>
      </c>
      <c r="O127" s="710">
        <v>100.2724</v>
      </c>
      <c r="P127" s="36">
        <f t="shared" si="18"/>
        <v>0.18090000000000828</v>
      </c>
      <c r="Q127" s="263">
        <f t="shared" si="30"/>
        <v>2.2599999999999998</v>
      </c>
      <c r="R127" s="394">
        <f t="shared" si="28"/>
        <v>100.10704666666668</v>
      </c>
      <c r="S127" s="297">
        <f t="shared" si="23"/>
        <v>0.16814666666668643</v>
      </c>
      <c r="T127" s="687">
        <f t="shared" si="27"/>
        <v>99.75750142857143</v>
      </c>
      <c r="U127" s="266">
        <f t="shared" si="25"/>
        <v>0.14810142857142239</v>
      </c>
      <c r="V127" s="609" t="str">
        <f t="shared" si="19"/>
        <v>---</v>
      </c>
      <c r="W127" s="247">
        <v>0</v>
      </c>
      <c r="X127" s="645"/>
      <c r="Y127" s="216"/>
    </row>
    <row r="128" spans="1:25">
      <c r="A128" s="2586">
        <v>38078</v>
      </c>
      <c r="B128" s="2621">
        <v>100.40746455785973</v>
      </c>
      <c r="C128" s="2610">
        <f t="shared" si="20"/>
        <v>0.12209070026015922</v>
      </c>
      <c r="D128" s="1757">
        <f t="shared" si="29"/>
        <v>0.9</v>
      </c>
      <c r="E128" s="687">
        <f t="shared" si="24"/>
        <v>100.28554193373868</v>
      </c>
      <c r="F128" s="266">
        <f t="shared" si="21"/>
        <v>0.11402517360312459</v>
      </c>
      <c r="G128" s="611">
        <f t="shared" si="26"/>
        <v>100.07924906761193</v>
      </c>
      <c r="H128" s="633">
        <f t="shared" si="22"/>
        <v>0.10861865138861049</v>
      </c>
      <c r="I128" s="1726" t="s">
        <v>344</v>
      </c>
      <c r="J128" s="2603" t="str">
        <f t="shared" si="17"/>
        <v>---</v>
      </c>
      <c r="K128" s="2600">
        <v>0</v>
      </c>
      <c r="L128" s="1685"/>
      <c r="M128" s="10"/>
      <c r="N128" s="201">
        <v>38078</v>
      </c>
      <c r="O128" s="710">
        <v>100.59610000000001</v>
      </c>
      <c r="P128" s="36">
        <f t="shared" si="18"/>
        <v>0.32370000000000232</v>
      </c>
      <c r="Q128" s="263">
        <f t="shared" si="30"/>
        <v>2.39</v>
      </c>
      <c r="R128" s="394">
        <f t="shared" si="28"/>
        <v>100.32000000000001</v>
      </c>
      <c r="S128" s="297">
        <f t="shared" si="23"/>
        <v>0.21295333333333133</v>
      </c>
      <c r="T128" s="687">
        <f t="shared" si="27"/>
        <v>99.944155714285699</v>
      </c>
      <c r="U128" s="266">
        <f t="shared" si="25"/>
        <v>0.18665428571426901</v>
      </c>
      <c r="V128" s="609" t="str">
        <f t="shared" si="19"/>
        <v>---</v>
      </c>
      <c r="W128" s="247">
        <v>0</v>
      </c>
      <c r="X128" s="645"/>
      <c r="Y128" s="216"/>
    </row>
    <row r="129" spans="1:25">
      <c r="A129" s="2586">
        <v>38108</v>
      </c>
      <c r="B129" s="2621">
        <v>100.54791038558385</v>
      </c>
      <c r="C129" s="2610">
        <f t="shared" si="20"/>
        <v>0.14044582772412184</v>
      </c>
      <c r="D129" s="1757">
        <f t="shared" si="29"/>
        <v>1.1000000000000001</v>
      </c>
      <c r="E129" s="687">
        <f t="shared" si="24"/>
        <v>100.41358293368104</v>
      </c>
      <c r="F129" s="266">
        <f t="shared" si="21"/>
        <v>0.12804099994235685</v>
      </c>
      <c r="G129" s="611">
        <f t="shared" si="26"/>
        <v>100.18908768274324</v>
      </c>
      <c r="H129" s="633">
        <f t="shared" si="22"/>
        <v>0.10983861513130933</v>
      </c>
      <c r="I129" s="1726" t="s">
        <v>344</v>
      </c>
      <c r="J129" s="2603" t="str">
        <f t="shared" si="17"/>
        <v>---</v>
      </c>
      <c r="K129" s="2600">
        <v>0</v>
      </c>
      <c r="L129" s="1685"/>
      <c r="M129" s="10"/>
      <c r="N129" s="201">
        <v>38108</v>
      </c>
      <c r="O129" s="710">
        <v>100.8897</v>
      </c>
      <c r="P129" s="36">
        <f t="shared" si="18"/>
        <v>0.29359999999999786</v>
      </c>
      <c r="Q129" s="263">
        <f t="shared" si="30"/>
        <v>2.38</v>
      </c>
      <c r="R129" s="394">
        <f t="shared" si="28"/>
        <v>100.58606666666667</v>
      </c>
      <c r="S129" s="297">
        <f t="shared" si="23"/>
        <v>0.26606666666666001</v>
      </c>
      <c r="T129" s="687">
        <f t="shared" si="27"/>
        <v>100.16076000000001</v>
      </c>
      <c r="U129" s="266">
        <f t="shared" si="25"/>
        <v>0.21660428571431112</v>
      </c>
      <c r="V129" s="609" t="str">
        <f t="shared" si="19"/>
        <v>---</v>
      </c>
      <c r="W129" s="247">
        <v>0</v>
      </c>
      <c r="X129" s="645"/>
      <c r="Y129" s="216"/>
    </row>
    <row r="130" spans="1:25">
      <c r="A130" s="2586">
        <v>38139</v>
      </c>
      <c r="B130" s="2621">
        <v>100.67581590672769</v>
      </c>
      <c r="C130" s="2610">
        <f t="shared" si="20"/>
        <v>0.12790552114384468</v>
      </c>
      <c r="D130" s="1757">
        <f t="shared" si="29"/>
        <v>1.3</v>
      </c>
      <c r="E130" s="687">
        <f t="shared" si="24"/>
        <v>100.54373028339042</v>
      </c>
      <c r="F130" s="266">
        <f t="shared" si="21"/>
        <v>0.13014734970937525</v>
      </c>
      <c r="G130" s="611">
        <f t="shared" si="26"/>
        <v>100.30277752263881</v>
      </c>
      <c r="H130" s="633">
        <f t="shared" si="22"/>
        <v>0.1136898398955708</v>
      </c>
      <c r="I130" s="1726" t="s">
        <v>344</v>
      </c>
      <c r="J130" s="2603" t="str">
        <f t="shared" si="17"/>
        <v>---</v>
      </c>
      <c r="K130" s="2600">
        <v>0</v>
      </c>
      <c r="L130" s="1685"/>
      <c r="M130" s="10"/>
      <c r="N130" s="250">
        <v>38139</v>
      </c>
      <c r="O130" s="713">
        <v>101.0491</v>
      </c>
      <c r="P130" s="251">
        <f t="shared" si="18"/>
        <v>0.15939999999999088</v>
      </c>
      <c r="Q130" s="693">
        <f t="shared" si="30"/>
        <v>2.21</v>
      </c>
      <c r="R130" s="393">
        <f t="shared" si="28"/>
        <v>100.84496666666666</v>
      </c>
      <c r="S130" s="295">
        <f t="shared" si="23"/>
        <v>0.25889999999999702</v>
      </c>
      <c r="T130" s="683">
        <f t="shared" si="27"/>
        <v>100.37485714285715</v>
      </c>
      <c r="U130" s="693">
        <f t="shared" si="25"/>
        <v>0.21409714285714188</v>
      </c>
      <c r="V130" s="608" t="str">
        <f t="shared" si="19"/>
        <v>山</v>
      </c>
      <c r="W130" s="252">
        <v>1</v>
      </c>
      <c r="X130" s="645"/>
      <c r="Y130" s="216"/>
    </row>
    <row r="131" spans="1:25">
      <c r="A131" s="2586">
        <v>38169</v>
      </c>
      <c r="B131" s="2621">
        <v>100.78404993940033</v>
      </c>
      <c r="C131" s="2610">
        <f t="shared" si="20"/>
        <v>0.10823403267264098</v>
      </c>
      <c r="D131" s="1757">
        <f t="shared" si="29"/>
        <v>1.3</v>
      </c>
      <c r="E131" s="687">
        <f t="shared" si="24"/>
        <v>100.66925874390397</v>
      </c>
      <c r="F131" s="266">
        <f t="shared" si="21"/>
        <v>0.12552846051355004</v>
      </c>
      <c r="G131" s="611">
        <f t="shared" si="26"/>
        <v>100.41854158142549</v>
      </c>
      <c r="H131" s="633">
        <f t="shared" si="22"/>
        <v>0.11576405878668083</v>
      </c>
      <c r="I131" s="1726" t="s">
        <v>344</v>
      </c>
      <c r="J131" s="2603" t="str">
        <f t="shared" si="17"/>
        <v>---</v>
      </c>
      <c r="K131" s="2600">
        <v>0</v>
      </c>
      <c r="L131" s="1685"/>
      <c r="M131" s="10"/>
      <c r="N131" s="201">
        <v>38169</v>
      </c>
      <c r="O131" s="710">
        <v>101.35290000000001</v>
      </c>
      <c r="P131" s="36">
        <f t="shared" si="18"/>
        <v>0.30380000000000962</v>
      </c>
      <c r="Q131" s="263">
        <f t="shared" si="30"/>
        <v>2.2599999999999998</v>
      </c>
      <c r="R131" s="394">
        <f t="shared" si="28"/>
        <v>101.09723333333334</v>
      </c>
      <c r="S131" s="297">
        <f t="shared" si="23"/>
        <v>0.25226666666667086</v>
      </c>
      <c r="T131" s="687">
        <f t="shared" si="27"/>
        <v>100.60127714285714</v>
      </c>
      <c r="U131" s="266">
        <f t="shared" si="25"/>
        <v>0.2264199999999903</v>
      </c>
      <c r="V131" s="609" t="str">
        <f t="shared" si="19"/>
        <v>---</v>
      </c>
      <c r="W131" s="247">
        <v>0</v>
      </c>
      <c r="X131" s="645"/>
      <c r="Y131" s="216"/>
    </row>
    <row r="132" spans="1:25">
      <c r="A132" s="2586">
        <v>38200</v>
      </c>
      <c r="B132" s="2621">
        <v>100.90073514026973</v>
      </c>
      <c r="C132" s="2610">
        <f t="shared" si="20"/>
        <v>0.11668520086939793</v>
      </c>
      <c r="D132" s="1757">
        <f t="shared" si="29"/>
        <v>1.4</v>
      </c>
      <c r="E132" s="687">
        <f t="shared" si="24"/>
        <v>100.78686699546591</v>
      </c>
      <c r="F132" s="266">
        <f t="shared" si="21"/>
        <v>0.11760825156194699</v>
      </c>
      <c r="G132" s="611">
        <f t="shared" si="26"/>
        <v>100.53787673902823</v>
      </c>
      <c r="H132" s="633">
        <f t="shared" si="22"/>
        <v>0.11933515760274815</v>
      </c>
      <c r="I132" s="1726" t="s">
        <v>344</v>
      </c>
      <c r="J132" s="2603" t="str">
        <f t="shared" si="17"/>
        <v>---</v>
      </c>
      <c r="K132" s="2600">
        <v>0</v>
      </c>
      <c r="L132" s="1685"/>
      <c r="M132" s="10"/>
      <c r="N132" s="201">
        <v>38200</v>
      </c>
      <c r="O132" s="710">
        <v>101.4751</v>
      </c>
      <c r="P132" s="36">
        <f t="shared" si="18"/>
        <v>0.12219999999999231</v>
      </c>
      <c r="Q132" s="263">
        <f t="shared" si="30"/>
        <v>2.2599999999999998</v>
      </c>
      <c r="R132" s="394">
        <f t="shared" si="28"/>
        <v>101.29236666666667</v>
      </c>
      <c r="S132" s="297">
        <f t="shared" si="23"/>
        <v>0.19513333333333094</v>
      </c>
      <c r="T132" s="687">
        <f t="shared" si="27"/>
        <v>100.81811428571429</v>
      </c>
      <c r="U132" s="266">
        <f t="shared" si="25"/>
        <v>0.21683714285714473</v>
      </c>
      <c r="V132" s="609" t="str">
        <f t="shared" si="19"/>
        <v>---</v>
      </c>
      <c r="W132" s="247">
        <v>0</v>
      </c>
      <c r="X132" s="645"/>
      <c r="Y132" s="216"/>
    </row>
    <row r="133" spans="1:25">
      <c r="A133" s="2586">
        <v>38231</v>
      </c>
      <c r="B133" s="2621">
        <v>101.04749223683412</v>
      </c>
      <c r="C133" s="2610">
        <f t="shared" si="20"/>
        <v>0.14675709656438585</v>
      </c>
      <c r="D133" s="1757">
        <f t="shared" si="29"/>
        <v>1.4</v>
      </c>
      <c r="E133" s="687">
        <f t="shared" si="24"/>
        <v>100.91075910550138</v>
      </c>
      <c r="F133" s="266">
        <f t="shared" si="21"/>
        <v>0.12389211003547018</v>
      </c>
      <c r="G133" s="611">
        <f t="shared" si="26"/>
        <v>100.66412028918215</v>
      </c>
      <c r="H133" s="633">
        <f t="shared" si="22"/>
        <v>0.12624355015391586</v>
      </c>
      <c r="I133" s="1726" t="s">
        <v>344</v>
      </c>
      <c r="J133" s="2603" t="str">
        <f t="shared" si="17"/>
        <v>---</v>
      </c>
      <c r="K133" s="2600">
        <v>0</v>
      </c>
      <c r="L133" s="1685"/>
      <c r="M133" s="10"/>
      <c r="N133" s="201">
        <v>38231</v>
      </c>
      <c r="O133" s="710">
        <v>101.39570000000001</v>
      </c>
      <c r="P133" s="36">
        <f t="shared" si="18"/>
        <v>-7.9399999999992588E-2</v>
      </c>
      <c r="Q133" s="263">
        <f t="shared" si="30"/>
        <v>2.12</v>
      </c>
      <c r="R133" s="394">
        <f t="shared" si="28"/>
        <v>101.4079</v>
      </c>
      <c r="S133" s="297">
        <f t="shared" si="23"/>
        <v>0.11553333333333171</v>
      </c>
      <c r="T133" s="687">
        <f t="shared" si="27"/>
        <v>101.00442857142858</v>
      </c>
      <c r="U133" s="266">
        <f t="shared" si="25"/>
        <v>0.18631428571428899</v>
      </c>
      <c r="V133" s="609" t="str">
        <f t="shared" si="19"/>
        <v>---</v>
      </c>
      <c r="W133" s="247">
        <v>0</v>
      </c>
      <c r="X133" s="645"/>
      <c r="Y133" s="216"/>
    </row>
    <row r="134" spans="1:25">
      <c r="A134" s="2586">
        <v>38261</v>
      </c>
      <c r="B134" s="2621">
        <v>101.18337048062732</v>
      </c>
      <c r="C134" s="2610">
        <f t="shared" si="20"/>
        <v>0.13587824379320068</v>
      </c>
      <c r="D134" s="1757">
        <f t="shared" si="29"/>
        <v>1.4</v>
      </c>
      <c r="E134" s="687">
        <f t="shared" si="24"/>
        <v>101.04386595257705</v>
      </c>
      <c r="F134" s="266">
        <f t="shared" si="21"/>
        <v>0.13310684707566622</v>
      </c>
      <c r="G134" s="611">
        <f t="shared" si="26"/>
        <v>100.79240552104326</v>
      </c>
      <c r="H134" s="633">
        <f t="shared" si="22"/>
        <v>0.1282852318611134</v>
      </c>
      <c r="I134" s="1726" t="s">
        <v>344</v>
      </c>
      <c r="J134" s="2603" t="str">
        <f t="shared" ref="J134:J197" si="31">IF(K134=1,"山",IF(K134=-1,"谷","---"))</f>
        <v>---</v>
      </c>
      <c r="K134" s="2600">
        <v>0</v>
      </c>
      <c r="L134" s="1685"/>
      <c r="M134" s="10"/>
      <c r="N134" s="201">
        <v>38261</v>
      </c>
      <c r="O134" s="710">
        <v>101.38809999999999</v>
      </c>
      <c r="P134" s="36">
        <f t="shared" ref="P134:P197" si="32">O134-O133</f>
        <v>-7.6000000000107093E-3</v>
      </c>
      <c r="Q134" s="263">
        <f t="shared" si="30"/>
        <v>2.0299999999999998</v>
      </c>
      <c r="R134" s="394">
        <f t="shared" si="28"/>
        <v>101.41963333333332</v>
      </c>
      <c r="S134" s="297">
        <f t="shared" si="23"/>
        <v>1.1733333333324936E-2</v>
      </c>
      <c r="T134" s="687">
        <f t="shared" si="27"/>
        <v>101.16381428571428</v>
      </c>
      <c r="U134" s="266">
        <f t="shared" si="25"/>
        <v>0.15938571428570469</v>
      </c>
      <c r="V134" s="609" t="str">
        <f t="shared" ref="V134:V197" si="33">IF(W134=1,"山",IF(W134=-1,"谷","---"))</f>
        <v>---</v>
      </c>
      <c r="W134" s="247">
        <v>0</v>
      </c>
      <c r="X134" s="645"/>
      <c r="Y134" s="216"/>
    </row>
    <row r="135" spans="1:25">
      <c r="A135" s="2586">
        <v>38292</v>
      </c>
      <c r="B135" s="2621">
        <v>101.27710880441005</v>
      </c>
      <c r="C135" s="559">
        <f t="shared" ref="C135:C198" si="34">B135-B134</f>
        <v>9.3738323782730504E-2</v>
      </c>
      <c r="D135" s="1762">
        <f t="shared" si="29"/>
        <v>1.4</v>
      </c>
      <c r="E135" s="52">
        <f t="shared" si="24"/>
        <v>101.16932384062382</v>
      </c>
      <c r="F135" s="263">
        <f t="shared" si="21"/>
        <v>0.12545788804676761</v>
      </c>
      <c r="G135" s="394">
        <f t="shared" si="26"/>
        <v>100.91664041340758</v>
      </c>
      <c r="H135" s="297">
        <f t="shared" si="22"/>
        <v>0.12423489236431351</v>
      </c>
      <c r="I135" s="1732" t="s">
        <v>344</v>
      </c>
      <c r="J135" s="53" t="str">
        <f t="shared" si="31"/>
        <v>---</v>
      </c>
      <c r="K135" s="2600">
        <v>0</v>
      </c>
      <c r="L135" s="1685"/>
      <c r="M135" s="10"/>
      <c r="N135" s="201">
        <v>38292</v>
      </c>
      <c r="O135" s="710">
        <v>101.29900000000001</v>
      </c>
      <c r="P135" s="36">
        <f t="shared" si="32"/>
        <v>-8.9099999999987745E-2</v>
      </c>
      <c r="Q135" s="263">
        <f t="shared" si="30"/>
        <v>1.76</v>
      </c>
      <c r="R135" s="394">
        <f t="shared" si="28"/>
        <v>101.36093333333334</v>
      </c>
      <c r="S135" s="297">
        <f t="shared" si="23"/>
        <v>-5.869999999998754E-2</v>
      </c>
      <c r="T135" s="52">
        <f t="shared" si="27"/>
        <v>101.26422857142857</v>
      </c>
      <c r="U135" s="263">
        <f t="shared" si="25"/>
        <v>0.10041428571429378</v>
      </c>
      <c r="V135" s="609" t="str">
        <f t="shared" si="33"/>
        <v>---</v>
      </c>
      <c r="W135" s="247">
        <v>0</v>
      </c>
      <c r="X135" s="645"/>
      <c r="Y135" s="216"/>
    </row>
    <row r="136" spans="1:25">
      <c r="A136" s="2589">
        <v>38322</v>
      </c>
      <c r="B136" s="2621">
        <v>101.30181233341699</v>
      </c>
      <c r="C136" s="593">
        <f t="shared" si="34"/>
        <v>2.4703529006941949E-2</v>
      </c>
      <c r="D136" s="1759">
        <f t="shared" si="29"/>
        <v>1.3</v>
      </c>
      <c r="E136" s="683">
        <f t="shared" si="24"/>
        <v>101.25409720615146</v>
      </c>
      <c r="F136" s="693">
        <f t="shared" ref="F136:F199" si="35">E136-E135</f>
        <v>8.4773365527638589E-2</v>
      </c>
      <c r="G136" s="393">
        <f t="shared" si="26"/>
        <v>101.02434069166945</v>
      </c>
      <c r="H136" s="295">
        <f t="shared" ref="H136:H199" si="36">G136-G135</f>
        <v>0.10770027826187345</v>
      </c>
      <c r="I136" s="1729" t="s">
        <v>344</v>
      </c>
      <c r="J136" s="2606" t="str">
        <f t="shared" si="31"/>
        <v>山</v>
      </c>
      <c r="K136" s="2600">
        <v>1</v>
      </c>
      <c r="L136" s="1685"/>
      <c r="M136" s="10"/>
      <c r="N136" s="201">
        <v>38322</v>
      </c>
      <c r="O136" s="711">
        <v>101.1353</v>
      </c>
      <c r="P136" s="242">
        <f t="shared" si="32"/>
        <v>-0.16370000000000573</v>
      </c>
      <c r="Q136" s="543">
        <f t="shared" si="30"/>
        <v>1.37</v>
      </c>
      <c r="R136" s="492">
        <f t="shared" si="28"/>
        <v>101.27413333333334</v>
      </c>
      <c r="S136" s="490">
        <f t="shared" ref="S136:S199" si="37">R136-R135</f>
        <v>-8.6799999999996658E-2</v>
      </c>
      <c r="T136" s="687">
        <f t="shared" si="27"/>
        <v>101.29931428571429</v>
      </c>
      <c r="U136" s="266">
        <f t="shared" si="25"/>
        <v>3.5085714285713721E-2</v>
      </c>
      <c r="V136" s="609" t="str">
        <f t="shared" si="33"/>
        <v>---</v>
      </c>
      <c r="W136" s="247">
        <v>0</v>
      </c>
      <c r="X136" s="645"/>
      <c r="Y136" s="216"/>
    </row>
    <row r="137" spans="1:25">
      <c r="A137" s="2588">
        <v>38353</v>
      </c>
      <c r="B137" s="2621">
        <v>101.23941212265794</v>
      </c>
      <c r="C137" s="2612">
        <f t="shared" si="34"/>
        <v>-6.2400210759051333E-2</v>
      </c>
      <c r="D137" s="1756">
        <f t="shared" si="29"/>
        <v>1.2</v>
      </c>
      <c r="E137" s="689">
        <f t="shared" si="24"/>
        <v>101.27277775349499</v>
      </c>
      <c r="F137" s="268">
        <f t="shared" si="35"/>
        <v>1.8680547343535636E-2</v>
      </c>
      <c r="G137" s="613">
        <f t="shared" si="26"/>
        <v>101.10485443680237</v>
      </c>
      <c r="H137" s="635">
        <f t="shared" si="36"/>
        <v>8.0513745132918757E-2</v>
      </c>
      <c r="I137" s="1728" t="s">
        <v>350</v>
      </c>
      <c r="J137" s="2603" t="str">
        <f t="shared" si="31"/>
        <v>---</v>
      </c>
      <c r="K137" s="2600">
        <v>0</v>
      </c>
      <c r="L137" s="1775"/>
      <c r="M137" s="10"/>
      <c r="N137" s="200">
        <v>38353</v>
      </c>
      <c r="O137" s="710">
        <v>101.15300000000001</v>
      </c>
      <c r="P137" s="36">
        <f t="shared" si="32"/>
        <v>1.7700000000004934E-2</v>
      </c>
      <c r="Q137" s="263">
        <f t="shared" si="30"/>
        <v>1.2</v>
      </c>
      <c r="R137" s="394">
        <f t="shared" si="28"/>
        <v>101.19576666666667</v>
      </c>
      <c r="S137" s="297">
        <f t="shared" si="37"/>
        <v>-7.8366666666667584E-2</v>
      </c>
      <c r="T137" s="689">
        <f t="shared" si="27"/>
        <v>101.31415714285716</v>
      </c>
      <c r="U137" s="268">
        <f t="shared" si="25"/>
        <v>1.4842857142866706E-2</v>
      </c>
      <c r="V137" s="609" t="str">
        <f t="shared" si="33"/>
        <v>---</v>
      </c>
      <c r="W137" s="247">
        <v>0</v>
      </c>
      <c r="X137" s="645"/>
      <c r="Y137" s="216"/>
    </row>
    <row r="138" spans="1:25">
      <c r="A138" s="2586">
        <v>38384</v>
      </c>
      <c r="B138" s="2621">
        <v>101.1301863844654</v>
      </c>
      <c r="C138" s="2610">
        <f t="shared" si="34"/>
        <v>-0.109225738192535</v>
      </c>
      <c r="D138" s="1757">
        <f t="shared" si="29"/>
        <v>1</v>
      </c>
      <c r="E138" s="687">
        <f t="shared" si="24"/>
        <v>101.22380361351344</v>
      </c>
      <c r="F138" s="266">
        <f t="shared" si="35"/>
        <v>-4.8974139981552867E-2</v>
      </c>
      <c r="G138" s="611">
        <f t="shared" si="26"/>
        <v>101.15430250038308</v>
      </c>
      <c r="H138" s="633">
        <f t="shared" si="36"/>
        <v>4.9448063580712187E-2</v>
      </c>
      <c r="I138" s="1726" t="s">
        <v>350</v>
      </c>
      <c r="J138" s="2603" t="str">
        <f t="shared" si="31"/>
        <v>---</v>
      </c>
      <c r="K138" s="2600">
        <v>0</v>
      </c>
      <c r="L138" s="1685"/>
      <c r="M138" s="10"/>
      <c r="N138" s="201">
        <v>38384</v>
      </c>
      <c r="O138" s="710">
        <v>101.11060000000001</v>
      </c>
      <c r="P138" s="36">
        <f t="shared" si="32"/>
        <v>-4.2400000000000659E-2</v>
      </c>
      <c r="Q138" s="263">
        <f t="shared" si="30"/>
        <v>1.02</v>
      </c>
      <c r="R138" s="394">
        <f t="shared" si="28"/>
        <v>101.13296666666668</v>
      </c>
      <c r="S138" s="297">
        <f t="shared" si="37"/>
        <v>-6.2799999999995748E-2</v>
      </c>
      <c r="T138" s="687">
        <f t="shared" si="27"/>
        <v>101.27954285714286</v>
      </c>
      <c r="U138" s="266">
        <f t="shared" si="25"/>
        <v>-3.4614285714297921E-2</v>
      </c>
      <c r="V138" s="609" t="str">
        <f t="shared" si="33"/>
        <v>---</v>
      </c>
      <c r="W138" s="247">
        <v>0</v>
      </c>
      <c r="X138" s="645"/>
      <c r="Y138" s="216"/>
    </row>
    <row r="139" spans="1:25">
      <c r="A139" s="2586">
        <v>38412</v>
      </c>
      <c r="B139" s="2621">
        <v>101.02130292369854</v>
      </c>
      <c r="C139" s="2610">
        <f t="shared" si="34"/>
        <v>-0.10888346076686162</v>
      </c>
      <c r="D139" s="1757">
        <f t="shared" si="29"/>
        <v>0.7</v>
      </c>
      <c r="E139" s="687">
        <f t="shared" si="24"/>
        <v>101.13030047694063</v>
      </c>
      <c r="F139" s="266">
        <f t="shared" si="35"/>
        <v>-9.3503136572806511E-2</v>
      </c>
      <c r="G139" s="611">
        <f t="shared" si="26"/>
        <v>101.17152646944433</v>
      </c>
      <c r="H139" s="633">
        <f t="shared" si="36"/>
        <v>1.7223969061248567E-2</v>
      </c>
      <c r="I139" s="1726" t="s">
        <v>346</v>
      </c>
      <c r="J139" s="2603" t="str">
        <f t="shared" si="31"/>
        <v>---</v>
      </c>
      <c r="K139" s="2600">
        <v>0</v>
      </c>
      <c r="L139" s="1685"/>
      <c r="M139" s="10"/>
      <c r="N139" s="201">
        <v>38412</v>
      </c>
      <c r="O139" s="710">
        <v>100.996</v>
      </c>
      <c r="P139" s="36">
        <f t="shared" si="32"/>
        <v>-0.11460000000001003</v>
      </c>
      <c r="Q139" s="263">
        <f t="shared" si="30"/>
        <v>0.72</v>
      </c>
      <c r="R139" s="394">
        <f t="shared" si="28"/>
        <v>101.08653333333332</v>
      </c>
      <c r="S139" s="297">
        <f t="shared" si="37"/>
        <v>-4.6433333333354199E-2</v>
      </c>
      <c r="T139" s="687">
        <f t="shared" si="27"/>
        <v>101.2111</v>
      </c>
      <c r="U139" s="266">
        <f t="shared" si="25"/>
        <v>-6.8442857142855473E-2</v>
      </c>
      <c r="V139" s="609" t="str">
        <f t="shared" si="33"/>
        <v>---</v>
      </c>
      <c r="W139" s="247">
        <v>0</v>
      </c>
      <c r="X139" s="645"/>
      <c r="Y139" s="216"/>
    </row>
    <row r="140" spans="1:25">
      <c r="A140" s="2586">
        <v>38443</v>
      </c>
      <c r="B140" s="2621">
        <v>100.93013208782504</v>
      </c>
      <c r="C140" s="2610">
        <f t="shared" si="34"/>
        <v>-9.117083587349839E-2</v>
      </c>
      <c r="D140" s="1757">
        <f t="shared" si="29"/>
        <v>0.5</v>
      </c>
      <c r="E140" s="687">
        <f t="shared" ref="E140:E203" si="38">SUM(B138:B140)/3</f>
        <v>101.02720713199632</v>
      </c>
      <c r="F140" s="266">
        <f t="shared" si="35"/>
        <v>-0.10309334494431255</v>
      </c>
      <c r="G140" s="611">
        <f t="shared" si="26"/>
        <v>101.15476073387161</v>
      </c>
      <c r="H140" s="633">
        <f t="shared" si="36"/>
        <v>-1.6765735572718654E-2</v>
      </c>
      <c r="I140" s="1726" t="s">
        <v>346</v>
      </c>
      <c r="J140" s="2603" t="str">
        <f t="shared" si="31"/>
        <v>---</v>
      </c>
      <c r="K140" s="2600">
        <v>0</v>
      </c>
      <c r="L140" s="1685"/>
      <c r="M140" s="10"/>
      <c r="N140" s="250">
        <v>38443</v>
      </c>
      <c r="O140" s="713">
        <v>101.0694</v>
      </c>
      <c r="P140" s="251">
        <f t="shared" si="32"/>
        <v>7.3400000000006571E-2</v>
      </c>
      <c r="Q140" s="693">
        <f t="shared" si="30"/>
        <v>0.47</v>
      </c>
      <c r="R140" s="393">
        <f t="shared" si="28"/>
        <v>101.05866666666668</v>
      </c>
      <c r="S140" s="295">
        <f t="shared" si="37"/>
        <v>-2.7866666666639617E-2</v>
      </c>
      <c r="T140" s="683">
        <f t="shared" si="27"/>
        <v>101.1644857142857</v>
      </c>
      <c r="U140" s="693">
        <f t="shared" ref="U140:U203" si="39">T140-T139</f>
        <v>-4.6614285714298376E-2</v>
      </c>
      <c r="V140" s="608" t="str">
        <f t="shared" si="33"/>
        <v>谷</v>
      </c>
      <c r="W140" s="252">
        <v>-1</v>
      </c>
      <c r="X140" s="645"/>
      <c r="Y140" s="216"/>
    </row>
    <row r="141" spans="1:25">
      <c r="A141" s="2586">
        <v>38473</v>
      </c>
      <c r="B141" s="2621">
        <v>100.83966058873594</v>
      </c>
      <c r="C141" s="2610">
        <f t="shared" si="34"/>
        <v>-9.0471499089105123E-2</v>
      </c>
      <c r="D141" s="1757">
        <f t="shared" si="29"/>
        <v>0.3</v>
      </c>
      <c r="E141" s="687">
        <f t="shared" si="38"/>
        <v>100.9303652000865</v>
      </c>
      <c r="F141" s="266">
        <f t="shared" si="35"/>
        <v>-9.684193190982171E-2</v>
      </c>
      <c r="G141" s="611">
        <f t="shared" si="26"/>
        <v>101.10565932074427</v>
      </c>
      <c r="H141" s="633">
        <f t="shared" si="36"/>
        <v>-4.910141312734595E-2</v>
      </c>
      <c r="I141" s="1726" t="s">
        <v>346</v>
      </c>
      <c r="J141" s="2603" t="str">
        <f t="shared" si="31"/>
        <v>---</v>
      </c>
      <c r="K141" s="2600">
        <v>0</v>
      </c>
      <c r="L141" s="1685"/>
      <c r="M141" s="10"/>
      <c r="N141" s="201">
        <v>38473</v>
      </c>
      <c r="O141" s="710">
        <v>101.1498</v>
      </c>
      <c r="P141" s="36">
        <f t="shared" si="32"/>
        <v>8.0399999999997362E-2</v>
      </c>
      <c r="Q141" s="263">
        <f t="shared" si="30"/>
        <v>0.26</v>
      </c>
      <c r="R141" s="394">
        <f t="shared" si="28"/>
        <v>101.07173333333333</v>
      </c>
      <c r="S141" s="297">
        <f t="shared" si="37"/>
        <v>1.3066666666645688E-2</v>
      </c>
      <c r="T141" s="687">
        <f t="shared" si="27"/>
        <v>101.13044285714285</v>
      </c>
      <c r="U141" s="266">
        <f t="shared" si="39"/>
        <v>-3.404285714285038E-2</v>
      </c>
      <c r="V141" s="609" t="str">
        <f t="shared" si="33"/>
        <v>---</v>
      </c>
      <c r="W141" s="247">
        <v>0</v>
      </c>
      <c r="X141" s="645"/>
      <c r="Y141" s="216"/>
    </row>
    <row r="142" spans="1:25">
      <c r="A142" s="2586">
        <v>38504</v>
      </c>
      <c r="B142" s="2621">
        <v>100.73307055868605</v>
      </c>
      <c r="C142" s="2610">
        <f t="shared" si="34"/>
        <v>-0.10659003004988676</v>
      </c>
      <c r="D142" s="1757">
        <f t="shared" si="29"/>
        <v>0.1</v>
      </c>
      <c r="E142" s="687">
        <f t="shared" si="38"/>
        <v>100.83428774508235</v>
      </c>
      <c r="F142" s="266">
        <f t="shared" si="35"/>
        <v>-9.6077455004149215E-2</v>
      </c>
      <c r="G142" s="611">
        <f t="shared" si="26"/>
        <v>101.02793957135512</v>
      </c>
      <c r="H142" s="633">
        <f t="shared" si="36"/>
        <v>-7.7719749389146386E-2</v>
      </c>
      <c r="I142" s="1726" t="s">
        <v>346</v>
      </c>
      <c r="J142" s="2603" t="str">
        <f t="shared" si="31"/>
        <v>---</v>
      </c>
      <c r="K142" s="2600">
        <v>0</v>
      </c>
      <c r="L142" s="1685"/>
      <c r="M142" s="10"/>
      <c r="N142" s="201">
        <v>38504</v>
      </c>
      <c r="O142" s="710">
        <v>101.2038</v>
      </c>
      <c r="P142" s="36">
        <f t="shared" si="32"/>
        <v>5.4000000000002046E-2</v>
      </c>
      <c r="Q142" s="263">
        <f t="shared" si="30"/>
        <v>0.15</v>
      </c>
      <c r="R142" s="394">
        <f t="shared" si="28"/>
        <v>101.14100000000001</v>
      </c>
      <c r="S142" s="297">
        <f t="shared" si="37"/>
        <v>6.9266666666678134E-2</v>
      </c>
      <c r="T142" s="687">
        <f t="shared" si="27"/>
        <v>101.11684285714286</v>
      </c>
      <c r="U142" s="266">
        <f t="shared" si="39"/>
        <v>-1.3599999999996726E-2</v>
      </c>
      <c r="V142" s="609" t="str">
        <f t="shared" si="33"/>
        <v>---</v>
      </c>
      <c r="W142" s="247">
        <v>0</v>
      </c>
      <c r="X142" s="645"/>
      <c r="Y142" s="216"/>
    </row>
    <row r="143" spans="1:25">
      <c r="A143" s="2586">
        <v>38534</v>
      </c>
      <c r="B143" s="2621">
        <v>100.6223890150805</v>
      </c>
      <c r="C143" s="2610">
        <f t="shared" si="34"/>
        <v>-0.11068154360555127</v>
      </c>
      <c r="D143" s="1757">
        <f t="shared" si="29"/>
        <v>-0.2</v>
      </c>
      <c r="E143" s="687">
        <f t="shared" si="38"/>
        <v>100.73170672083415</v>
      </c>
      <c r="F143" s="266">
        <f t="shared" si="35"/>
        <v>-0.10258102424819526</v>
      </c>
      <c r="G143" s="611">
        <f t="shared" si="26"/>
        <v>100.93087909730704</v>
      </c>
      <c r="H143" s="633">
        <f t="shared" si="36"/>
        <v>-9.7060474048078049E-2</v>
      </c>
      <c r="I143" s="1726" t="s">
        <v>346</v>
      </c>
      <c r="J143" s="2603" t="str">
        <f t="shared" si="31"/>
        <v>---</v>
      </c>
      <c r="K143" s="2600">
        <v>0</v>
      </c>
      <c r="L143" s="1685"/>
      <c r="M143" s="10"/>
      <c r="N143" s="201">
        <v>38534</v>
      </c>
      <c r="O143" s="710">
        <v>101.3207</v>
      </c>
      <c r="P143" s="36">
        <f t="shared" si="32"/>
        <v>0.11690000000000111</v>
      </c>
      <c r="Q143" s="263">
        <f t="shared" si="30"/>
        <v>-0.03</v>
      </c>
      <c r="R143" s="394">
        <f t="shared" si="28"/>
        <v>101.22476666666667</v>
      </c>
      <c r="S143" s="297">
        <f t="shared" si="37"/>
        <v>8.3766666666662104E-2</v>
      </c>
      <c r="T143" s="687">
        <f t="shared" si="27"/>
        <v>101.14332857142857</v>
      </c>
      <c r="U143" s="266">
        <f t="shared" si="39"/>
        <v>2.6485714285712447E-2</v>
      </c>
      <c r="V143" s="609" t="str">
        <f t="shared" si="33"/>
        <v>---</v>
      </c>
      <c r="W143" s="247">
        <v>0</v>
      </c>
      <c r="X143" s="645"/>
      <c r="Y143" s="216"/>
    </row>
    <row r="144" spans="1:25">
      <c r="A144" s="2586">
        <v>38565</v>
      </c>
      <c r="B144" s="2621">
        <v>100.52820855657376</v>
      </c>
      <c r="C144" s="2610">
        <f t="shared" si="34"/>
        <v>-9.4180458506741616E-2</v>
      </c>
      <c r="D144" s="1757">
        <f t="shared" si="29"/>
        <v>-0.4</v>
      </c>
      <c r="E144" s="687">
        <f t="shared" si="38"/>
        <v>100.6278893767801</v>
      </c>
      <c r="F144" s="266">
        <f t="shared" si="35"/>
        <v>-0.10381734405405041</v>
      </c>
      <c r="G144" s="611">
        <f t="shared" ref="G144:G207" si="40">SUM(B138:B144)/7</f>
        <v>100.82927858786647</v>
      </c>
      <c r="H144" s="633">
        <f t="shared" si="36"/>
        <v>-0.10160050944057275</v>
      </c>
      <c r="I144" s="1726" t="s">
        <v>346</v>
      </c>
      <c r="J144" s="2603" t="str">
        <f t="shared" si="31"/>
        <v>---</v>
      </c>
      <c r="K144" s="2600">
        <v>0</v>
      </c>
      <c r="L144" s="1685"/>
      <c r="M144" s="10"/>
      <c r="N144" s="201">
        <v>38565</v>
      </c>
      <c r="O144" s="710">
        <v>101.327</v>
      </c>
      <c r="P144" s="36">
        <f t="shared" si="32"/>
        <v>6.2999999999959755E-3</v>
      </c>
      <c r="Q144" s="263">
        <f t="shared" si="30"/>
        <v>-0.15</v>
      </c>
      <c r="R144" s="394">
        <f t="shared" si="28"/>
        <v>101.28383333333333</v>
      </c>
      <c r="S144" s="297">
        <f t="shared" si="37"/>
        <v>5.9066666666666379E-2</v>
      </c>
      <c r="T144" s="687">
        <f t="shared" ref="T144:T207" si="41">SUM(O138:O144)/7</f>
        <v>101.16818571428573</v>
      </c>
      <c r="U144" s="266">
        <f t="shared" si="39"/>
        <v>2.485714285715801E-2</v>
      </c>
      <c r="V144" s="609" t="str">
        <f t="shared" si="33"/>
        <v>---</v>
      </c>
      <c r="W144" s="247">
        <v>0</v>
      </c>
      <c r="X144" s="645"/>
      <c r="Y144" s="216"/>
    </row>
    <row r="145" spans="1:25">
      <c r="A145" s="2586">
        <v>38596</v>
      </c>
      <c r="B145" s="2621">
        <v>100.46852059310375</v>
      </c>
      <c r="C145" s="2610">
        <f t="shared" si="34"/>
        <v>-5.9687963470011596E-2</v>
      </c>
      <c r="D145" s="1757">
        <f t="shared" si="29"/>
        <v>-0.6</v>
      </c>
      <c r="E145" s="687">
        <f t="shared" si="38"/>
        <v>100.53970605491934</v>
      </c>
      <c r="F145" s="266">
        <f t="shared" si="35"/>
        <v>-8.818332186076816E-2</v>
      </c>
      <c r="G145" s="611">
        <f t="shared" si="40"/>
        <v>100.73475490338623</v>
      </c>
      <c r="H145" s="633">
        <f t="shared" si="36"/>
        <v>-9.4523684480236625E-2</v>
      </c>
      <c r="I145" s="1726" t="s">
        <v>346</v>
      </c>
      <c r="J145" s="2603" t="str">
        <f t="shared" si="31"/>
        <v>谷</v>
      </c>
      <c r="K145" s="2600">
        <v>-1</v>
      </c>
      <c r="L145" s="1685"/>
      <c r="M145" s="10"/>
      <c r="N145" s="201">
        <v>38596</v>
      </c>
      <c r="O145" s="710">
        <v>101.24930000000001</v>
      </c>
      <c r="P145" s="36">
        <f t="shared" si="32"/>
        <v>-7.7699999999992997E-2</v>
      </c>
      <c r="Q145" s="263">
        <f t="shared" si="30"/>
        <v>-0.14000000000000001</v>
      </c>
      <c r="R145" s="394">
        <f t="shared" ref="R145:R159" si="42">SUM(O143:O145)/3</f>
        <v>101.29899999999999</v>
      </c>
      <c r="S145" s="297">
        <f t="shared" si="37"/>
        <v>1.5166666666658557E-2</v>
      </c>
      <c r="T145" s="687">
        <f t="shared" si="41"/>
        <v>101.188</v>
      </c>
      <c r="U145" s="266">
        <f t="shared" si="39"/>
        <v>1.981428571427557E-2</v>
      </c>
      <c r="V145" s="609" t="str">
        <f t="shared" si="33"/>
        <v>---</v>
      </c>
      <c r="W145" s="247">
        <v>0</v>
      </c>
      <c r="X145" s="645"/>
      <c r="Y145" s="216"/>
    </row>
    <row r="146" spans="1:25">
      <c r="A146" s="2586">
        <v>38626</v>
      </c>
      <c r="B146" s="2621">
        <v>100.48107948669207</v>
      </c>
      <c r="C146" s="2610">
        <f t="shared" si="34"/>
        <v>1.2558893588320075E-2</v>
      </c>
      <c r="D146" s="1757">
        <f t="shared" ref="D146:D209" si="43">ROUND((B146-B134)/B134*100,1)</f>
        <v>-0.7</v>
      </c>
      <c r="E146" s="687">
        <f t="shared" si="38"/>
        <v>100.49260287878985</v>
      </c>
      <c r="F146" s="266">
        <f t="shared" si="35"/>
        <v>-4.7103176129482449E-2</v>
      </c>
      <c r="G146" s="611">
        <f t="shared" si="40"/>
        <v>100.65758012667104</v>
      </c>
      <c r="H146" s="633">
        <f t="shared" si="36"/>
        <v>-7.7174776715196458E-2</v>
      </c>
      <c r="I146" s="1726" t="s">
        <v>346</v>
      </c>
      <c r="J146" s="2603" t="str">
        <f t="shared" si="31"/>
        <v>---</v>
      </c>
      <c r="K146" s="2600">
        <v>0</v>
      </c>
      <c r="L146" s="1685"/>
      <c r="M146" s="10"/>
      <c r="N146" s="201">
        <v>38626</v>
      </c>
      <c r="O146" s="710">
        <v>101.363</v>
      </c>
      <c r="P146" s="36">
        <f t="shared" si="32"/>
        <v>0.11369999999999436</v>
      </c>
      <c r="Q146" s="263">
        <f t="shared" ref="Q146:Q209" si="44">ROUND((O146-O134)/O134*100,2)</f>
        <v>-0.02</v>
      </c>
      <c r="R146" s="394">
        <f t="shared" si="42"/>
        <v>101.31310000000001</v>
      </c>
      <c r="S146" s="297">
        <f t="shared" si="37"/>
        <v>1.4100000000013324E-2</v>
      </c>
      <c r="T146" s="687">
        <f t="shared" si="41"/>
        <v>101.24042857142857</v>
      </c>
      <c r="U146" s="266">
        <f t="shared" si="39"/>
        <v>5.2428571428563941E-2</v>
      </c>
      <c r="V146" s="609" t="str">
        <f t="shared" si="33"/>
        <v>---</v>
      </c>
      <c r="W146" s="247">
        <v>0</v>
      </c>
      <c r="X146" s="645"/>
      <c r="Y146" s="216"/>
    </row>
    <row r="147" spans="1:25">
      <c r="A147" s="2586">
        <v>38657</v>
      </c>
      <c r="B147" s="2621">
        <v>100.58369666958176</v>
      </c>
      <c r="C147" s="2610">
        <f t="shared" si="34"/>
        <v>0.1026171828896878</v>
      </c>
      <c r="D147" s="1757">
        <f t="shared" si="43"/>
        <v>-0.7</v>
      </c>
      <c r="E147" s="687">
        <f t="shared" si="38"/>
        <v>100.51109891645918</v>
      </c>
      <c r="F147" s="266">
        <f t="shared" si="35"/>
        <v>1.8496037669322618E-2</v>
      </c>
      <c r="G147" s="611">
        <f t="shared" si="40"/>
        <v>100.60808935263626</v>
      </c>
      <c r="H147" s="633">
        <f t="shared" si="36"/>
        <v>-4.9490774034779861E-2</v>
      </c>
      <c r="I147" s="1726" t="s">
        <v>349</v>
      </c>
      <c r="J147" s="2603" t="str">
        <f t="shared" si="31"/>
        <v>---</v>
      </c>
      <c r="K147" s="2600">
        <v>0</v>
      </c>
      <c r="L147" s="1685"/>
      <c r="M147" s="10"/>
      <c r="N147" s="201">
        <v>38657</v>
      </c>
      <c r="O147" s="710">
        <v>101.4971</v>
      </c>
      <c r="P147" s="36">
        <f t="shared" si="32"/>
        <v>0.13410000000000366</v>
      </c>
      <c r="Q147" s="263">
        <f t="shared" si="44"/>
        <v>0.2</v>
      </c>
      <c r="R147" s="394">
        <f t="shared" si="42"/>
        <v>101.3698</v>
      </c>
      <c r="S147" s="297">
        <f t="shared" si="37"/>
        <v>5.6699999999992201E-2</v>
      </c>
      <c r="T147" s="687">
        <f t="shared" si="41"/>
        <v>101.30152857142858</v>
      </c>
      <c r="U147" s="266">
        <f t="shared" si="39"/>
        <v>6.1100000000010368E-2</v>
      </c>
      <c r="V147" s="609" t="str">
        <f t="shared" si="33"/>
        <v>---</v>
      </c>
      <c r="W147" s="247">
        <v>0</v>
      </c>
      <c r="X147" s="645"/>
      <c r="Y147" s="216"/>
    </row>
    <row r="148" spans="1:25">
      <c r="A148" s="2587">
        <v>38687</v>
      </c>
      <c r="B148" s="2621">
        <v>100.75096698953065</v>
      </c>
      <c r="C148" s="2611">
        <f t="shared" si="34"/>
        <v>0.16727031994889785</v>
      </c>
      <c r="D148" s="1758">
        <f t="shared" si="43"/>
        <v>-0.5</v>
      </c>
      <c r="E148" s="688">
        <f t="shared" si="38"/>
        <v>100.60524771526815</v>
      </c>
      <c r="F148" s="267">
        <f t="shared" si="35"/>
        <v>9.4148798808973311E-2</v>
      </c>
      <c r="G148" s="612">
        <f t="shared" si="40"/>
        <v>100.59541883846407</v>
      </c>
      <c r="H148" s="634">
        <f t="shared" si="36"/>
        <v>-1.2670514172185676E-2</v>
      </c>
      <c r="I148" s="1727" t="s">
        <v>349</v>
      </c>
      <c r="J148" s="2604" t="str">
        <f t="shared" si="31"/>
        <v>---</v>
      </c>
      <c r="K148" s="2600">
        <v>0</v>
      </c>
      <c r="L148" s="1686"/>
      <c r="M148" s="10"/>
      <c r="N148" s="202">
        <v>38687</v>
      </c>
      <c r="O148" s="710">
        <v>101.611</v>
      </c>
      <c r="P148" s="36">
        <f t="shared" si="32"/>
        <v>0.113900000000001</v>
      </c>
      <c r="Q148" s="543">
        <f t="shared" si="44"/>
        <v>0.47</v>
      </c>
      <c r="R148" s="394">
        <f t="shared" si="42"/>
        <v>101.49036666666666</v>
      </c>
      <c r="S148" s="297">
        <f t="shared" si="37"/>
        <v>0.1205666666666616</v>
      </c>
      <c r="T148" s="688">
        <f t="shared" si="41"/>
        <v>101.36741428571429</v>
      </c>
      <c r="U148" s="267">
        <f t="shared" si="39"/>
        <v>6.5885714285712993E-2</v>
      </c>
      <c r="V148" s="609" t="str">
        <f t="shared" si="33"/>
        <v>---</v>
      </c>
      <c r="W148" s="247">
        <v>0</v>
      </c>
      <c r="X148" s="645"/>
      <c r="Y148" s="216"/>
    </row>
    <row r="149" spans="1:25">
      <c r="A149" s="2586">
        <v>38718</v>
      </c>
      <c r="B149" s="2621">
        <v>101.00181041910719</v>
      </c>
      <c r="C149" s="2610">
        <f t="shared" si="34"/>
        <v>0.25084342957653405</v>
      </c>
      <c r="D149" s="1757">
        <f t="shared" si="43"/>
        <v>-0.2</v>
      </c>
      <c r="E149" s="687">
        <f t="shared" si="38"/>
        <v>100.77882469273986</v>
      </c>
      <c r="F149" s="266">
        <f t="shared" si="35"/>
        <v>0.1735769774717113</v>
      </c>
      <c r="G149" s="611">
        <f t="shared" si="40"/>
        <v>100.63381024709567</v>
      </c>
      <c r="H149" s="633">
        <f t="shared" si="36"/>
        <v>3.8391408631596846E-2</v>
      </c>
      <c r="I149" s="1726" t="s">
        <v>344</v>
      </c>
      <c r="J149" s="2605" t="str">
        <f t="shared" si="31"/>
        <v>---</v>
      </c>
      <c r="K149" s="2600">
        <v>0</v>
      </c>
      <c r="L149" s="1685"/>
      <c r="M149" s="10"/>
      <c r="N149" s="201">
        <v>38718</v>
      </c>
      <c r="O149" s="712">
        <v>101.7978</v>
      </c>
      <c r="P149" s="244">
        <f t="shared" si="32"/>
        <v>0.18679999999999097</v>
      </c>
      <c r="Q149" s="263">
        <f t="shared" si="44"/>
        <v>0.64</v>
      </c>
      <c r="R149" s="642">
        <f t="shared" si="42"/>
        <v>101.63529999999999</v>
      </c>
      <c r="S149" s="643">
        <f t="shared" si="37"/>
        <v>0.14493333333332714</v>
      </c>
      <c r="T149" s="687">
        <f t="shared" si="41"/>
        <v>101.45227142857142</v>
      </c>
      <c r="U149" s="266">
        <f t="shared" si="39"/>
        <v>8.4857142857131862E-2</v>
      </c>
      <c r="V149" s="609" t="str">
        <f t="shared" si="33"/>
        <v>---</v>
      </c>
      <c r="W149" s="247">
        <v>0</v>
      </c>
      <c r="X149" s="645"/>
      <c r="Y149" s="216"/>
    </row>
    <row r="150" spans="1:25">
      <c r="A150" s="2586">
        <v>38749</v>
      </c>
      <c r="B150" s="2621">
        <v>101.28031119205492</v>
      </c>
      <c r="C150" s="2610">
        <f t="shared" si="34"/>
        <v>0.27850077294773712</v>
      </c>
      <c r="D150" s="1757">
        <f t="shared" si="43"/>
        <v>0.1</v>
      </c>
      <c r="E150" s="687">
        <f t="shared" si="38"/>
        <v>101.01102953356424</v>
      </c>
      <c r="F150" s="266">
        <f t="shared" si="35"/>
        <v>0.2322048408243802</v>
      </c>
      <c r="G150" s="611">
        <f t="shared" si="40"/>
        <v>100.72779912952058</v>
      </c>
      <c r="H150" s="633">
        <f t="shared" si="36"/>
        <v>9.3988882424909548E-2</v>
      </c>
      <c r="I150" s="1726" t="s">
        <v>344</v>
      </c>
      <c r="J150" s="2603" t="str">
        <f t="shared" si="31"/>
        <v>---</v>
      </c>
      <c r="K150" s="2600">
        <v>0</v>
      </c>
      <c r="L150" s="1685"/>
      <c r="M150" s="10"/>
      <c r="N150" s="201">
        <v>38749</v>
      </c>
      <c r="O150" s="710">
        <v>101.83929999999999</v>
      </c>
      <c r="P150" s="36">
        <f t="shared" si="32"/>
        <v>4.1499999999999204E-2</v>
      </c>
      <c r="Q150" s="263">
        <f t="shared" si="44"/>
        <v>0.72</v>
      </c>
      <c r="R150" s="394">
        <f t="shared" si="42"/>
        <v>101.74936666666666</v>
      </c>
      <c r="S150" s="297">
        <f t="shared" si="37"/>
        <v>0.1140666666666732</v>
      </c>
      <c r="T150" s="687">
        <f t="shared" si="41"/>
        <v>101.52635714285714</v>
      </c>
      <c r="U150" s="266">
        <f t="shared" si="39"/>
        <v>7.4085714285715198E-2</v>
      </c>
      <c r="V150" s="609" t="str">
        <f t="shared" si="33"/>
        <v>---</v>
      </c>
      <c r="W150" s="247">
        <v>0</v>
      </c>
      <c r="X150" s="645"/>
      <c r="Y150" s="216"/>
    </row>
    <row r="151" spans="1:25">
      <c r="A151" s="2586">
        <v>38777</v>
      </c>
      <c r="B151" s="2621">
        <v>101.5444597525337</v>
      </c>
      <c r="C151" s="2610">
        <f t="shared" si="34"/>
        <v>0.26414856047877322</v>
      </c>
      <c r="D151" s="1757">
        <f t="shared" si="43"/>
        <v>0.5</v>
      </c>
      <c r="E151" s="687">
        <f t="shared" si="38"/>
        <v>101.27552712123195</v>
      </c>
      <c r="F151" s="266">
        <f t="shared" si="35"/>
        <v>0.26449758766770515</v>
      </c>
      <c r="G151" s="611">
        <f t="shared" si="40"/>
        <v>100.87297787180057</v>
      </c>
      <c r="H151" s="633">
        <f t="shared" si="36"/>
        <v>0.14517874227999528</v>
      </c>
      <c r="I151" s="1726" t="s">
        <v>344</v>
      </c>
      <c r="J151" s="2603" t="str">
        <f t="shared" si="31"/>
        <v>---</v>
      </c>
      <c r="K151" s="2600">
        <v>0</v>
      </c>
      <c r="L151" s="1685"/>
      <c r="M151" s="10"/>
      <c r="N151" s="201">
        <v>38777</v>
      </c>
      <c r="O151" s="710">
        <v>101.73690000000001</v>
      </c>
      <c r="P151" s="36">
        <f t="shared" si="32"/>
        <v>-0.10239999999998872</v>
      </c>
      <c r="Q151" s="263">
        <f t="shared" si="44"/>
        <v>0.73</v>
      </c>
      <c r="R151" s="394">
        <f t="shared" si="42"/>
        <v>101.79133333333333</v>
      </c>
      <c r="S151" s="297">
        <f t="shared" si="37"/>
        <v>4.1966666666667152E-2</v>
      </c>
      <c r="T151" s="687">
        <f t="shared" si="41"/>
        <v>101.58491428571428</v>
      </c>
      <c r="U151" s="266">
        <f t="shared" si="39"/>
        <v>5.8557142857139866E-2</v>
      </c>
      <c r="V151" s="609" t="str">
        <f t="shared" si="33"/>
        <v>---</v>
      </c>
      <c r="W151" s="247">
        <v>0</v>
      </c>
      <c r="X151" s="645"/>
      <c r="Y151" s="216"/>
    </row>
    <row r="152" spans="1:25">
      <c r="A152" s="2586">
        <v>38808</v>
      </c>
      <c r="B152" s="2621">
        <v>101.7928291795678</v>
      </c>
      <c r="C152" s="2610">
        <f t="shared" si="34"/>
        <v>0.24836942703410614</v>
      </c>
      <c r="D152" s="1757">
        <f t="shared" si="43"/>
        <v>0.9</v>
      </c>
      <c r="E152" s="687">
        <f t="shared" si="38"/>
        <v>101.53920004138547</v>
      </c>
      <c r="F152" s="266">
        <f t="shared" si="35"/>
        <v>0.26367292015352461</v>
      </c>
      <c r="G152" s="611">
        <f t="shared" si="40"/>
        <v>101.06216481272399</v>
      </c>
      <c r="H152" s="633">
        <f t="shared" si="36"/>
        <v>0.18918694092342037</v>
      </c>
      <c r="I152" s="1726" t="s">
        <v>344</v>
      </c>
      <c r="J152" s="2603" t="str">
        <f t="shared" si="31"/>
        <v>---</v>
      </c>
      <c r="K152" s="2600">
        <v>0</v>
      </c>
      <c r="L152" s="1685"/>
      <c r="M152" s="10"/>
      <c r="N152" s="201">
        <v>38808</v>
      </c>
      <c r="O152" s="710">
        <v>101.6977</v>
      </c>
      <c r="P152" s="36">
        <f t="shared" si="32"/>
        <v>-3.9200000000008117E-2</v>
      </c>
      <c r="Q152" s="263">
        <f t="shared" si="44"/>
        <v>0.62</v>
      </c>
      <c r="R152" s="394">
        <f t="shared" si="42"/>
        <v>101.75796666666668</v>
      </c>
      <c r="S152" s="297">
        <f t="shared" si="37"/>
        <v>-3.3366666666651668E-2</v>
      </c>
      <c r="T152" s="687">
        <f t="shared" si="41"/>
        <v>101.64897142857141</v>
      </c>
      <c r="U152" s="266">
        <f t="shared" si="39"/>
        <v>6.4057142857137706E-2</v>
      </c>
      <c r="V152" s="609" t="str">
        <f t="shared" si="33"/>
        <v>---</v>
      </c>
      <c r="W152" s="247">
        <v>0</v>
      </c>
      <c r="X152" s="645"/>
      <c r="Y152" s="216"/>
    </row>
    <row r="153" spans="1:25">
      <c r="A153" s="2586">
        <v>38838</v>
      </c>
      <c r="B153" s="2621">
        <v>102.01471163202767</v>
      </c>
      <c r="C153" s="2610">
        <f t="shared" si="34"/>
        <v>0.22188245245986593</v>
      </c>
      <c r="D153" s="1757">
        <f t="shared" si="43"/>
        <v>1.2</v>
      </c>
      <c r="E153" s="687">
        <f t="shared" si="38"/>
        <v>101.78400018804307</v>
      </c>
      <c r="F153" s="266">
        <f t="shared" si="35"/>
        <v>0.24480014665759597</v>
      </c>
      <c r="G153" s="611">
        <f t="shared" si="40"/>
        <v>101.28125511920052</v>
      </c>
      <c r="H153" s="633">
        <f t="shared" si="36"/>
        <v>0.21909030647653083</v>
      </c>
      <c r="I153" s="1726" t="s">
        <v>344</v>
      </c>
      <c r="J153" s="2603" t="str">
        <f t="shared" si="31"/>
        <v>---</v>
      </c>
      <c r="K153" s="2600">
        <v>0</v>
      </c>
      <c r="L153" s="1685"/>
      <c r="M153" s="10"/>
      <c r="N153" s="201">
        <v>38838</v>
      </c>
      <c r="O153" s="710">
        <v>101.5744</v>
      </c>
      <c r="P153" s="36">
        <f t="shared" si="32"/>
        <v>-0.12330000000000041</v>
      </c>
      <c r="Q153" s="263">
        <f t="shared" si="44"/>
        <v>0.42</v>
      </c>
      <c r="R153" s="394">
        <f t="shared" si="42"/>
        <v>101.66966666666667</v>
      </c>
      <c r="S153" s="297">
        <f t="shared" si="37"/>
        <v>-8.830000000000382E-2</v>
      </c>
      <c r="T153" s="687">
        <f t="shared" si="41"/>
        <v>101.67917142857141</v>
      </c>
      <c r="U153" s="266">
        <f t="shared" si="39"/>
        <v>3.0199999999993565E-2</v>
      </c>
      <c r="V153" s="609" t="str">
        <f t="shared" si="33"/>
        <v>---</v>
      </c>
      <c r="W153" s="247">
        <v>0</v>
      </c>
      <c r="X153" s="645"/>
      <c r="Y153" s="216"/>
    </row>
    <row r="154" spans="1:25">
      <c r="A154" s="2586">
        <v>38869</v>
      </c>
      <c r="B154" s="2621">
        <v>102.19277096928408</v>
      </c>
      <c r="C154" s="2610">
        <f t="shared" si="34"/>
        <v>0.1780593372564141</v>
      </c>
      <c r="D154" s="1757">
        <f t="shared" si="43"/>
        <v>1.4</v>
      </c>
      <c r="E154" s="687">
        <f t="shared" si="38"/>
        <v>102.00010392695985</v>
      </c>
      <c r="F154" s="266">
        <f t="shared" si="35"/>
        <v>0.21610373891678591</v>
      </c>
      <c r="G154" s="611">
        <f t="shared" si="40"/>
        <v>101.51112287630086</v>
      </c>
      <c r="H154" s="633">
        <f t="shared" si="36"/>
        <v>0.22986775710033669</v>
      </c>
      <c r="I154" s="1726" t="s">
        <v>344</v>
      </c>
      <c r="J154" s="2603" t="str">
        <f t="shared" si="31"/>
        <v>---</v>
      </c>
      <c r="K154" s="2600">
        <v>0</v>
      </c>
      <c r="L154" s="1685"/>
      <c r="M154" s="10"/>
      <c r="N154" s="201">
        <v>38869</v>
      </c>
      <c r="O154" s="710">
        <v>101.4011</v>
      </c>
      <c r="P154" s="36">
        <f t="shared" si="32"/>
        <v>-0.17329999999999757</v>
      </c>
      <c r="Q154" s="263">
        <f t="shared" si="44"/>
        <v>0.19</v>
      </c>
      <c r="R154" s="394">
        <f t="shared" si="42"/>
        <v>101.55773333333333</v>
      </c>
      <c r="S154" s="297">
        <f t="shared" si="37"/>
        <v>-0.1119333333333401</v>
      </c>
      <c r="T154" s="687">
        <f t="shared" si="41"/>
        <v>101.66545714285714</v>
      </c>
      <c r="U154" s="266">
        <f t="shared" si="39"/>
        <v>-1.3714285714272023E-2</v>
      </c>
      <c r="V154" s="609" t="str">
        <f t="shared" si="33"/>
        <v>---</v>
      </c>
      <c r="W154" s="247">
        <v>0</v>
      </c>
      <c r="X154" s="645"/>
      <c r="Y154" s="216"/>
    </row>
    <row r="155" spans="1:25">
      <c r="A155" s="2586">
        <v>38899</v>
      </c>
      <c r="B155" s="2621">
        <v>102.31216674507412</v>
      </c>
      <c r="C155" s="2610">
        <f t="shared" si="34"/>
        <v>0.11939577579003924</v>
      </c>
      <c r="D155" s="1757">
        <f t="shared" si="43"/>
        <v>1.7</v>
      </c>
      <c r="E155" s="687">
        <f t="shared" si="38"/>
        <v>102.1732164487953</v>
      </c>
      <c r="F155" s="266">
        <f t="shared" si="35"/>
        <v>0.17311252183544923</v>
      </c>
      <c r="G155" s="611">
        <f t="shared" si="40"/>
        <v>101.73415141280707</v>
      </c>
      <c r="H155" s="633">
        <f t="shared" si="36"/>
        <v>0.22302853650620591</v>
      </c>
      <c r="I155" s="1726" t="s">
        <v>344</v>
      </c>
      <c r="J155" s="2603" t="str">
        <f t="shared" si="31"/>
        <v>---</v>
      </c>
      <c r="K155" s="2600">
        <v>0</v>
      </c>
      <c r="L155" s="1685"/>
      <c r="M155" s="10"/>
      <c r="N155" s="201">
        <v>38899</v>
      </c>
      <c r="O155" s="710">
        <v>101.3514</v>
      </c>
      <c r="P155" s="36">
        <f t="shared" si="32"/>
        <v>-4.970000000000141E-2</v>
      </c>
      <c r="Q155" s="263">
        <f t="shared" si="44"/>
        <v>0.03</v>
      </c>
      <c r="R155" s="394">
        <f t="shared" si="42"/>
        <v>101.4423</v>
      </c>
      <c r="S155" s="297">
        <f t="shared" si="37"/>
        <v>-0.11543333333332839</v>
      </c>
      <c r="T155" s="687">
        <f t="shared" si="41"/>
        <v>101.62837142857143</v>
      </c>
      <c r="U155" s="266">
        <f t="shared" si="39"/>
        <v>-3.7085714285709059E-2</v>
      </c>
      <c r="V155" s="609" t="str">
        <f t="shared" si="33"/>
        <v>---</v>
      </c>
      <c r="W155" s="247">
        <v>0</v>
      </c>
      <c r="X155" s="645"/>
      <c r="Y155" s="216"/>
    </row>
    <row r="156" spans="1:25">
      <c r="A156" s="2586">
        <v>38930</v>
      </c>
      <c r="B156" s="2621">
        <v>102.37822711678791</v>
      </c>
      <c r="C156" s="2610">
        <f t="shared" si="34"/>
        <v>6.6060371713788868E-2</v>
      </c>
      <c r="D156" s="1757">
        <f t="shared" si="43"/>
        <v>1.8</v>
      </c>
      <c r="E156" s="687">
        <f t="shared" si="38"/>
        <v>102.29438827704871</v>
      </c>
      <c r="F156" s="266">
        <f t="shared" si="35"/>
        <v>0.12117182825340933</v>
      </c>
      <c r="G156" s="611">
        <f t="shared" si="40"/>
        <v>101.9307823696186</v>
      </c>
      <c r="H156" s="633">
        <f t="shared" si="36"/>
        <v>0.19663095681153209</v>
      </c>
      <c r="I156" s="1726" t="s">
        <v>344</v>
      </c>
      <c r="J156" s="2603" t="str">
        <f t="shared" si="31"/>
        <v>---</v>
      </c>
      <c r="K156" s="2600">
        <v>0</v>
      </c>
      <c r="L156" s="1685"/>
      <c r="M156" s="10"/>
      <c r="N156" s="201">
        <v>38930</v>
      </c>
      <c r="O156" s="710">
        <v>101.2771</v>
      </c>
      <c r="P156" s="36">
        <f t="shared" si="32"/>
        <v>-7.4299999999993815E-2</v>
      </c>
      <c r="Q156" s="263">
        <f t="shared" si="44"/>
        <v>-0.05</v>
      </c>
      <c r="R156" s="394">
        <f t="shared" si="42"/>
        <v>101.34320000000001</v>
      </c>
      <c r="S156" s="297">
        <f t="shared" si="37"/>
        <v>-9.909999999999286E-2</v>
      </c>
      <c r="T156" s="687">
        <f t="shared" si="41"/>
        <v>101.5539857142857</v>
      </c>
      <c r="U156" s="266">
        <f t="shared" si="39"/>
        <v>-7.4385714285725157E-2</v>
      </c>
      <c r="V156" s="609" t="str">
        <f t="shared" si="33"/>
        <v>---</v>
      </c>
      <c r="W156" s="247">
        <v>0</v>
      </c>
      <c r="X156" s="645"/>
      <c r="Y156" s="216"/>
    </row>
    <row r="157" spans="1:25">
      <c r="A157" s="2586">
        <v>38961</v>
      </c>
      <c r="B157" s="2621">
        <v>102.37735494167475</v>
      </c>
      <c r="C157" s="2610">
        <f t="shared" si="34"/>
        <v>-8.7217511315884622E-4</v>
      </c>
      <c r="D157" s="1757">
        <f t="shared" si="43"/>
        <v>1.9</v>
      </c>
      <c r="E157" s="687">
        <f t="shared" si="38"/>
        <v>102.3559162678456</v>
      </c>
      <c r="F157" s="266">
        <f t="shared" si="35"/>
        <v>6.1527990796889753E-2</v>
      </c>
      <c r="G157" s="611">
        <f t="shared" si="40"/>
        <v>102.08750290527858</v>
      </c>
      <c r="H157" s="633">
        <f t="shared" si="36"/>
        <v>0.15672053565998567</v>
      </c>
      <c r="I157" s="1726" t="s">
        <v>344</v>
      </c>
      <c r="J157" s="2603" t="str">
        <f t="shared" si="31"/>
        <v>---</v>
      </c>
      <c r="K157" s="2600">
        <v>0</v>
      </c>
      <c r="L157" s="1685"/>
      <c r="M157" s="10"/>
      <c r="N157" s="201">
        <v>38961</v>
      </c>
      <c r="O157" s="710">
        <v>101.25409999999999</v>
      </c>
      <c r="P157" s="36">
        <f t="shared" si="32"/>
        <v>-2.3000000000010346E-2</v>
      </c>
      <c r="Q157" s="263">
        <f t="shared" si="44"/>
        <v>0</v>
      </c>
      <c r="R157" s="394">
        <f t="shared" si="42"/>
        <v>101.2942</v>
      </c>
      <c r="S157" s="297">
        <f t="shared" si="37"/>
        <v>-4.9000000000006594E-2</v>
      </c>
      <c r="T157" s="687">
        <f t="shared" si="41"/>
        <v>101.47038571428571</v>
      </c>
      <c r="U157" s="266">
        <f t="shared" si="39"/>
        <v>-8.3599999999989905E-2</v>
      </c>
      <c r="V157" s="609" t="str">
        <f t="shared" si="33"/>
        <v>---</v>
      </c>
      <c r="W157" s="247">
        <v>0</v>
      </c>
      <c r="X157" s="645"/>
      <c r="Y157" s="216"/>
    </row>
    <row r="158" spans="1:25">
      <c r="A158" s="2586">
        <v>38991</v>
      </c>
      <c r="B158" s="2621">
        <v>102.29872386438667</v>
      </c>
      <c r="C158" s="2610">
        <f t="shared" si="34"/>
        <v>-7.8631077288079609E-2</v>
      </c>
      <c r="D158" s="1757">
        <f t="shared" si="43"/>
        <v>1.8</v>
      </c>
      <c r="E158" s="687">
        <f t="shared" si="38"/>
        <v>102.35143530761644</v>
      </c>
      <c r="F158" s="266">
        <f t="shared" si="35"/>
        <v>-4.4809602291593364E-3</v>
      </c>
      <c r="G158" s="611">
        <f t="shared" si="40"/>
        <v>102.19525492125759</v>
      </c>
      <c r="H158" s="633">
        <f t="shared" si="36"/>
        <v>0.10775201597900264</v>
      </c>
      <c r="I158" s="1726" t="s">
        <v>349</v>
      </c>
      <c r="J158" s="2603" t="str">
        <f t="shared" si="31"/>
        <v>---</v>
      </c>
      <c r="K158" s="2600">
        <v>0</v>
      </c>
      <c r="L158" s="1685"/>
      <c r="M158" s="10"/>
      <c r="N158" s="201">
        <v>38991</v>
      </c>
      <c r="O158" s="710">
        <v>101.4087</v>
      </c>
      <c r="P158" s="36">
        <f t="shared" si="32"/>
        <v>0.15460000000000207</v>
      </c>
      <c r="Q158" s="263">
        <f t="shared" si="44"/>
        <v>0.05</v>
      </c>
      <c r="R158" s="394">
        <f t="shared" si="42"/>
        <v>101.31330000000001</v>
      </c>
      <c r="S158" s="297">
        <f t="shared" si="37"/>
        <v>1.9100000000008777E-2</v>
      </c>
      <c r="T158" s="687">
        <f t="shared" si="41"/>
        <v>101.4235</v>
      </c>
      <c r="U158" s="266">
        <f t="shared" si="39"/>
        <v>-4.6885714285707536E-2</v>
      </c>
      <c r="V158" s="609" t="str">
        <f t="shared" si="33"/>
        <v>---</v>
      </c>
      <c r="W158" s="247">
        <v>0</v>
      </c>
      <c r="X158" s="645"/>
      <c r="Y158" s="216"/>
    </row>
    <row r="159" spans="1:25">
      <c r="A159" s="2586">
        <v>39022</v>
      </c>
      <c r="B159" s="2621">
        <v>102.16741097109312</v>
      </c>
      <c r="C159" s="2610">
        <f t="shared" si="34"/>
        <v>-0.13131289329355411</v>
      </c>
      <c r="D159" s="1757">
        <f t="shared" si="43"/>
        <v>1.6</v>
      </c>
      <c r="E159" s="687">
        <f t="shared" si="38"/>
        <v>102.28116325905152</v>
      </c>
      <c r="F159" s="266">
        <f t="shared" si="35"/>
        <v>-7.0272048564916645E-2</v>
      </c>
      <c r="G159" s="611">
        <f t="shared" si="40"/>
        <v>102.24876660576119</v>
      </c>
      <c r="H159" s="633">
        <f t="shared" si="36"/>
        <v>5.3511684503604329E-2</v>
      </c>
      <c r="I159" s="1726" t="s">
        <v>349</v>
      </c>
      <c r="J159" s="2603" t="str">
        <f t="shared" si="31"/>
        <v>---</v>
      </c>
      <c r="K159" s="2600">
        <v>0</v>
      </c>
      <c r="L159" s="1685"/>
      <c r="M159" s="10"/>
      <c r="N159" s="201">
        <v>39022</v>
      </c>
      <c r="O159" s="710">
        <v>101.527</v>
      </c>
      <c r="P159" s="36">
        <f t="shared" si="32"/>
        <v>0.11830000000000496</v>
      </c>
      <c r="Q159" s="263">
        <f t="shared" si="44"/>
        <v>0.03</v>
      </c>
      <c r="R159" s="394">
        <f t="shared" si="42"/>
        <v>101.39659999999999</v>
      </c>
      <c r="S159" s="297">
        <f t="shared" si="37"/>
        <v>8.3299999999979946E-2</v>
      </c>
      <c r="T159" s="687">
        <f t="shared" si="41"/>
        <v>101.39911428571429</v>
      </c>
      <c r="U159" s="266">
        <f t="shared" si="39"/>
        <v>-2.4385714285713789E-2</v>
      </c>
      <c r="V159" s="609" t="str">
        <f t="shared" si="33"/>
        <v>---</v>
      </c>
      <c r="W159" s="247">
        <v>0</v>
      </c>
      <c r="X159" s="645"/>
      <c r="Y159" s="216"/>
    </row>
    <row r="160" spans="1:25">
      <c r="A160" s="2586">
        <v>39052</v>
      </c>
      <c r="B160" s="2621">
        <v>101.99753934366038</v>
      </c>
      <c r="C160" s="2610">
        <f t="shared" si="34"/>
        <v>-0.16987162743274098</v>
      </c>
      <c r="D160" s="1757">
        <f t="shared" si="43"/>
        <v>1.2</v>
      </c>
      <c r="E160" s="687">
        <f t="shared" si="38"/>
        <v>102.15455805971339</v>
      </c>
      <c r="F160" s="266">
        <f t="shared" si="35"/>
        <v>-0.12660519933812964</v>
      </c>
      <c r="G160" s="611">
        <f t="shared" si="40"/>
        <v>102.24631342170872</v>
      </c>
      <c r="H160" s="633">
        <f t="shared" si="36"/>
        <v>-2.453184052470192E-3</v>
      </c>
      <c r="I160" s="1726" t="s">
        <v>346</v>
      </c>
      <c r="J160" s="2603" t="str">
        <f t="shared" si="31"/>
        <v>---</v>
      </c>
      <c r="K160" s="2600">
        <v>0</v>
      </c>
      <c r="L160" s="1685"/>
      <c r="M160" s="10"/>
      <c r="N160" s="250">
        <v>39052</v>
      </c>
      <c r="O160" s="714">
        <v>101.5343</v>
      </c>
      <c r="P160" s="253">
        <f t="shared" si="32"/>
        <v>7.3000000000007503E-3</v>
      </c>
      <c r="Q160" s="694">
        <f t="shared" si="44"/>
        <v>-0.08</v>
      </c>
      <c r="R160" s="395">
        <f t="shared" ref="R160:R223" si="45">SUM(O158:O160)/3</f>
        <v>101.49000000000001</v>
      </c>
      <c r="S160" s="298">
        <f t="shared" si="37"/>
        <v>9.3400000000016803E-2</v>
      </c>
      <c r="T160" s="683">
        <f t="shared" si="41"/>
        <v>101.39338571428573</v>
      </c>
      <c r="U160" s="693">
        <f t="shared" si="39"/>
        <v>-5.7285714285626455E-3</v>
      </c>
      <c r="V160" s="608" t="str">
        <f t="shared" si="33"/>
        <v>山</v>
      </c>
      <c r="W160" s="252">
        <v>1</v>
      </c>
      <c r="X160" s="645"/>
      <c r="Y160" s="216"/>
    </row>
    <row r="161" spans="1:25">
      <c r="A161" s="2588">
        <v>39083</v>
      </c>
      <c r="B161" s="2621">
        <v>101.81902052874808</v>
      </c>
      <c r="C161" s="2612">
        <f t="shared" si="34"/>
        <v>-0.17851881491229449</v>
      </c>
      <c r="D161" s="1756">
        <f t="shared" si="43"/>
        <v>0.8</v>
      </c>
      <c r="E161" s="689">
        <f t="shared" si="38"/>
        <v>101.99465694783386</v>
      </c>
      <c r="F161" s="268">
        <f t="shared" si="35"/>
        <v>-0.1599011118795346</v>
      </c>
      <c r="G161" s="613">
        <f t="shared" si="40"/>
        <v>102.19292050163214</v>
      </c>
      <c r="H161" s="635">
        <f t="shared" si="36"/>
        <v>-5.3392920076575479E-2</v>
      </c>
      <c r="I161" s="1728" t="s">
        <v>346</v>
      </c>
      <c r="J161" s="2603" t="str">
        <f t="shared" si="31"/>
        <v>---</v>
      </c>
      <c r="K161" s="2600">
        <v>0</v>
      </c>
      <c r="L161" s="1775"/>
      <c r="M161" s="10"/>
      <c r="N161" s="200">
        <v>39083</v>
      </c>
      <c r="O161" s="712">
        <v>101.59780000000001</v>
      </c>
      <c r="P161" s="244">
        <f t="shared" si="32"/>
        <v>6.3500000000004775E-2</v>
      </c>
      <c r="Q161" s="263">
        <f t="shared" si="44"/>
        <v>-0.2</v>
      </c>
      <c r="R161" s="642">
        <f t="shared" si="45"/>
        <v>101.55303333333335</v>
      </c>
      <c r="S161" s="643">
        <f t="shared" si="37"/>
        <v>6.3033333333336827E-2</v>
      </c>
      <c r="T161" s="689">
        <f t="shared" si="41"/>
        <v>101.42148571428572</v>
      </c>
      <c r="U161" s="268">
        <f t="shared" si="39"/>
        <v>2.8099999999994907E-2</v>
      </c>
      <c r="V161" s="609" t="str">
        <f t="shared" si="33"/>
        <v>---</v>
      </c>
      <c r="W161" s="247">
        <v>0</v>
      </c>
      <c r="X161" s="645"/>
      <c r="Y161" s="216"/>
    </row>
    <row r="162" spans="1:25">
      <c r="A162" s="2586">
        <v>39114</v>
      </c>
      <c r="B162" s="2621">
        <v>101.66857410204426</v>
      </c>
      <c r="C162" s="2610">
        <f t="shared" si="34"/>
        <v>-0.15044642670382302</v>
      </c>
      <c r="D162" s="1757">
        <f t="shared" si="43"/>
        <v>0.4</v>
      </c>
      <c r="E162" s="687">
        <f t="shared" si="38"/>
        <v>101.82837799148423</v>
      </c>
      <c r="F162" s="266">
        <f t="shared" si="35"/>
        <v>-0.16627895634962897</v>
      </c>
      <c r="G162" s="611">
        <f t="shared" si="40"/>
        <v>102.10097869548501</v>
      </c>
      <c r="H162" s="633">
        <f t="shared" si="36"/>
        <v>-9.194180614713332E-2</v>
      </c>
      <c r="I162" s="1726" t="s">
        <v>346</v>
      </c>
      <c r="J162" s="2603" t="str">
        <f t="shared" si="31"/>
        <v>---</v>
      </c>
      <c r="K162" s="2600">
        <v>0</v>
      </c>
      <c r="L162" s="1685"/>
      <c r="M162" s="10"/>
      <c r="N162" s="201">
        <v>39114</v>
      </c>
      <c r="O162" s="710">
        <v>101.5399</v>
      </c>
      <c r="P162" s="36">
        <f t="shared" si="32"/>
        <v>-5.7900000000003615E-2</v>
      </c>
      <c r="Q162" s="263">
        <f t="shared" si="44"/>
        <v>-0.28999999999999998</v>
      </c>
      <c r="R162" s="394">
        <f t="shared" si="45"/>
        <v>101.55733333333335</v>
      </c>
      <c r="S162" s="297">
        <f t="shared" si="37"/>
        <v>4.3000000000006366E-3</v>
      </c>
      <c r="T162" s="687">
        <f t="shared" si="41"/>
        <v>101.44841428571429</v>
      </c>
      <c r="U162" s="266">
        <f t="shared" si="39"/>
        <v>2.6928571428570081E-2</v>
      </c>
      <c r="V162" s="609" t="str">
        <f t="shared" si="33"/>
        <v>---</v>
      </c>
      <c r="W162" s="247">
        <v>0</v>
      </c>
      <c r="X162" s="645"/>
      <c r="Y162" s="216"/>
    </row>
    <row r="163" spans="1:25">
      <c r="A163" s="2586">
        <v>39142</v>
      </c>
      <c r="B163" s="2621">
        <v>101.5114508418193</v>
      </c>
      <c r="C163" s="2610">
        <f t="shared" si="34"/>
        <v>-0.1571232602249637</v>
      </c>
      <c r="D163" s="1757">
        <f t="shared" si="43"/>
        <v>0</v>
      </c>
      <c r="E163" s="687">
        <f t="shared" si="38"/>
        <v>101.66634849087053</v>
      </c>
      <c r="F163" s="266">
        <f t="shared" si="35"/>
        <v>-0.16202950061369847</v>
      </c>
      <c r="G163" s="611">
        <f t="shared" si="40"/>
        <v>101.97715351334664</v>
      </c>
      <c r="H163" s="633">
        <f t="shared" si="36"/>
        <v>-0.12382518213837557</v>
      </c>
      <c r="I163" s="1726" t="s">
        <v>346</v>
      </c>
      <c r="J163" s="2603" t="str">
        <f t="shared" si="31"/>
        <v>---</v>
      </c>
      <c r="K163" s="2600">
        <v>0</v>
      </c>
      <c r="L163" s="1685"/>
      <c r="M163" s="10"/>
      <c r="N163" s="201">
        <v>39142</v>
      </c>
      <c r="O163" s="710">
        <v>101.3267</v>
      </c>
      <c r="P163" s="36">
        <f t="shared" si="32"/>
        <v>-0.2132000000000005</v>
      </c>
      <c r="Q163" s="263">
        <f t="shared" si="44"/>
        <v>-0.4</v>
      </c>
      <c r="R163" s="394">
        <f t="shared" si="45"/>
        <v>101.48813333333334</v>
      </c>
      <c r="S163" s="297">
        <f t="shared" si="37"/>
        <v>-6.9200000000009254E-2</v>
      </c>
      <c r="T163" s="687">
        <f t="shared" si="41"/>
        <v>101.4555</v>
      </c>
      <c r="U163" s="266">
        <f t="shared" si="39"/>
        <v>7.0857142857079225E-3</v>
      </c>
      <c r="V163" s="609" t="str">
        <f t="shared" si="33"/>
        <v>---</v>
      </c>
      <c r="W163" s="247">
        <v>0</v>
      </c>
      <c r="X163" s="645"/>
      <c r="Y163" s="216"/>
    </row>
    <row r="164" spans="1:25">
      <c r="A164" s="2586">
        <v>39173</v>
      </c>
      <c r="B164" s="2621">
        <v>101.34699625296325</v>
      </c>
      <c r="C164" s="2610">
        <f t="shared" si="34"/>
        <v>-0.1644545888560458</v>
      </c>
      <c r="D164" s="1757">
        <f t="shared" si="43"/>
        <v>-0.4</v>
      </c>
      <c r="E164" s="687">
        <f t="shared" si="38"/>
        <v>101.50900706560894</v>
      </c>
      <c r="F164" s="266">
        <f t="shared" si="35"/>
        <v>-0.15734142526159189</v>
      </c>
      <c r="G164" s="611">
        <f t="shared" si="40"/>
        <v>101.82995941495929</v>
      </c>
      <c r="H164" s="633">
        <f t="shared" si="36"/>
        <v>-0.14719409838734521</v>
      </c>
      <c r="I164" s="1726" t="s">
        <v>346</v>
      </c>
      <c r="J164" s="2603" t="str">
        <f t="shared" si="31"/>
        <v>---</v>
      </c>
      <c r="K164" s="2600">
        <v>0</v>
      </c>
      <c r="L164" s="1685"/>
      <c r="M164" s="10"/>
      <c r="N164" s="201">
        <v>39173</v>
      </c>
      <c r="O164" s="710">
        <v>101.1255</v>
      </c>
      <c r="P164" s="36">
        <f t="shared" si="32"/>
        <v>-0.20120000000000005</v>
      </c>
      <c r="Q164" s="263">
        <f t="shared" si="44"/>
        <v>-0.56000000000000005</v>
      </c>
      <c r="R164" s="394">
        <f t="shared" si="45"/>
        <v>101.33069999999999</v>
      </c>
      <c r="S164" s="297">
        <f t="shared" si="37"/>
        <v>-0.15743333333334419</v>
      </c>
      <c r="T164" s="687">
        <f t="shared" si="41"/>
        <v>101.43712857142857</v>
      </c>
      <c r="U164" s="266">
        <f t="shared" si="39"/>
        <v>-1.8371428571427373E-2</v>
      </c>
      <c r="V164" s="609" t="str">
        <f t="shared" si="33"/>
        <v>---</v>
      </c>
      <c r="W164" s="247">
        <v>0</v>
      </c>
      <c r="X164" s="645"/>
      <c r="Y164" s="216"/>
    </row>
    <row r="165" spans="1:25">
      <c r="A165" s="2586">
        <v>39203</v>
      </c>
      <c r="B165" s="2621">
        <v>101.16986291941897</v>
      </c>
      <c r="C165" s="2610">
        <f t="shared" si="34"/>
        <v>-0.17713333354427618</v>
      </c>
      <c r="D165" s="1757">
        <f t="shared" si="43"/>
        <v>-0.8</v>
      </c>
      <c r="E165" s="687">
        <f t="shared" si="38"/>
        <v>101.34277000473384</v>
      </c>
      <c r="F165" s="266">
        <f t="shared" si="35"/>
        <v>-0.1662370608751047</v>
      </c>
      <c r="G165" s="611">
        <f t="shared" si="40"/>
        <v>101.66869356567818</v>
      </c>
      <c r="H165" s="633">
        <f t="shared" si="36"/>
        <v>-0.16126584928110788</v>
      </c>
      <c r="I165" s="1726" t="s">
        <v>346</v>
      </c>
      <c r="J165" s="2603" t="str">
        <f t="shared" si="31"/>
        <v>---</v>
      </c>
      <c r="K165" s="2600">
        <v>0</v>
      </c>
      <c r="L165" s="1685"/>
      <c r="M165" s="10"/>
      <c r="N165" s="201">
        <v>39203</v>
      </c>
      <c r="O165" s="710">
        <v>100.8839</v>
      </c>
      <c r="P165" s="36">
        <f t="shared" si="32"/>
        <v>-0.24160000000000537</v>
      </c>
      <c r="Q165" s="263">
        <f t="shared" si="44"/>
        <v>-0.68</v>
      </c>
      <c r="R165" s="394">
        <f t="shared" si="45"/>
        <v>101.11203333333333</v>
      </c>
      <c r="S165" s="297">
        <f t="shared" si="37"/>
        <v>-0.2186666666666639</v>
      </c>
      <c r="T165" s="687">
        <f t="shared" si="41"/>
        <v>101.36215714285716</v>
      </c>
      <c r="U165" s="266">
        <f t="shared" si="39"/>
        <v>-7.4971428571416254E-2</v>
      </c>
      <c r="V165" s="609" t="str">
        <f t="shared" si="33"/>
        <v>---</v>
      </c>
      <c r="W165" s="247">
        <v>0</v>
      </c>
      <c r="X165" s="645"/>
      <c r="Y165" s="216"/>
    </row>
    <row r="166" spans="1:25">
      <c r="A166" s="2586">
        <v>39234</v>
      </c>
      <c r="B166" s="2621">
        <v>100.96747027048393</v>
      </c>
      <c r="C166" s="2610">
        <f t="shared" si="34"/>
        <v>-0.20239264893504583</v>
      </c>
      <c r="D166" s="1757">
        <f t="shared" si="43"/>
        <v>-1.2</v>
      </c>
      <c r="E166" s="687">
        <f t="shared" si="38"/>
        <v>101.16144314762205</v>
      </c>
      <c r="F166" s="266">
        <f t="shared" si="35"/>
        <v>-0.18132685711178453</v>
      </c>
      <c r="G166" s="611">
        <f t="shared" si="40"/>
        <v>101.49727346559116</v>
      </c>
      <c r="H166" s="633">
        <f t="shared" si="36"/>
        <v>-0.17142010008701902</v>
      </c>
      <c r="I166" s="1726" t="s">
        <v>346</v>
      </c>
      <c r="J166" s="2603" t="str">
        <f t="shared" si="31"/>
        <v>---</v>
      </c>
      <c r="K166" s="2600">
        <v>0</v>
      </c>
      <c r="L166" s="1685"/>
      <c r="M166" s="10"/>
      <c r="N166" s="201">
        <v>39234</v>
      </c>
      <c r="O166" s="710">
        <v>100.6134</v>
      </c>
      <c r="P166" s="36">
        <f t="shared" si="32"/>
        <v>-0.27049999999999841</v>
      </c>
      <c r="Q166" s="263">
        <f t="shared" si="44"/>
        <v>-0.78</v>
      </c>
      <c r="R166" s="394">
        <f t="shared" si="45"/>
        <v>100.87426666666666</v>
      </c>
      <c r="S166" s="297">
        <f t="shared" si="37"/>
        <v>-0.23776666666667268</v>
      </c>
      <c r="T166" s="687">
        <f t="shared" si="41"/>
        <v>101.23164285714286</v>
      </c>
      <c r="U166" s="266">
        <f t="shared" si="39"/>
        <v>-0.13051428571429824</v>
      </c>
      <c r="V166" s="609" t="str">
        <f t="shared" si="33"/>
        <v>---</v>
      </c>
      <c r="W166" s="247">
        <v>0</v>
      </c>
      <c r="X166" s="645"/>
      <c r="Y166" s="216"/>
    </row>
    <row r="167" spans="1:25">
      <c r="A167" s="2586">
        <v>39264</v>
      </c>
      <c r="B167" s="2621">
        <v>100.79283162960928</v>
      </c>
      <c r="C167" s="2610">
        <f t="shared" si="34"/>
        <v>-0.17463864087464742</v>
      </c>
      <c r="D167" s="1757">
        <f t="shared" si="43"/>
        <v>-1.5</v>
      </c>
      <c r="E167" s="687">
        <f t="shared" si="38"/>
        <v>100.97672160650406</v>
      </c>
      <c r="F167" s="266">
        <f t="shared" si="35"/>
        <v>-0.18472154111799455</v>
      </c>
      <c r="G167" s="611">
        <f t="shared" si="40"/>
        <v>101.32517236358386</v>
      </c>
      <c r="H167" s="633">
        <f t="shared" si="36"/>
        <v>-0.17210110200730355</v>
      </c>
      <c r="I167" s="1726" t="s">
        <v>346</v>
      </c>
      <c r="J167" s="2603" t="str">
        <f t="shared" si="31"/>
        <v>---</v>
      </c>
      <c r="K167" s="2600">
        <v>0</v>
      </c>
      <c r="L167" s="1685"/>
      <c r="M167" s="10"/>
      <c r="N167" s="201">
        <v>39264</v>
      </c>
      <c r="O167" s="710">
        <v>100.438</v>
      </c>
      <c r="P167" s="36">
        <f t="shared" si="32"/>
        <v>-0.17539999999999623</v>
      </c>
      <c r="Q167" s="263">
        <f t="shared" si="44"/>
        <v>-0.9</v>
      </c>
      <c r="R167" s="394">
        <f t="shared" si="45"/>
        <v>100.6451</v>
      </c>
      <c r="S167" s="297">
        <f t="shared" si="37"/>
        <v>-0.22916666666665719</v>
      </c>
      <c r="T167" s="687">
        <f t="shared" si="41"/>
        <v>101.07502857142856</v>
      </c>
      <c r="U167" s="266">
        <f t="shared" si="39"/>
        <v>-0.15661428571429781</v>
      </c>
      <c r="V167" s="609" t="str">
        <f t="shared" si="33"/>
        <v>---</v>
      </c>
      <c r="W167" s="247">
        <v>0</v>
      </c>
      <c r="X167" s="645"/>
      <c r="Y167" s="216"/>
    </row>
    <row r="168" spans="1:25">
      <c r="A168" s="2586">
        <v>39295</v>
      </c>
      <c r="B168" s="2621">
        <v>100.64291083075555</v>
      </c>
      <c r="C168" s="2610">
        <f t="shared" si="34"/>
        <v>-0.14992079885372789</v>
      </c>
      <c r="D168" s="1757">
        <f t="shared" si="43"/>
        <v>-1.7</v>
      </c>
      <c r="E168" s="687">
        <f t="shared" si="38"/>
        <v>100.80107091028293</v>
      </c>
      <c r="F168" s="266">
        <f t="shared" si="35"/>
        <v>-0.17565069622112617</v>
      </c>
      <c r="G168" s="611">
        <f t="shared" si="40"/>
        <v>101.15715669244207</v>
      </c>
      <c r="H168" s="633">
        <f t="shared" si="36"/>
        <v>-0.16801567114178795</v>
      </c>
      <c r="I168" s="1726" t="s">
        <v>346</v>
      </c>
      <c r="J168" s="2603" t="str">
        <f t="shared" si="31"/>
        <v>---</v>
      </c>
      <c r="K168" s="2600">
        <v>0</v>
      </c>
      <c r="L168" s="1685"/>
      <c r="M168" s="10"/>
      <c r="N168" s="201">
        <v>39295</v>
      </c>
      <c r="O168" s="710">
        <v>100.3126</v>
      </c>
      <c r="P168" s="36">
        <f t="shared" si="32"/>
        <v>-0.12539999999999907</v>
      </c>
      <c r="Q168" s="263">
        <f t="shared" si="44"/>
        <v>-0.95</v>
      </c>
      <c r="R168" s="394">
        <f t="shared" si="45"/>
        <v>100.45466666666668</v>
      </c>
      <c r="S168" s="297">
        <f t="shared" si="37"/>
        <v>-0.19043333333331702</v>
      </c>
      <c r="T168" s="687">
        <f t="shared" si="41"/>
        <v>100.89142857142858</v>
      </c>
      <c r="U168" s="266">
        <f t="shared" si="39"/>
        <v>-0.18359999999998422</v>
      </c>
      <c r="V168" s="609" t="str">
        <f t="shared" si="33"/>
        <v>---</v>
      </c>
      <c r="W168" s="247">
        <v>0</v>
      </c>
      <c r="X168" s="645"/>
      <c r="Y168" s="216"/>
    </row>
    <row r="169" spans="1:25">
      <c r="A169" s="2586">
        <v>39326</v>
      </c>
      <c r="B169" s="2621">
        <v>100.5553648050052</v>
      </c>
      <c r="C169" s="2610">
        <f t="shared" si="34"/>
        <v>-8.7546025750356193E-2</v>
      </c>
      <c r="D169" s="1757">
        <f t="shared" si="43"/>
        <v>-1.8</v>
      </c>
      <c r="E169" s="687">
        <f t="shared" si="38"/>
        <v>100.66370242179001</v>
      </c>
      <c r="F169" s="266">
        <f t="shared" si="35"/>
        <v>-0.13736848849292471</v>
      </c>
      <c r="G169" s="611">
        <f t="shared" si="40"/>
        <v>100.99812679286507</v>
      </c>
      <c r="H169" s="633">
        <f t="shared" si="36"/>
        <v>-0.15902989957700697</v>
      </c>
      <c r="I169" s="1726" t="s">
        <v>346</v>
      </c>
      <c r="J169" s="2603" t="str">
        <f t="shared" si="31"/>
        <v>---</v>
      </c>
      <c r="K169" s="2600">
        <v>0</v>
      </c>
      <c r="L169" s="1685"/>
      <c r="M169" s="10"/>
      <c r="N169" s="201">
        <v>39326</v>
      </c>
      <c r="O169" s="710">
        <v>100.1438</v>
      </c>
      <c r="P169" s="36">
        <f t="shared" si="32"/>
        <v>-0.1688000000000045</v>
      </c>
      <c r="Q169" s="263">
        <f t="shared" si="44"/>
        <v>-1.1000000000000001</v>
      </c>
      <c r="R169" s="394">
        <f t="shared" si="45"/>
        <v>100.29813333333334</v>
      </c>
      <c r="S169" s="297">
        <f t="shared" si="37"/>
        <v>-0.15653333333334274</v>
      </c>
      <c r="T169" s="687">
        <f t="shared" si="41"/>
        <v>100.69198571428572</v>
      </c>
      <c r="U169" s="266">
        <f t="shared" si="39"/>
        <v>-0.1994428571428557</v>
      </c>
      <c r="V169" s="609" t="str">
        <f t="shared" si="33"/>
        <v>---</v>
      </c>
      <c r="W169" s="247">
        <v>0</v>
      </c>
      <c r="X169" s="645"/>
      <c r="Y169" s="216"/>
    </row>
    <row r="170" spans="1:25">
      <c r="A170" s="2586">
        <v>39356</v>
      </c>
      <c r="B170" s="2621">
        <v>100.55587708157765</v>
      </c>
      <c r="C170" s="2610">
        <f t="shared" si="34"/>
        <v>5.1227657245078717E-4</v>
      </c>
      <c r="D170" s="1757">
        <f t="shared" si="43"/>
        <v>-1.7</v>
      </c>
      <c r="E170" s="687">
        <f t="shared" si="38"/>
        <v>100.58471757244614</v>
      </c>
      <c r="F170" s="266">
        <f t="shared" si="35"/>
        <v>-7.8984849343868291E-2</v>
      </c>
      <c r="G170" s="611">
        <f t="shared" si="40"/>
        <v>100.86161625568768</v>
      </c>
      <c r="H170" s="633">
        <f t="shared" si="36"/>
        <v>-0.13651053717738648</v>
      </c>
      <c r="I170" s="1726" t="s">
        <v>346</v>
      </c>
      <c r="J170" s="2603" t="str">
        <f t="shared" si="31"/>
        <v>---</v>
      </c>
      <c r="K170" s="2600">
        <v>0</v>
      </c>
      <c r="L170" s="1685"/>
      <c r="M170" s="10"/>
      <c r="N170" s="201">
        <v>39356</v>
      </c>
      <c r="O170" s="710">
        <v>99.859679999999997</v>
      </c>
      <c r="P170" s="36">
        <f t="shared" si="32"/>
        <v>-0.28412000000000148</v>
      </c>
      <c r="Q170" s="263">
        <f t="shared" si="44"/>
        <v>-1.53</v>
      </c>
      <c r="R170" s="394">
        <f t="shared" si="45"/>
        <v>100.10536</v>
      </c>
      <c r="S170" s="297">
        <f t="shared" si="37"/>
        <v>-0.19277333333333502</v>
      </c>
      <c r="T170" s="687">
        <f t="shared" si="41"/>
        <v>100.48241142857144</v>
      </c>
      <c r="U170" s="266">
        <f t="shared" si="39"/>
        <v>-0.20957428571428238</v>
      </c>
      <c r="V170" s="609" t="str">
        <f t="shared" si="33"/>
        <v>---</v>
      </c>
      <c r="W170" s="247">
        <v>0</v>
      </c>
      <c r="X170" s="645"/>
      <c r="Y170" s="216"/>
    </row>
    <row r="171" spans="1:25">
      <c r="A171" s="2586">
        <v>39387</v>
      </c>
      <c r="B171" s="2621">
        <v>100.61956671192935</v>
      </c>
      <c r="C171" s="2610">
        <f t="shared" si="34"/>
        <v>6.3689630351703386E-2</v>
      </c>
      <c r="D171" s="1757">
        <f t="shared" si="43"/>
        <v>-1.5</v>
      </c>
      <c r="E171" s="687">
        <f t="shared" si="38"/>
        <v>100.57693619950406</v>
      </c>
      <c r="F171" s="266">
        <f t="shared" si="35"/>
        <v>-7.7813729420768141E-3</v>
      </c>
      <c r="G171" s="611">
        <f t="shared" si="40"/>
        <v>100.75769774982571</v>
      </c>
      <c r="H171" s="633">
        <f t="shared" si="36"/>
        <v>-0.10391850586196938</v>
      </c>
      <c r="I171" s="1726" t="s">
        <v>350</v>
      </c>
      <c r="J171" s="2603" t="str">
        <f t="shared" si="31"/>
        <v>---</v>
      </c>
      <c r="K171" s="2600">
        <v>0</v>
      </c>
      <c r="L171" s="1685"/>
      <c r="M171" s="10"/>
      <c r="N171" s="201">
        <v>39387</v>
      </c>
      <c r="O171" s="710">
        <v>99.468190000000007</v>
      </c>
      <c r="P171" s="36">
        <f t="shared" si="32"/>
        <v>-0.39148999999999035</v>
      </c>
      <c r="Q171" s="263">
        <f t="shared" si="44"/>
        <v>-2.0299999999999998</v>
      </c>
      <c r="R171" s="394">
        <f t="shared" si="45"/>
        <v>99.823890000000006</v>
      </c>
      <c r="S171" s="297">
        <f t="shared" si="37"/>
        <v>-0.28146999999999878</v>
      </c>
      <c r="T171" s="687">
        <f t="shared" si="41"/>
        <v>100.24565285714286</v>
      </c>
      <c r="U171" s="266">
        <f t="shared" si="39"/>
        <v>-0.23675857142858092</v>
      </c>
      <c r="V171" s="609" t="str">
        <f t="shared" si="33"/>
        <v>---</v>
      </c>
      <c r="W171" s="247">
        <v>0</v>
      </c>
      <c r="X171" s="645"/>
      <c r="Y171" s="216"/>
    </row>
    <row r="172" spans="1:25">
      <c r="A172" s="2587">
        <v>39417</v>
      </c>
      <c r="B172" s="2621">
        <v>100.74277458818912</v>
      </c>
      <c r="C172" s="2611">
        <f t="shared" si="34"/>
        <v>0.12320787625976948</v>
      </c>
      <c r="D172" s="1758">
        <f t="shared" si="43"/>
        <v>-1.2</v>
      </c>
      <c r="E172" s="688">
        <f t="shared" si="38"/>
        <v>100.63940612723202</v>
      </c>
      <c r="F172" s="267">
        <f t="shared" si="35"/>
        <v>6.2469927727960339E-2</v>
      </c>
      <c r="G172" s="612">
        <f t="shared" si="40"/>
        <v>100.69668513107858</v>
      </c>
      <c r="H172" s="634">
        <f t="shared" si="36"/>
        <v>-6.1012618747128045E-2</v>
      </c>
      <c r="I172" s="1727" t="s">
        <v>350</v>
      </c>
      <c r="J172" s="2604" t="str">
        <f t="shared" si="31"/>
        <v>---</v>
      </c>
      <c r="K172" s="2600">
        <v>0</v>
      </c>
      <c r="L172" s="1686"/>
      <c r="M172" s="10"/>
      <c r="N172" s="202">
        <v>39417</v>
      </c>
      <c r="O172" s="711">
        <v>99.120800000000003</v>
      </c>
      <c r="P172" s="242">
        <f t="shared" si="32"/>
        <v>-0.34739000000000431</v>
      </c>
      <c r="Q172" s="543">
        <f t="shared" si="44"/>
        <v>-2.38</v>
      </c>
      <c r="R172" s="492">
        <f t="shared" si="45"/>
        <v>99.482889999999998</v>
      </c>
      <c r="S172" s="490">
        <f t="shared" si="37"/>
        <v>-0.34100000000000819</v>
      </c>
      <c r="T172" s="688">
        <f t="shared" si="41"/>
        <v>99.993781428571438</v>
      </c>
      <c r="U172" s="267">
        <f t="shared" si="39"/>
        <v>-0.25187142857141964</v>
      </c>
      <c r="V172" s="609" t="str">
        <f t="shared" si="33"/>
        <v>---</v>
      </c>
      <c r="W172" s="247">
        <v>0</v>
      </c>
      <c r="X172" s="645"/>
      <c r="Y172" s="216"/>
    </row>
    <row r="173" spans="1:25">
      <c r="A173" s="2586">
        <v>39448</v>
      </c>
      <c r="B173" s="2621">
        <v>100.9259269232867</v>
      </c>
      <c r="C173" s="2610">
        <f t="shared" si="34"/>
        <v>0.18315233509757434</v>
      </c>
      <c r="D173" s="1757">
        <f t="shared" si="43"/>
        <v>-0.9</v>
      </c>
      <c r="E173" s="687">
        <f t="shared" si="38"/>
        <v>100.76275607446838</v>
      </c>
      <c r="F173" s="266">
        <f t="shared" si="35"/>
        <v>0.12334994723636328</v>
      </c>
      <c r="G173" s="611">
        <f t="shared" si="40"/>
        <v>100.69075036719326</v>
      </c>
      <c r="H173" s="633">
        <f t="shared" si="36"/>
        <v>-5.9347638853211038E-3</v>
      </c>
      <c r="I173" s="1726" t="s">
        <v>344</v>
      </c>
      <c r="J173" s="2605" t="str">
        <f t="shared" si="31"/>
        <v>---</v>
      </c>
      <c r="K173" s="2600">
        <v>0</v>
      </c>
      <c r="L173" s="1685"/>
      <c r="M173" s="10"/>
      <c r="N173" s="201">
        <v>39448</v>
      </c>
      <c r="O173" s="710">
        <v>98.841650000000001</v>
      </c>
      <c r="P173" s="36">
        <f t="shared" si="32"/>
        <v>-0.27915000000000134</v>
      </c>
      <c r="Q173" s="263">
        <f t="shared" si="44"/>
        <v>-2.71</v>
      </c>
      <c r="R173" s="394">
        <f t="shared" si="45"/>
        <v>99.14354666666668</v>
      </c>
      <c r="S173" s="297">
        <f t="shared" si="37"/>
        <v>-0.33934333333331779</v>
      </c>
      <c r="T173" s="687">
        <f t="shared" si="41"/>
        <v>99.740674285714277</v>
      </c>
      <c r="U173" s="266">
        <f t="shared" si="39"/>
        <v>-0.25310714285716074</v>
      </c>
      <c r="V173" s="609" t="str">
        <f t="shared" si="33"/>
        <v>---</v>
      </c>
      <c r="W173" s="247">
        <v>0</v>
      </c>
      <c r="X173" s="645"/>
      <c r="Y173" s="216"/>
    </row>
    <row r="174" spans="1:25">
      <c r="A174" s="2586">
        <v>39479</v>
      </c>
      <c r="B174" s="2621">
        <v>101.15074902071868</v>
      </c>
      <c r="C174" s="2610">
        <f t="shared" si="34"/>
        <v>0.22482209743198212</v>
      </c>
      <c r="D174" s="1757">
        <f t="shared" si="43"/>
        <v>-0.5</v>
      </c>
      <c r="E174" s="687">
        <f t="shared" si="38"/>
        <v>100.93981684406485</v>
      </c>
      <c r="F174" s="266">
        <f t="shared" si="35"/>
        <v>0.17706076959646566</v>
      </c>
      <c r="G174" s="611">
        <f t="shared" si="40"/>
        <v>100.74188142306603</v>
      </c>
      <c r="H174" s="633">
        <f t="shared" si="36"/>
        <v>5.113105587277289E-2</v>
      </c>
      <c r="I174" s="1726" t="s">
        <v>344</v>
      </c>
      <c r="J174" s="2603" t="str">
        <f t="shared" si="31"/>
        <v>---</v>
      </c>
      <c r="K174" s="2600">
        <v>0</v>
      </c>
      <c r="L174" s="1685"/>
      <c r="M174" s="10"/>
      <c r="N174" s="201">
        <v>39479</v>
      </c>
      <c r="O174" s="710">
        <v>98.571460000000002</v>
      </c>
      <c r="P174" s="36">
        <f t="shared" si="32"/>
        <v>-0.27018999999999949</v>
      </c>
      <c r="Q174" s="263">
        <f t="shared" si="44"/>
        <v>-2.92</v>
      </c>
      <c r="R174" s="394">
        <f t="shared" si="45"/>
        <v>98.844636666666659</v>
      </c>
      <c r="S174" s="297">
        <f t="shared" si="37"/>
        <v>-0.29891000000002066</v>
      </c>
      <c r="T174" s="687">
        <f t="shared" si="41"/>
        <v>99.474025714285716</v>
      </c>
      <c r="U174" s="266">
        <f t="shared" si="39"/>
        <v>-0.26664857142856135</v>
      </c>
      <c r="V174" s="609" t="str">
        <f t="shared" si="33"/>
        <v>---</v>
      </c>
      <c r="W174" s="247">
        <v>0</v>
      </c>
      <c r="X174" s="645"/>
      <c r="Y174" s="216"/>
    </row>
    <row r="175" spans="1:25">
      <c r="A175" s="2586">
        <v>39508</v>
      </c>
      <c r="B175" s="2621">
        <v>101.36118146161913</v>
      </c>
      <c r="C175" s="2610">
        <f t="shared" si="34"/>
        <v>0.21043244090044766</v>
      </c>
      <c r="D175" s="1757">
        <f t="shared" si="43"/>
        <v>-0.1</v>
      </c>
      <c r="E175" s="687">
        <f t="shared" si="38"/>
        <v>101.14595246854151</v>
      </c>
      <c r="F175" s="266">
        <f t="shared" si="35"/>
        <v>0.20613562447665856</v>
      </c>
      <c r="G175" s="611">
        <f t="shared" si="40"/>
        <v>100.8444915131894</v>
      </c>
      <c r="H175" s="633">
        <f t="shared" si="36"/>
        <v>0.10261009012336331</v>
      </c>
      <c r="I175" s="1726" t="s">
        <v>344</v>
      </c>
      <c r="J175" s="2603" t="str">
        <f t="shared" si="31"/>
        <v>---</v>
      </c>
      <c r="K175" s="2600">
        <v>0</v>
      </c>
      <c r="L175" s="1685"/>
      <c r="M175" s="10"/>
      <c r="N175" s="201">
        <v>39508</v>
      </c>
      <c r="O175" s="710">
        <v>98.253579999999999</v>
      </c>
      <c r="P175" s="36">
        <f t="shared" si="32"/>
        <v>-0.31788000000000238</v>
      </c>
      <c r="Q175" s="263">
        <f t="shared" si="44"/>
        <v>-3.03</v>
      </c>
      <c r="R175" s="394">
        <f t="shared" si="45"/>
        <v>98.555563333333339</v>
      </c>
      <c r="S175" s="297">
        <f t="shared" si="37"/>
        <v>-0.28907333333332019</v>
      </c>
      <c r="T175" s="687">
        <f t="shared" si="41"/>
        <v>99.179880000000011</v>
      </c>
      <c r="U175" s="266">
        <f t="shared" si="39"/>
        <v>-0.29414571428570468</v>
      </c>
      <c r="V175" s="609" t="str">
        <f t="shared" si="33"/>
        <v>---</v>
      </c>
      <c r="W175" s="247">
        <v>0</v>
      </c>
      <c r="X175" s="645"/>
      <c r="Y175" s="216"/>
    </row>
    <row r="176" spans="1:25">
      <c r="A176" s="2586">
        <v>39539</v>
      </c>
      <c r="B176" s="2621">
        <v>101.50794989205571</v>
      </c>
      <c r="C176" s="2610">
        <f t="shared" si="34"/>
        <v>0.14676843043658039</v>
      </c>
      <c r="D176" s="1757">
        <f t="shared" si="43"/>
        <v>0.2</v>
      </c>
      <c r="E176" s="687">
        <f t="shared" si="38"/>
        <v>101.33996012479783</v>
      </c>
      <c r="F176" s="266">
        <f t="shared" si="35"/>
        <v>0.19400765625631777</v>
      </c>
      <c r="G176" s="611">
        <f t="shared" si="40"/>
        <v>100.98057509705374</v>
      </c>
      <c r="H176" s="633">
        <f t="shared" si="36"/>
        <v>0.13608358386434816</v>
      </c>
      <c r="I176" s="1726" t="s">
        <v>344</v>
      </c>
      <c r="J176" s="2603" t="str">
        <f t="shared" si="31"/>
        <v>山</v>
      </c>
      <c r="K176" s="2600">
        <v>1</v>
      </c>
      <c r="L176" s="1685"/>
      <c r="M176" s="10"/>
      <c r="N176" s="201">
        <v>39539</v>
      </c>
      <c r="O176" s="710">
        <v>97.828199999999995</v>
      </c>
      <c r="P176" s="36">
        <f t="shared" si="32"/>
        <v>-0.42538000000000409</v>
      </c>
      <c r="Q176" s="263">
        <f t="shared" si="44"/>
        <v>-3.26</v>
      </c>
      <c r="R176" s="394">
        <f t="shared" si="45"/>
        <v>98.217746666666656</v>
      </c>
      <c r="S176" s="297">
        <f t="shared" si="37"/>
        <v>-0.33781666666668286</v>
      </c>
      <c r="T176" s="687">
        <f t="shared" si="41"/>
        <v>98.849080000000001</v>
      </c>
      <c r="U176" s="266">
        <f t="shared" si="39"/>
        <v>-0.33080000000001064</v>
      </c>
      <c r="V176" s="609" t="str">
        <f t="shared" si="33"/>
        <v>---</v>
      </c>
      <c r="W176" s="247">
        <v>0</v>
      </c>
      <c r="X176" s="645"/>
      <c r="Y176" s="216"/>
    </row>
    <row r="177" spans="1:25">
      <c r="A177" s="2586">
        <v>39569</v>
      </c>
      <c r="B177" s="2621">
        <v>101.49595844080361</v>
      </c>
      <c r="C177" s="2610">
        <f t="shared" si="34"/>
        <v>-1.199145125210066E-2</v>
      </c>
      <c r="D177" s="1757">
        <f t="shared" si="43"/>
        <v>0.3</v>
      </c>
      <c r="E177" s="687">
        <f t="shared" si="38"/>
        <v>101.4550299314928</v>
      </c>
      <c r="F177" s="266">
        <f t="shared" si="35"/>
        <v>0.1150698066949758</v>
      </c>
      <c r="G177" s="611">
        <f t="shared" si="40"/>
        <v>101.11487243408604</v>
      </c>
      <c r="H177" s="633">
        <f t="shared" si="36"/>
        <v>0.13429733703229374</v>
      </c>
      <c r="I177" s="1726" t="s">
        <v>344</v>
      </c>
      <c r="J177" s="2603" t="str">
        <f t="shared" si="31"/>
        <v>---</v>
      </c>
      <c r="K177" s="2600">
        <v>0</v>
      </c>
      <c r="L177" s="1685"/>
      <c r="M177" s="10"/>
      <c r="N177" s="201">
        <v>39569</v>
      </c>
      <c r="O177" s="710">
        <v>97.384749999999997</v>
      </c>
      <c r="P177" s="36">
        <f t="shared" si="32"/>
        <v>-0.44344999999999857</v>
      </c>
      <c r="Q177" s="263">
        <f t="shared" si="44"/>
        <v>-3.47</v>
      </c>
      <c r="R177" s="394">
        <f t="shared" si="45"/>
        <v>97.822176666666664</v>
      </c>
      <c r="S177" s="297">
        <f t="shared" si="37"/>
        <v>-0.39556999999999221</v>
      </c>
      <c r="T177" s="687">
        <f t="shared" si="41"/>
        <v>98.495518571428576</v>
      </c>
      <c r="U177" s="266">
        <f t="shared" si="39"/>
        <v>-0.35356142857142459</v>
      </c>
      <c r="V177" s="609" t="str">
        <f t="shared" si="33"/>
        <v>---</v>
      </c>
      <c r="W177" s="247">
        <v>0</v>
      </c>
      <c r="X177" s="645"/>
      <c r="Y177" s="216"/>
    </row>
    <row r="178" spans="1:25">
      <c r="A178" s="2586">
        <v>39600</v>
      </c>
      <c r="B178" s="2621">
        <v>101.28711899955718</v>
      </c>
      <c r="C178" s="2610">
        <f t="shared" si="34"/>
        <v>-0.20883944124642539</v>
      </c>
      <c r="D178" s="1757">
        <f t="shared" si="43"/>
        <v>0.3</v>
      </c>
      <c r="E178" s="687">
        <f t="shared" si="38"/>
        <v>101.43034244413883</v>
      </c>
      <c r="F178" s="266">
        <f t="shared" si="35"/>
        <v>-2.4687487353972415E-2</v>
      </c>
      <c r="G178" s="611">
        <f t="shared" si="40"/>
        <v>101.21023704660431</v>
      </c>
      <c r="H178" s="633">
        <f t="shared" si="36"/>
        <v>9.5364612518267222E-2</v>
      </c>
      <c r="I178" s="1726" t="s">
        <v>350</v>
      </c>
      <c r="J178" s="2603" t="str">
        <f t="shared" si="31"/>
        <v>---</v>
      </c>
      <c r="K178" s="2600">
        <v>0</v>
      </c>
      <c r="L178" s="1685"/>
      <c r="M178" s="10"/>
      <c r="N178" s="201">
        <v>39600</v>
      </c>
      <c r="O178" s="710">
        <v>97.007840000000002</v>
      </c>
      <c r="P178" s="36">
        <f t="shared" si="32"/>
        <v>-0.37690999999999519</v>
      </c>
      <c r="Q178" s="263">
        <f t="shared" si="44"/>
        <v>-3.58</v>
      </c>
      <c r="R178" s="394">
        <f t="shared" si="45"/>
        <v>97.406929999999988</v>
      </c>
      <c r="S178" s="297">
        <f t="shared" si="37"/>
        <v>-0.41524666666667542</v>
      </c>
      <c r="T178" s="687">
        <f t="shared" si="41"/>
        <v>98.144040000000004</v>
      </c>
      <c r="U178" s="266">
        <f t="shared" si="39"/>
        <v>-0.3514785714285722</v>
      </c>
      <c r="V178" s="609" t="str">
        <f t="shared" si="33"/>
        <v>---</v>
      </c>
      <c r="W178" s="247">
        <v>0</v>
      </c>
      <c r="X178" s="645"/>
      <c r="Y178" s="216"/>
    </row>
    <row r="179" spans="1:25">
      <c r="A179" s="2586">
        <v>39630</v>
      </c>
      <c r="B179" s="2621">
        <v>100.87596888632862</v>
      </c>
      <c r="C179" s="2610">
        <f t="shared" si="34"/>
        <v>-0.41115011322855821</v>
      </c>
      <c r="D179" s="1757">
        <f t="shared" si="43"/>
        <v>0.1</v>
      </c>
      <c r="E179" s="687">
        <f t="shared" si="38"/>
        <v>101.21968210889646</v>
      </c>
      <c r="F179" s="266">
        <f t="shared" si="35"/>
        <v>-0.21066033524236616</v>
      </c>
      <c r="G179" s="611">
        <f t="shared" si="40"/>
        <v>101.22926480348136</v>
      </c>
      <c r="H179" s="633">
        <f t="shared" si="36"/>
        <v>1.9027756877051161E-2</v>
      </c>
      <c r="I179" s="1726" t="s">
        <v>350</v>
      </c>
      <c r="J179" s="2603" t="str">
        <f t="shared" si="31"/>
        <v>---</v>
      </c>
      <c r="K179" s="2600">
        <v>0</v>
      </c>
      <c r="L179" s="1685"/>
      <c r="M179" s="10"/>
      <c r="N179" s="201">
        <v>39630</v>
      </c>
      <c r="O179" s="710">
        <v>96.724080000000001</v>
      </c>
      <c r="P179" s="36">
        <f t="shared" si="32"/>
        <v>-0.2837600000000009</v>
      </c>
      <c r="Q179" s="263">
        <f t="shared" si="44"/>
        <v>-3.7</v>
      </c>
      <c r="R179" s="394">
        <f t="shared" si="45"/>
        <v>97.038889999999995</v>
      </c>
      <c r="S179" s="297">
        <f t="shared" si="37"/>
        <v>-0.36803999999999348</v>
      </c>
      <c r="T179" s="687">
        <f t="shared" si="41"/>
        <v>97.801651428571418</v>
      </c>
      <c r="U179" s="266">
        <f t="shared" si="39"/>
        <v>-0.34238857142858592</v>
      </c>
      <c r="V179" s="609" t="str">
        <f t="shared" si="33"/>
        <v>---</v>
      </c>
      <c r="W179" s="247">
        <v>0</v>
      </c>
      <c r="X179" s="645"/>
      <c r="Y179" s="216"/>
    </row>
    <row r="180" spans="1:25">
      <c r="A180" s="2586">
        <v>39661</v>
      </c>
      <c r="B180" s="2621">
        <v>100.27722032550524</v>
      </c>
      <c r="C180" s="2610">
        <f t="shared" si="34"/>
        <v>-0.59874856082338113</v>
      </c>
      <c r="D180" s="1757">
        <f t="shared" si="43"/>
        <v>-0.4</v>
      </c>
      <c r="E180" s="687">
        <f t="shared" si="38"/>
        <v>100.81343607046368</v>
      </c>
      <c r="F180" s="266">
        <f t="shared" si="35"/>
        <v>-0.40624603843278351</v>
      </c>
      <c r="G180" s="611">
        <f t="shared" si="40"/>
        <v>101.13659243236974</v>
      </c>
      <c r="H180" s="633">
        <f t="shared" si="36"/>
        <v>-9.267237111161819E-2</v>
      </c>
      <c r="I180" s="1726" t="s">
        <v>346</v>
      </c>
      <c r="J180" s="2603" t="str">
        <f t="shared" si="31"/>
        <v>---</v>
      </c>
      <c r="K180" s="2600">
        <v>0</v>
      </c>
      <c r="L180" s="1685"/>
      <c r="M180" s="10"/>
      <c r="N180" s="201">
        <v>39661</v>
      </c>
      <c r="O180" s="710">
        <v>96.547839999999994</v>
      </c>
      <c r="P180" s="36">
        <f t="shared" si="32"/>
        <v>-0.17624000000000706</v>
      </c>
      <c r="Q180" s="263">
        <f t="shared" si="44"/>
        <v>-3.75</v>
      </c>
      <c r="R180" s="394">
        <f t="shared" si="45"/>
        <v>96.759920000000008</v>
      </c>
      <c r="S180" s="297">
        <f t="shared" si="37"/>
        <v>-0.27896999999998684</v>
      </c>
      <c r="T180" s="687">
        <f t="shared" si="41"/>
        <v>97.473964285714274</v>
      </c>
      <c r="U180" s="266">
        <f t="shared" si="39"/>
        <v>-0.32768714285714395</v>
      </c>
      <c r="V180" s="609" t="str">
        <f t="shared" si="33"/>
        <v>---</v>
      </c>
      <c r="W180" s="247">
        <v>0</v>
      </c>
      <c r="X180" s="645"/>
      <c r="Y180" s="216"/>
    </row>
    <row r="181" spans="1:25">
      <c r="A181" s="2586">
        <v>39692</v>
      </c>
      <c r="B181" s="2621">
        <v>99.505111087670414</v>
      </c>
      <c r="C181" s="2610">
        <f t="shared" si="34"/>
        <v>-0.77210923783482599</v>
      </c>
      <c r="D181" s="1757">
        <f t="shared" si="43"/>
        <v>-1</v>
      </c>
      <c r="E181" s="687">
        <f t="shared" si="38"/>
        <v>100.21943343316809</v>
      </c>
      <c r="F181" s="266">
        <f t="shared" si="35"/>
        <v>-0.59400263729558844</v>
      </c>
      <c r="G181" s="611">
        <f t="shared" si="40"/>
        <v>100.90150129907713</v>
      </c>
      <c r="H181" s="633">
        <f t="shared" si="36"/>
        <v>-0.23509113329261311</v>
      </c>
      <c r="I181" s="1726" t="s">
        <v>346</v>
      </c>
      <c r="J181" s="2603" t="str">
        <f t="shared" si="31"/>
        <v>---</v>
      </c>
      <c r="K181" s="2600">
        <v>0</v>
      </c>
      <c r="L181" s="1685"/>
      <c r="M181" s="10"/>
      <c r="N181" s="201">
        <v>39692</v>
      </c>
      <c r="O181" s="710">
        <v>96.461650000000006</v>
      </c>
      <c r="P181" s="36">
        <f t="shared" si="32"/>
        <v>-8.6189999999987776E-2</v>
      </c>
      <c r="Q181" s="263">
        <f t="shared" si="44"/>
        <v>-3.68</v>
      </c>
      <c r="R181" s="394">
        <f t="shared" si="45"/>
        <v>96.577856666666662</v>
      </c>
      <c r="S181" s="297">
        <f t="shared" si="37"/>
        <v>-0.18206333333334612</v>
      </c>
      <c r="T181" s="687">
        <f t="shared" si="41"/>
        <v>97.172562857142836</v>
      </c>
      <c r="U181" s="266">
        <f t="shared" si="39"/>
        <v>-0.30140142857143815</v>
      </c>
      <c r="V181" s="609" t="str">
        <f t="shared" si="33"/>
        <v>---</v>
      </c>
      <c r="W181" s="247">
        <v>0</v>
      </c>
      <c r="X181" s="645"/>
      <c r="Y181" s="216"/>
    </row>
    <row r="182" spans="1:25">
      <c r="A182" s="2586">
        <v>39722</v>
      </c>
      <c r="B182" s="2621">
        <v>98.577216249364454</v>
      </c>
      <c r="C182" s="2610">
        <f t="shared" si="34"/>
        <v>-0.92789483830595998</v>
      </c>
      <c r="D182" s="1757">
        <f t="shared" si="43"/>
        <v>-2</v>
      </c>
      <c r="E182" s="687">
        <f t="shared" si="38"/>
        <v>99.453182554180032</v>
      </c>
      <c r="F182" s="266">
        <f t="shared" si="35"/>
        <v>-0.76625087898806044</v>
      </c>
      <c r="G182" s="611">
        <f t="shared" si="40"/>
        <v>100.50379198304076</v>
      </c>
      <c r="H182" s="633">
        <f t="shared" si="36"/>
        <v>-0.39770931603636939</v>
      </c>
      <c r="I182" s="1726" t="s">
        <v>346</v>
      </c>
      <c r="J182" s="2603" t="str">
        <f t="shared" si="31"/>
        <v>---</v>
      </c>
      <c r="K182" s="2600">
        <v>0</v>
      </c>
      <c r="L182" s="1685"/>
      <c r="M182" s="10"/>
      <c r="N182" s="201">
        <v>39722</v>
      </c>
      <c r="O182" s="710">
        <v>96.288730000000001</v>
      </c>
      <c r="P182" s="36">
        <f t="shared" si="32"/>
        <v>-0.17292000000000485</v>
      </c>
      <c r="Q182" s="263">
        <f t="shared" si="44"/>
        <v>-3.58</v>
      </c>
      <c r="R182" s="394">
        <f t="shared" si="45"/>
        <v>96.43274000000001</v>
      </c>
      <c r="S182" s="297">
        <f t="shared" si="37"/>
        <v>-0.14511666666665235</v>
      </c>
      <c r="T182" s="687">
        <f t="shared" si="41"/>
        <v>96.891869999999997</v>
      </c>
      <c r="U182" s="266">
        <f t="shared" si="39"/>
        <v>-0.28069285714283865</v>
      </c>
      <c r="V182" s="609" t="str">
        <f t="shared" si="33"/>
        <v>---</v>
      </c>
      <c r="W182" s="247">
        <v>0</v>
      </c>
      <c r="X182" s="645"/>
      <c r="Y182" s="216"/>
    </row>
    <row r="183" spans="1:25">
      <c r="A183" s="2586">
        <v>39753</v>
      </c>
      <c r="B183" s="2621">
        <v>97.553758098614239</v>
      </c>
      <c r="C183" s="2610">
        <f t="shared" si="34"/>
        <v>-1.0234581507502156</v>
      </c>
      <c r="D183" s="1757">
        <f t="shared" si="43"/>
        <v>-3</v>
      </c>
      <c r="E183" s="687">
        <f t="shared" si="38"/>
        <v>98.545361811883041</v>
      </c>
      <c r="F183" s="266">
        <f t="shared" si="35"/>
        <v>-0.90782074229699106</v>
      </c>
      <c r="G183" s="611">
        <f t="shared" si="40"/>
        <v>99.938907441120548</v>
      </c>
      <c r="H183" s="633">
        <f t="shared" si="36"/>
        <v>-0.56488454192020754</v>
      </c>
      <c r="I183" s="1726" t="s">
        <v>346</v>
      </c>
      <c r="J183" s="2603" t="str">
        <f t="shared" si="31"/>
        <v>---</v>
      </c>
      <c r="K183" s="2600">
        <v>0</v>
      </c>
      <c r="L183" s="1685"/>
      <c r="M183" s="10"/>
      <c r="N183" s="201">
        <v>39753</v>
      </c>
      <c r="O183" s="710">
        <v>96.082890000000006</v>
      </c>
      <c r="P183" s="36">
        <f t="shared" si="32"/>
        <v>-0.20583999999999492</v>
      </c>
      <c r="Q183" s="263">
        <f t="shared" si="44"/>
        <v>-3.4</v>
      </c>
      <c r="R183" s="394">
        <f t="shared" si="45"/>
        <v>96.277756666666676</v>
      </c>
      <c r="S183" s="297">
        <f t="shared" si="37"/>
        <v>-0.15498333333333392</v>
      </c>
      <c r="T183" s="687">
        <f t="shared" si="41"/>
        <v>96.642540000000011</v>
      </c>
      <c r="U183" s="266">
        <f t="shared" si="39"/>
        <v>-0.24932999999998628</v>
      </c>
      <c r="V183" s="609" t="str">
        <f t="shared" si="33"/>
        <v>---</v>
      </c>
      <c r="W183" s="247">
        <v>0</v>
      </c>
      <c r="X183" s="645"/>
      <c r="Y183" s="216"/>
    </row>
    <row r="184" spans="1:25">
      <c r="A184" s="2586">
        <v>39783</v>
      </c>
      <c r="B184" s="2621">
        <v>96.543298298066091</v>
      </c>
      <c r="C184" s="2610">
        <f t="shared" si="34"/>
        <v>-1.0104598005481478</v>
      </c>
      <c r="D184" s="1757">
        <f t="shared" si="43"/>
        <v>-4.2</v>
      </c>
      <c r="E184" s="687">
        <f t="shared" si="38"/>
        <v>97.558090882014923</v>
      </c>
      <c r="F184" s="266">
        <f t="shared" si="35"/>
        <v>-0.98727092986811726</v>
      </c>
      <c r="G184" s="611">
        <f t="shared" si="40"/>
        <v>99.231384563586616</v>
      </c>
      <c r="H184" s="633">
        <f t="shared" si="36"/>
        <v>-0.70752287753393261</v>
      </c>
      <c r="I184" s="1726" t="s">
        <v>346</v>
      </c>
      <c r="J184" s="2603" t="str">
        <f t="shared" si="31"/>
        <v>---</v>
      </c>
      <c r="K184" s="2600">
        <v>0</v>
      </c>
      <c r="L184" s="1685"/>
      <c r="M184" s="10"/>
      <c r="N184" s="201">
        <v>39783</v>
      </c>
      <c r="O184" s="710">
        <v>95.887439999999998</v>
      </c>
      <c r="P184" s="36">
        <f t="shared" si="32"/>
        <v>-0.19545000000000812</v>
      </c>
      <c r="Q184" s="543">
        <f t="shared" si="44"/>
        <v>-3.26</v>
      </c>
      <c r="R184" s="394">
        <f t="shared" si="45"/>
        <v>96.086353333333321</v>
      </c>
      <c r="S184" s="297">
        <f t="shared" si="37"/>
        <v>-0.19140333333335491</v>
      </c>
      <c r="T184" s="687">
        <f t="shared" si="41"/>
        <v>96.428638571428564</v>
      </c>
      <c r="U184" s="266">
        <f t="shared" si="39"/>
        <v>-0.21390142857144667</v>
      </c>
      <c r="V184" s="609" t="str">
        <f t="shared" si="33"/>
        <v>---</v>
      </c>
      <c r="W184" s="247">
        <v>0</v>
      </c>
      <c r="X184" s="645"/>
      <c r="Y184" s="216"/>
    </row>
    <row r="185" spans="1:25">
      <c r="A185" s="2588">
        <v>39814</v>
      </c>
      <c r="B185" s="2621">
        <v>95.64915206617718</v>
      </c>
      <c r="C185" s="2612">
        <f t="shared" si="34"/>
        <v>-0.89414623188891085</v>
      </c>
      <c r="D185" s="1756">
        <f t="shared" si="43"/>
        <v>-5.2</v>
      </c>
      <c r="E185" s="689">
        <f t="shared" si="38"/>
        <v>96.582069487619165</v>
      </c>
      <c r="F185" s="268">
        <f t="shared" si="35"/>
        <v>-0.97602139439575808</v>
      </c>
      <c r="G185" s="613">
        <f t="shared" si="40"/>
        <v>98.425960715960898</v>
      </c>
      <c r="H185" s="635">
        <f t="shared" si="36"/>
        <v>-0.80542384762571828</v>
      </c>
      <c r="I185" s="1728" t="s">
        <v>346</v>
      </c>
      <c r="J185" s="2603" t="str">
        <f t="shared" si="31"/>
        <v>---</v>
      </c>
      <c r="K185" s="2600">
        <v>0</v>
      </c>
      <c r="L185" s="1775"/>
      <c r="M185" s="10"/>
      <c r="N185" s="200">
        <v>39814</v>
      </c>
      <c r="O185" s="712">
        <v>95.830680000000001</v>
      </c>
      <c r="P185" s="244">
        <f t="shared" si="32"/>
        <v>-5.6759999999997035E-2</v>
      </c>
      <c r="Q185" s="263">
        <f t="shared" si="44"/>
        <v>-3.05</v>
      </c>
      <c r="R185" s="642">
        <f t="shared" si="45"/>
        <v>95.933670000000006</v>
      </c>
      <c r="S185" s="643">
        <f t="shared" si="37"/>
        <v>-0.15268333333331441</v>
      </c>
      <c r="T185" s="689">
        <f t="shared" si="41"/>
        <v>96.260472857142858</v>
      </c>
      <c r="U185" s="268">
        <f t="shared" si="39"/>
        <v>-0.16816571428570626</v>
      </c>
      <c r="V185" s="609" t="str">
        <f t="shared" si="33"/>
        <v>---</v>
      </c>
      <c r="W185" s="247">
        <v>0</v>
      </c>
      <c r="X185" s="645"/>
      <c r="Y185" s="216"/>
    </row>
    <row r="186" spans="1:25">
      <c r="A186" s="2586">
        <v>39845</v>
      </c>
      <c r="B186" s="2621">
        <v>95.013463139902754</v>
      </c>
      <c r="C186" s="2610">
        <f t="shared" si="34"/>
        <v>-0.63568892627442608</v>
      </c>
      <c r="D186" s="1757">
        <f t="shared" si="43"/>
        <v>-6.1</v>
      </c>
      <c r="E186" s="687">
        <f t="shared" si="38"/>
        <v>95.735304501382004</v>
      </c>
      <c r="F186" s="266">
        <f t="shared" si="35"/>
        <v>-0.84676498623716157</v>
      </c>
      <c r="G186" s="611">
        <f t="shared" si="40"/>
        <v>97.588459895042917</v>
      </c>
      <c r="H186" s="633">
        <f t="shared" si="36"/>
        <v>-0.83750082091798106</v>
      </c>
      <c r="I186" s="1726" t="s">
        <v>346</v>
      </c>
      <c r="J186" s="2603" t="str">
        <f t="shared" si="31"/>
        <v>---</v>
      </c>
      <c r="K186" s="2600">
        <v>0</v>
      </c>
      <c r="L186" s="1685"/>
      <c r="M186" s="10"/>
      <c r="N186" s="201">
        <v>39845</v>
      </c>
      <c r="O186" s="710">
        <v>95.990350000000007</v>
      </c>
      <c r="P186" s="36">
        <f t="shared" si="32"/>
        <v>0.15967000000000553</v>
      </c>
      <c r="Q186" s="263">
        <f t="shared" si="44"/>
        <v>-2.62</v>
      </c>
      <c r="R186" s="394">
        <f t="shared" si="45"/>
        <v>95.902823333333345</v>
      </c>
      <c r="S186" s="297">
        <f t="shared" si="37"/>
        <v>-3.0846666666661804E-2</v>
      </c>
      <c r="T186" s="687">
        <f t="shared" si="41"/>
        <v>96.155654285714292</v>
      </c>
      <c r="U186" s="266">
        <f t="shared" si="39"/>
        <v>-0.10481857142856654</v>
      </c>
      <c r="V186" s="609" t="str">
        <f t="shared" si="33"/>
        <v>---</v>
      </c>
      <c r="W186" s="247">
        <v>0</v>
      </c>
      <c r="X186" s="645"/>
      <c r="Y186" s="216"/>
    </row>
    <row r="187" spans="1:25">
      <c r="A187" s="2586">
        <v>39873</v>
      </c>
      <c r="B187" s="2621">
        <v>94.710432881784286</v>
      </c>
      <c r="C187" s="2610">
        <f t="shared" si="34"/>
        <v>-0.30303025811846851</v>
      </c>
      <c r="D187" s="1757">
        <f t="shared" si="43"/>
        <v>-6.6</v>
      </c>
      <c r="E187" s="687">
        <f t="shared" si="38"/>
        <v>95.124349362621402</v>
      </c>
      <c r="F187" s="266">
        <f t="shared" si="35"/>
        <v>-0.61095513876060181</v>
      </c>
      <c r="G187" s="611">
        <f t="shared" si="40"/>
        <v>96.793204545939929</v>
      </c>
      <c r="H187" s="633">
        <f t="shared" si="36"/>
        <v>-0.79525534910298745</v>
      </c>
      <c r="I187" s="1726" t="s">
        <v>346</v>
      </c>
      <c r="J187" s="2603" t="str">
        <f t="shared" si="31"/>
        <v>---</v>
      </c>
      <c r="K187" s="2600">
        <v>0</v>
      </c>
      <c r="L187" s="1685"/>
      <c r="M187" s="10"/>
      <c r="N187" s="250">
        <v>39873</v>
      </c>
      <c r="O187" s="713">
        <v>96.422709999999995</v>
      </c>
      <c r="P187" s="251">
        <f t="shared" si="32"/>
        <v>0.43235999999998853</v>
      </c>
      <c r="Q187" s="693">
        <f t="shared" si="44"/>
        <v>-1.86</v>
      </c>
      <c r="R187" s="393">
        <f t="shared" si="45"/>
        <v>96.081246666666672</v>
      </c>
      <c r="S187" s="295">
        <f t="shared" si="37"/>
        <v>0.17842333333332761</v>
      </c>
      <c r="T187" s="683">
        <f t="shared" si="41"/>
        <v>96.137778571428598</v>
      </c>
      <c r="U187" s="693">
        <f t="shared" si="39"/>
        <v>-1.7875714285693789E-2</v>
      </c>
      <c r="V187" s="608" t="str">
        <f t="shared" si="33"/>
        <v>谷</v>
      </c>
      <c r="W187" s="252">
        <v>-1</v>
      </c>
      <c r="X187" s="645"/>
      <c r="Y187" s="216"/>
    </row>
    <row r="188" spans="1:25">
      <c r="A188" s="2589">
        <v>39904</v>
      </c>
      <c r="B188" s="2621">
        <v>94.678628801092572</v>
      </c>
      <c r="C188" s="593">
        <f t="shared" si="34"/>
        <v>-3.1804080691713921E-2</v>
      </c>
      <c r="D188" s="1759">
        <f t="shared" si="43"/>
        <v>-6.7</v>
      </c>
      <c r="E188" s="683">
        <f t="shared" si="38"/>
        <v>94.800841607593199</v>
      </c>
      <c r="F188" s="693">
        <f t="shared" si="35"/>
        <v>-0.32350775502820284</v>
      </c>
      <c r="G188" s="393">
        <f t="shared" si="40"/>
        <v>96.10370707642879</v>
      </c>
      <c r="H188" s="295">
        <f t="shared" si="36"/>
        <v>-0.68949746951113866</v>
      </c>
      <c r="I188" s="1729" t="s">
        <v>346</v>
      </c>
      <c r="J188" s="2606" t="str">
        <f t="shared" si="31"/>
        <v>谷</v>
      </c>
      <c r="K188" s="2600">
        <v>-1</v>
      </c>
      <c r="L188" s="1685"/>
      <c r="M188" s="10"/>
      <c r="N188" s="201">
        <v>39904</v>
      </c>
      <c r="O188" s="710">
        <v>97.058059999999998</v>
      </c>
      <c r="P188" s="36">
        <f t="shared" si="32"/>
        <v>0.63535000000000252</v>
      </c>
      <c r="Q188" s="263">
        <f t="shared" si="44"/>
        <v>-0.79</v>
      </c>
      <c r="R188" s="394">
        <f t="shared" si="45"/>
        <v>96.490373333333324</v>
      </c>
      <c r="S188" s="297">
        <f t="shared" si="37"/>
        <v>0.40912666666665132</v>
      </c>
      <c r="T188" s="52">
        <f t="shared" si="41"/>
        <v>96.222979999999993</v>
      </c>
      <c r="U188" s="263">
        <f t="shared" si="39"/>
        <v>8.5201428571394899E-2</v>
      </c>
      <c r="V188" s="609" t="str">
        <f t="shared" si="33"/>
        <v>---</v>
      </c>
      <c r="W188" s="247">
        <v>0</v>
      </c>
      <c r="X188" s="645"/>
      <c r="Y188" s="216"/>
    </row>
    <row r="189" spans="1:25">
      <c r="A189" s="2586">
        <v>39934</v>
      </c>
      <c r="B189" s="2621">
        <v>94.890178458993717</v>
      </c>
      <c r="C189" s="2610">
        <f t="shared" si="34"/>
        <v>0.21154965790114488</v>
      </c>
      <c r="D189" s="1757">
        <f t="shared" si="43"/>
        <v>-6.5</v>
      </c>
      <c r="E189" s="687">
        <f t="shared" si="38"/>
        <v>94.759746713956858</v>
      </c>
      <c r="F189" s="266">
        <f t="shared" si="35"/>
        <v>-4.1094893636341112E-2</v>
      </c>
      <c r="G189" s="611">
        <f t="shared" si="40"/>
        <v>95.576987392090132</v>
      </c>
      <c r="H189" s="633">
        <f t="shared" si="36"/>
        <v>-0.52671968433865857</v>
      </c>
      <c r="I189" s="1726" t="s">
        <v>346</v>
      </c>
      <c r="J189" s="2603" t="str">
        <f t="shared" si="31"/>
        <v>---</v>
      </c>
      <c r="K189" s="2600">
        <v>0</v>
      </c>
      <c r="L189" s="1685"/>
      <c r="M189" s="10"/>
      <c r="N189" s="201">
        <v>39934</v>
      </c>
      <c r="O189" s="710">
        <v>97.737480000000005</v>
      </c>
      <c r="P189" s="36">
        <f t="shared" si="32"/>
        <v>0.67942000000000746</v>
      </c>
      <c r="Q189" s="263">
        <f t="shared" si="44"/>
        <v>0.36</v>
      </c>
      <c r="R189" s="394">
        <f t="shared" si="45"/>
        <v>97.072749999999999</v>
      </c>
      <c r="S189" s="297">
        <f t="shared" si="37"/>
        <v>0.58237666666667565</v>
      </c>
      <c r="T189" s="687">
        <f t="shared" si="41"/>
        <v>96.429944285714299</v>
      </c>
      <c r="U189" s="266">
        <f t="shared" si="39"/>
        <v>0.20696428571430658</v>
      </c>
      <c r="V189" s="609" t="str">
        <f t="shared" si="33"/>
        <v>---</v>
      </c>
      <c r="W189" s="247">
        <v>0</v>
      </c>
      <c r="X189" s="645"/>
      <c r="Y189" s="216"/>
    </row>
    <row r="190" spans="1:25">
      <c r="A190" s="2586">
        <v>39965</v>
      </c>
      <c r="B190" s="2621">
        <v>95.332409197588362</v>
      </c>
      <c r="C190" s="2610">
        <f t="shared" si="34"/>
        <v>0.44223073859464535</v>
      </c>
      <c r="D190" s="1757">
        <f t="shared" si="43"/>
        <v>-5.9</v>
      </c>
      <c r="E190" s="687">
        <f t="shared" si="38"/>
        <v>94.967072152558217</v>
      </c>
      <c r="F190" s="266">
        <f t="shared" si="35"/>
        <v>0.20732543860135877</v>
      </c>
      <c r="G190" s="611">
        <f t="shared" si="40"/>
        <v>95.259651834800721</v>
      </c>
      <c r="H190" s="633">
        <f t="shared" si="36"/>
        <v>-0.31733555728941099</v>
      </c>
      <c r="I190" s="1726" t="s">
        <v>349</v>
      </c>
      <c r="J190" s="2603" t="str">
        <f t="shared" si="31"/>
        <v>---</v>
      </c>
      <c r="K190" s="2600">
        <v>0</v>
      </c>
      <c r="L190" s="1685"/>
      <c r="M190" s="10"/>
      <c r="N190" s="201">
        <v>39965</v>
      </c>
      <c r="O190" s="710">
        <v>98.322410000000005</v>
      </c>
      <c r="P190" s="36">
        <f t="shared" si="32"/>
        <v>0.58492999999999995</v>
      </c>
      <c r="Q190" s="263">
        <f t="shared" si="44"/>
        <v>1.36</v>
      </c>
      <c r="R190" s="394">
        <f t="shared" si="45"/>
        <v>97.705983333333336</v>
      </c>
      <c r="S190" s="297">
        <f t="shared" si="37"/>
        <v>0.63323333333333665</v>
      </c>
      <c r="T190" s="687">
        <f t="shared" si="41"/>
        <v>96.749875714285722</v>
      </c>
      <c r="U190" s="266">
        <f t="shared" si="39"/>
        <v>0.31993142857142232</v>
      </c>
      <c r="V190" s="609" t="str">
        <f t="shared" si="33"/>
        <v>---</v>
      </c>
      <c r="W190" s="247">
        <v>0</v>
      </c>
      <c r="X190" s="645"/>
      <c r="Y190" s="216"/>
    </row>
    <row r="191" spans="1:25">
      <c r="A191" s="2586">
        <v>39995</v>
      </c>
      <c r="B191" s="2621">
        <v>95.942284874521533</v>
      </c>
      <c r="C191" s="2610">
        <f t="shared" si="34"/>
        <v>0.60987567693317146</v>
      </c>
      <c r="D191" s="1757">
        <f t="shared" si="43"/>
        <v>-4.9000000000000004</v>
      </c>
      <c r="E191" s="687">
        <f t="shared" si="38"/>
        <v>95.388290843701199</v>
      </c>
      <c r="F191" s="266">
        <f t="shared" si="35"/>
        <v>0.42121869114298249</v>
      </c>
      <c r="G191" s="611">
        <f t="shared" si="40"/>
        <v>95.173792774294341</v>
      </c>
      <c r="H191" s="633">
        <f t="shared" si="36"/>
        <v>-8.5859060506379592E-2</v>
      </c>
      <c r="I191" s="1726" t="s">
        <v>349</v>
      </c>
      <c r="J191" s="2603" t="str">
        <f t="shared" si="31"/>
        <v>---</v>
      </c>
      <c r="K191" s="2600">
        <v>0</v>
      </c>
      <c r="L191" s="1685"/>
      <c r="M191" s="10"/>
      <c r="N191" s="201">
        <v>39995</v>
      </c>
      <c r="O191" s="710">
        <v>98.787779999999998</v>
      </c>
      <c r="P191" s="36">
        <f t="shared" si="32"/>
        <v>0.46536999999999296</v>
      </c>
      <c r="Q191" s="263">
        <f t="shared" si="44"/>
        <v>2.13</v>
      </c>
      <c r="R191" s="394">
        <f t="shared" si="45"/>
        <v>98.282556666666665</v>
      </c>
      <c r="S191" s="297">
        <f t="shared" si="37"/>
        <v>0.57657333333332872</v>
      </c>
      <c r="T191" s="687">
        <f t="shared" si="41"/>
        <v>97.164210000000011</v>
      </c>
      <c r="U191" s="266">
        <f t="shared" si="39"/>
        <v>0.41433428571428976</v>
      </c>
      <c r="V191" s="609" t="str">
        <f t="shared" si="33"/>
        <v>---</v>
      </c>
      <c r="W191" s="247">
        <v>0</v>
      </c>
      <c r="X191" s="645"/>
      <c r="Y191" s="216"/>
    </row>
    <row r="192" spans="1:25">
      <c r="A192" s="2586">
        <v>40026</v>
      </c>
      <c r="B192" s="2621">
        <v>96.660538563858111</v>
      </c>
      <c r="C192" s="2610">
        <f t="shared" si="34"/>
        <v>0.71825368933657785</v>
      </c>
      <c r="D192" s="1757">
        <f t="shared" si="43"/>
        <v>-3.6</v>
      </c>
      <c r="E192" s="687">
        <f t="shared" si="38"/>
        <v>95.978410878656007</v>
      </c>
      <c r="F192" s="266">
        <f t="shared" si="35"/>
        <v>0.59012003495480769</v>
      </c>
      <c r="G192" s="611">
        <f t="shared" si="40"/>
        <v>95.318276559677329</v>
      </c>
      <c r="H192" s="633">
        <f t="shared" si="36"/>
        <v>0.14448378538298812</v>
      </c>
      <c r="I192" s="1726" t="s">
        <v>344</v>
      </c>
      <c r="J192" s="2603" t="str">
        <f t="shared" si="31"/>
        <v>---</v>
      </c>
      <c r="K192" s="2600">
        <v>0</v>
      </c>
      <c r="L192" s="1685"/>
      <c r="M192" s="10"/>
      <c r="N192" s="201">
        <v>40026</v>
      </c>
      <c r="O192" s="710">
        <v>99.078540000000004</v>
      </c>
      <c r="P192" s="36">
        <f t="shared" si="32"/>
        <v>0.2907600000000059</v>
      </c>
      <c r="Q192" s="263">
        <f t="shared" si="44"/>
        <v>2.62</v>
      </c>
      <c r="R192" s="394">
        <f t="shared" si="45"/>
        <v>98.729576666666659</v>
      </c>
      <c r="S192" s="297">
        <f t="shared" si="37"/>
        <v>0.44701999999999487</v>
      </c>
      <c r="T192" s="687">
        <f t="shared" si="41"/>
        <v>97.628190000000004</v>
      </c>
      <c r="U192" s="266">
        <f t="shared" si="39"/>
        <v>0.46397999999999229</v>
      </c>
      <c r="V192" s="609" t="str">
        <f t="shared" si="33"/>
        <v>---</v>
      </c>
      <c r="W192" s="247">
        <v>0</v>
      </c>
      <c r="X192" s="645"/>
      <c r="Y192" s="216"/>
    </row>
    <row r="193" spans="1:25">
      <c r="A193" s="2586">
        <v>40057</v>
      </c>
      <c r="B193" s="2621">
        <v>97.455933863509031</v>
      </c>
      <c r="C193" s="2610">
        <f t="shared" si="34"/>
        <v>0.79539529965092015</v>
      </c>
      <c r="D193" s="1757">
        <f t="shared" si="43"/>
        <v>-2.1</v>
      </c>
      <c r="E193" s="687">
        <f t="shared" si="38"/>
        <v>96.686252433962878</v>
      </c>
      <c r="F193" s="266">
        <f t="shared" si="35"/>
        <v>0.70784155530687087</v>
      </c>
      <c r="G193" s="611">
        <f t="shared" si="40"/>
        <v>95.667200948763949</v>
      </c>
      <c r="H193" s="633">
        <f t="shared" si="36"/>
        <v>0.34892438908661916</v>
      </c>
      <c r="I193" s="1726" t="s">
        <v>344</v>
      </c>
      <c r="J193" s="2603" t="str">
        <f t="shared" si="31"/>
        <v>---</v>
      </c>
      <c r="K193" s="2600">
        <v>0</v>
      </c>
      <c r="L193" s="1685"/>
      <c r="M193" s="10"/>
      <c r="N193" s="201">
        <v>40057</v>
      </c>
      <c r="O193" s="710">
        <v>99.223709999999997</v>
      </c>
      <c r="P193" s="36">
        <f t="shared" si="32"/>
        <v>0.14516999999999314</v>
      </c>
      <c r="Q193" s="263">
        <f t="shared" si="44"/>
        <v>2.86</v>
      </c>
      <c r="R193" s="394">
        <f t="shared" si="45"/>
        <v>99.030010000000004</v>
      </c>
      <c r="S193" s="297">
        <f t="shared" si="37"/>
        <v>0.30043333333334488</v>
      </c>
      <c r="T193" s="687">
        <f t="shared" si="41"/>
        <v>98.09009857142857</v>
      </c>
      <c r="U193" s="266">
        <f t="shared" si="39"/>
        <v>0.46190857142856601</v>
      </c>
      <c r="V193" s="609" t="str">
        <f t="shared" si="33"/>
        <v>---</v>
      </c>
      <c r="W193" s="247">
        <v>0</v>
      </c>
      <c r="X193" s="645"/>
      <c r="Y193" s="216"/>
    </row>
    <row r="194" spans="1:25">
      <c r="A194" s="2586">
        <v>40087</v>
      </c>
      <c r="B194" s="2621">
        <v>98.235871418582292</v>
      </c>
      <c r="C194" s="2610">
        <f t="shared" si="34"/>
        <v>0.77993755507326057</v>
      </c>
      <c r="D194" s="1757">
        <f t="shared" si="43"/>
        <v>-0.3</v>
      </c>
      <c r="E194" s="687">
        <f t="shared" si="38"/>
        <v>97.450781281983154</v>
      </c>
      <c r="F194" s="266">
        <f t="shared" si="35"/>
        <v>0.76452884802027654</v>
      </c>
      <c r="G194" s="611">
        <f t="shared" si="40"/>
        <v>96.170835025449378</v>
      </c>
      <c r="H194" s="633">
        <f t="shared" si="36"/>
        <v>0.50363407668542948</v>
      </c>
      <c r="I194" s="1726" t="s">
        <v>344</v>
      </c>
      <c r="J194" s="2603" t="str">
        <f t="shared" si="31"/>
        <v>---</v>
      </c>
      <c r="K194" s="2600">
        <v>0</v>
      </c>
      <c r="L194" s="1685"/>
      <c r="M194" s="10"/>
      <c r="N194" s="201">
        <v>40087</v>
      </c>
      <c r="O194" s="710">
        <v>99.266329999999996</v>
      </c>
      <c r="P194" s="36">
        <f t="shared" si="32"/>
        <v>4.2619999999999436E-2</v>
      </c>
      <c r="Q194" s="263">
        <f t="shared" si="44"/>
        <v>3.09</v>
      </c>
      <c r="R194" s="394">
        <f t="shared" si="45"/>
        <v>99.189526666666666</v>
      </c>
      <c r="S194" s="297">
        <f t="shared" si="37"/>
        <v>0.15951666666666142</v>
      </c>
      <c r="T194" s="687">
        <f t="shared" si="41"/>
        <v>98.496330000000015</v>
      </c>
      <c r="U194" s="266">
        <f t="shared" si="39"/>
        <v>0.40623142857144501</v>
      </c>
      <c r="V194" s="609" t="str">
        <f t="shared" si="33"/>
        <v>---</v>
      </c>
      <c r="W194" s="247">
        <v>0</v>
      </c>
      <c r="X194" s="645"/>
      <c r="Y194" s="216"/>
    </row>
    <row r="195" spans="1:25">
      <c r="A195" s="2586">
        <v>40118</v>
      </c>
      <c r="B195" s="2621">
        <v>98.935871005914237</v>
      </c>
      <c r="C195" s="2610">
        <f t="shared" si="34"/>
        <v>0.69999958733194489</v>
      </c>
      <c r="D195" s="1757">
        <f t="shared" si="43"/>
        <v>1.4</v>
      </c>
      <c r="E195" s="687">
        <f t="shared" si="38"/>
        <v>98.209225429335177</v>
      </c>
      <c r="F195" s="266">
        <f t="shared" si="35"/>
        <v>0.75844414735202292</v>
      </c>
      <c r="G195" s="611">
        <f t="shared" si="40"/>
        <v>96.779012483281036</v>
      </c>
      <c r="H195" s="633">
        <f t="shared" si="36"/>
        <v>0.60817745783165833</v>
      </c>
      <c r="I195" s="1726" t="s">
        <v>344</v>
      </c>
      <c r="J195" s="2603" t="str">
        <f t="shared" si="31"/>
        <v>---</v>
      </c>
      <c r="K195" s="2600">
        <v>0</v>
      </c>
      <c r="L195" s="1685"/>
      <c r="M195" s="10"/>
      <c r="N195" s="201">
        <v>40118</v>
      </c>
      <c r="O195" s="710">
        <v>99.228679999999997</v>
      </c>
      <c r="P195" s="36">
        <f t="shared" si="32"/>
        <v>-3.7649999999999295E-2</v>
      </c>
      <c r="Q195" s="263">
        <f t="shared" si="44"/>
        <v>3.27</v>
      </c>
      <c r="R195" s="394">
        <f t="shared" si="45"/>
        <v>99.239573333333325</v>
      </c>
      <c r="S195" s="297">
        <f t="shared" si="37"/>
        <v>5.0046666666659689E-2</v>
      </c>
      <c r="T195" s="687">
        <f t="shared" si="41"/>
        <v>98.806418571428566</v>
      </c>
      <c r="U195" s="266">
        <f t="shared" si="39"/>
        <v>0.31008857142855106</v>
      </c>
      <c r="V195" s="609" t="str">
        <f t="shared" si="33"/>
        <v>---</v>
      </c>
      <c r="W195" s="247">
        <v>0</v>
      </c>
      <c r="X195" s="645"/>
      <c r="Y195" s="216"/>
    </row>
    <row r="196" spans="1:25">
      <c r="A196" s="2587">
        <v>40148</v>
      </c>
      <c r="B196" s="2621">
        <v>99.515024514855298</v>
      </c>
      <c r="C196" s="2611">
        <f t="shared" si="34"/>
        <v>0.57915350894106155</v>
      </c>
      <c r="D196" s="1758">
        <f t="shared" si="43"/>
        <v>3.1</v>
      </c>
      <c r="E196" s="688">
        <f t="shared" si="38"/>
        <v>98.895588979783952</v>
      </c>
      <c r="F196" s="267">
        <f t="shared" si="35"/>
        <v>0.68636355044877462</v>
      </c>
      <c r="G196" s="612">
        <f t="shared" si="40"/>
        <v>97.439704776975546</v>
      </c>
      <c r="H196" s="634">
        <f t="shared" si="36"/>
        <v>0.66069229369450966</v>
      </c>
      <c r="I196" s="1727" t="s">
        <v>344</v>
      </c>
      <c r="J196" s="2604" t="str">
        <f t="shared" si="31"/>
        <v>---</v>
      </c>
      <c r="K196" s="2600">
        <v>0</v>
      </c>
      <c r="L196" s="1686"/>
      <c r="M196" s="10"/>
      <c r="N196" s="202">
        <v>40148</v>
      </c>
      <c r="O196" s="711">
        <v>99.180009999999996</v>
      </c>
      <c r="P196" s="242">
        <f t="shared" si="32"/>
        <v>-4.8670000000001323E-2</v>
      </c>
      <c r="Q196" s="543">
        <f t="shared" si="44"/>
        <v>3.43</v>
      </c>
      <c r="R196" s="492">
        <f t="shared" si="45"/>
        <v>99.225006666666658</v>
      </c>
      <c r="S196" s="490">
        <f t="shared" si="37"/>
        <v>-1.4566666666667061E-2</v>
      </c>
      <c r="T196" s="688">
        <f t="shared" si="41"/>
        <v>99.012494285714283</v>
      </c>
      <c r="U196" s="267">
        <f t="shared" si="39"/>
        <v>0.20607571428571703</v>
      </c>
      <c r="V196" s="609" t="str">
        <f t="shared" si="33"/>
        <v>---</v>
      </c>
      <c r="W196" s="247">
        <v>0</v>
      </c>
      <c r="X196" s="645"/>
      <c r="Y196" s="216"/>
    </row>
    <row r="197" spans="1:25">
      <c r="A197" s="2586">
        <v>40179</v>
      </c>
      <c r="B197" s="2621">
        <v>99.99124251598866</v>
      </c>
      <c r="C197" s="2610">
        <f t="shared" si="34"/>
        <v>0.47621800113336121</v>
      </c>
      <c r="D197" s="1757">
        <f t="shared" si="43"/>
        <v>4.5</v>
      </c>
      <c r="E197" s="687">
        <f t="shared" si="38"/>
        <v>99.480712678919403</v>
      </c>
      <c r="F197" s="266">
        <f t="shared" si="35"/>
        <v>0.58512369913545115</v>
      </c>
      <c r="G197" s="611">
        <f t="shared" si="40"/>
        <v>98.10525239388987</v>
      </c>
      <c r="H197" s="633">
        <f t="shared" si="36"/>
        <v>0.66554761691432418</v>
      </c>
      <c r="I197" s="1726" t="s">
        <v>344</v>
      </c>
      <c r="J197" s="2605" t="str">
        <f t="shared" si="31"/>
        <v>---</v>
      </c>
      <c r="K197" s="2600">
        <v>0</v>
      </c>
      <c r="L197" s="1685"/>
      <c r="M197" s="10"/>
      <c r="N197" s="201">
        <v>40179</v>
      </c>
      <c r="O197" s="710">
        <v>99.274209999999997</v>
      </c>
      <c r="P197" s="36">
        <f t="shared" si="32"/>
        <v>9.4200000000000728E-2</v>
      </c>
      <c r="Q197" s="263">
        <f t="shared" si="44"/>
        <v>3.59</v>
      </c>
      <c r="R197" s="394">
        <f t="shared" si="45"/>
        <v>99.227633333333316</v>
      </c>
      <c r="S197" s="297">
        <f t="shared" si="37"/>
        <v>2.6266666666572291E-3</v>
      </c>
      <c r="T197" s="687">
        <f t="shared" si="41"/>
        <v>99.14846571428572</v>
      </c>
      <c r="U197" s="266">
        <f t="shared" si="39"/>
        <v>0.13597142857143751</v>
      </c>
      <c r="V197" s="609" t="str">
        <f t="shared" si="33"/>
        <v>---</v>
      </c>
      <c r="W197" s="247">
        <v>0</v>
      </c>
      <c r="X197" s="645"/>
      <c r="Y197" s="216"/>
    </row>
    <row r="198" spans="1:25">
      <c r="A198" s="2586">
        <v>40210</v>
      </c>
      <c r="B198" s="2621">
        <v>100.3235382440912</v>
      </c>
      <c r="C198" s="2610">
        <f t="shared" si="34"/>
        <v>0.33229572810253671</v>
      </c>
      <c r="D198" s="1757">
        <f t="shared" si="43"/>
        <v>5.6</v>
      </c>
      <c r="E198" s="687">
        <f t="shared" si="38"/>
        <v>99.943268424978385</v>
      </c>
      <c r="F198" s="266">
        <f t="shared" si="35"/>
        <v>0.46255574605898175</v>
      </c>
      <c r="G198" s="611">
        <f t="shared" si="40"/>
        <v>98.731145732399838</v>
      </c>
      <c r="H198" s="633">
        <f t="shared" si="36"/>
        <v>0.62589333850996809</v>
      </c>
      <c r="I198" s="1726" t="s">
        <v>344</v>
      </c>
      <c r="J198" s="2603" t="str">
        <f t="shared" ref="J198:J261" si="46">IF(K198=1,"山",IF(K198=-1,"谷","---"))</f>
        <v>---</v>
      </c>
      <c r="K198" s="2600">
        <v>0</v>
      </c>
      <c r="L198" s="1685"/>
      <c r="M198" s="10"/>
      <c r="N198" s="201">
        <v>40210</v>
      </c>
      <c r="O198" s="710">
        <v>99.439790000000002</v>
      </c>
      <c r="P198" s="36">
        <f t="shared" ref="P198:P261" si="47">O198-O197</f>
        <v>0.16558000000000561</v>
      </c>
      <c r="Q198" s="263">
        <f t="shared" si="44"/>
        <v>3.59</v>
      </c>
      <c r="R198" s="394">
        <f t="shared" si="45"/>
        <v>99.298003333333327</v>
      </c>
      <c r="S198" s="297">
        <f t="shared" si="37"/>
        <v>7.0370000000011146E-2</v>
      </c>
      <c r="T198" s="687">
        <f t="shared" si="41"/>
        <v>99.241610000000009</v>
      </c>
      <c r="U198" s="266">
        <f t="shared" si="39"/>
        <v>9.3144285714288344E-2</v>
      </c>
      <c r="V198" s="609" t="str">
        <f t="shared" ref="V198:V261" si="48">IF(W198=1,"山",IF(W198=-1,"谷","---"))</f>
        <v>---</v>
      </c>
      <c r="W198" s="247">
        <v>0</v>
      </c>
      <c r="X198" s="645"/>
      <c r="Y198" s="216"/>
    </row>
    <row r="199" spans="1:25">
      <c r="A199" s="2586">
        <v>40238</v>
      </c>
      <c r="B199" s="2621">
        <v>100.49275458132662</v>
      </c>
      <c r="C199" s="2610">
        <f t="shared" ref="C199:C265" si="49">B199-B198</f>
        <v>0.16921633723542584</v>
      </c>
      <c r="D199" s="1757">
        <f t="shared" si="43"/>
        <v>6.1</v>
      </c>
      <c r="E199" s="687">
        <f t="shared" si="38"/>
        <v>100.2691784471355</v>
      </c>
      <c r="F199" s="266">
        <f t="shared" si="35"/>
        <v>0.3259100221571174</v>
      </c>
      <c r="G199" s="611">
        <f t="shared" si="40"/>
        <v>99.278605163466764</v>
      </c>
      <c r="H199" s="633">
        <f t="shared" si="36"/>
        <v>0.54745943106692607</v>
      </c>
      <c r="I199" s="1726" t="s">
        <v>344</v>
      </c>
      <c r="J199" s="2603" t="str">
        <f t="shared" si="46"/>
        <v>---</v>
      </c>
      <c r="K199" s="2600">
        <v>0</v>
      </c>
      <c r="L199" s="1685"/>
      <c r="M199" s="10"/>
      <c r="N199" s="201">
        <v>40238</v>
      </c>
      <c r="O199" s="710">
        <v>99.616739999999993</v>
      </c>
      <c r="P199" s="36">
        <f t="shared" si="47"/>
        <v>0.17694999999999084</v>
      </c>
      <c r="Q199" s="263">
        <f t="shared" si="44"/>
        <v>3.31</v>
      </c>
      <c r="R199" s="394">
        <f t="shared" si="45"/>
        <v>99.443579999999997</v>
      </c>
      <c r="S199" s="297">
        <f t="shared" si="37"/>
        <v>0.14557666666667046</v>
      </c>
      <c r="T199" s="687">
        <f t="shared" si="41"/>
        <v>99.318495714285717</v>
      </c>
      <c r="U199" s="266">
        <f t="shared" si="39"/>
        <v>7.6885714285708673E-2</v>
      </c>
      <c r="V199" s="609" t="str">
        <f t="shared" si="48"/>
        <v>---</v>
      </c>
      <c r="W199" s="247">
        <v>0</v>
      </c>
      <c r="X199" s="645"/>
      <c r="Y199" s="216"/>
    </row>
    <row r="200" spans="1:25">
      <c r="A200" s="2589">
        <v>40269</v>
      </c>
      <c r="B200" s="2621">
        <v>100.53986700733978</v>
      </c>
      <c r="C200" s="593">
        <f t="shared" si="49"/>
        <v>4.711242601315746E-2</v>
      </c>
      <c r="D200" s="1759">
        <f t="shared" si="43"/>
        <v>6.2</v>
      </c>
      <c r="E200" s="683">
        <f t="shared" si="38"/>
        <v>100.45205327758588</v>
      </c>
      <c r="F200" s="693">
        <f t="shared" ref="F200:F263" si="50">E200-E199</f>
        <v>0.18287483045037334</v>
      </c>
      <c r="G200" s="393">
        <f t="shared" si="40"/>
        <v>99.719167041156879</v>
      </c>
      <c r="H200" s="295">
        <f t="shared" ref="H200:H263" si="51">G200-G199</f>
        <v>0.44056187769011501</v>
      </c>
      <c r="I200" s="1729" t="s">
        <v>344</v>
      </c>
      <c r="J200" s="2606" t="str">
        <f t="shared" si="46"/>
        <v>---</v>
      </c>
      <c r="K200" s="2600">
        <v>0</v>
      </c>
      <c r="L200" s="1685"/>
      <c r="M200" s="10"/>
      <c r="N200" s="201">
        <v>40269</v>
      </c>
      <c r="O200" s="710">
        <v>99.756559999999993</v>
      </c>
      <c r="P200" s="36">
        <f t="shared" si="47"/>
        <v>0.13982000000000028</v>
      </c>
      <c r="Q200" s="263">
        <f t="shared" si="44"/>
        <v>2.78</v>
      </c>
      <c r="R200" s="394">
        <f t="shared" si="45"/>
        <v>99.604363333333325</v>
      </c>
      <c r="S200" s="297">
        <f t="shared" ref="S200:S263" si="52">R200-R199</f>
        <v>0.1607833333333275</v>
      </c>
      <c r="T200" s="52">
        <f t="shared" si="41"/>
        <v>99.394617142857143</v>
      </c>
      <c r="U200" s="263">
        <f t="shared" si="39"/>
        <v>7.6121428571426009E-2</v>
      </c>
      <c r="V200" s="609" t="str">
        <f t="shared" si="48"/>
        <v>---</v>
      </c>
      <c r="W200" s="247">
        <v>0</v>
      </c>
      <c r="X200" s="645"/>
      <c r="Y200" s="216"/>
    </row>
    <row r="201" spans="1:25">
      <c r="A201" s="2586">
        <v>40299</v>
      </c>
      <c r="B201" s="2621">
        <v>100.51339688569576</v>
      </c>
      <c r="C201" s="2610">
        <f t="shared" si="49"/>
        <v>-2.6470121644024402E-2</v>
      </c>
      <c r="D201" s="1757">
        <f t="shared" si="43"/>
        <v>5.9</v>
      </c>
      <c r="E201" s="687">
        <f t="shared" si="38"/>
        <v>100.51533949145407</v>
      </c>
      <c r="F201" s="266">
        <f t="shared" si="50"/>
        <v>6.3286213868195773E-2</v>
      </c>
      <c r="G201" s="611">
        <f t="shared" si="40"/>
        <v>100.04452782217308</v>
      </c>
      <c r="H201" s="633">
        <f t="shared" si="51"/>
        <v>0.32536078101620092</v>
      </c>
      <c r="I201" s="1726" t="s">
        <v>344</v>
      </c>
      <c r="J201" s="2603" t="str">
        <f t="shared" si="46"/>
        <v>---</v>
      </c>
      <c r="K201" s="2600">
        <v>0</v>
      </c>
      <c r="L201" s="1685"/>
      <c r="M201" s="10"/>
      <c r="N201" s="201">
        <v>40299</v>
      </c>
      <c r="O201" s="710">
        <v>99.838390000000004</v>
      </c>
      <c r="P201" s="36">
        <f t="shared" si="47"/>
        <v>8.1830000000010727E-2</v>
      </c>
      <c r="Q201" s="263">
        <f t="shared" si="44"/>
        <v>2.15</v>
      </c>
      <c r="R201" s="394">
        <f t="shared" si="45"/>
        <v>99.737229999999997</v>
      </c>
      <c r="S201" s="297">
        <f t="shared" si="52"/>
        <v>0.13286666666667202</v>
      </c>
      <c r="T201" s="687">
        <f t="shared" si="41"/>
        <v>99.476340000000008</v>
      </c>
      <c r="U201" s="266">
        <f t="shared" si="39"/>
        <v>8.1722857142864314E-2</v>
      </c>
      <c r="V201" s="609" t="str">
        <f t="shared" si="48"/>
        <v>---</v>
      </c>
      <c r="W201" s="247">
        <v>0</v>
      </c>
      <c r="X201" s="645"/>
      <c r="Y201" s="216"/>
    </row>
    <row r="202" spans="1:25">
      <c r="A202" s="2586">
        <v>40330</v>
      </c>
      <c r="B202" s="2621">
        <v>100.44065500912752</v>
      </c>
      <c r="C202" s="2610">
        <f t="shared" si="49"/>
        <v>-7.2741876568230168E-2</v>
      </c>
      <c r="D202" s="1757">
        <f t="shared" si="43"/>
        <v>5.4</v>
      </c>
      <c r="E202" s="687">
        <f t="shared" si="38"/>
        <v>100.49797296738768</v>
      </c>
      <c r="F202" s="266">
        <f t="shared" si="50"/>
        <v>-1.7366524066389388E-2</v>
      </c>
      <c r="G202" s="611">
        <f t="shared" si="40"/>
        <v>100.25949696548926</v>
      </c>
      <c r="H202" s="633">
        <f t="shared" si="51"/>
        <v>0.214969143316182</v>
      </c>
      <c r="I202" s="1726" t="s">
        <v>350</v>
      </c>
      <c r="J202" s="2603" t="str">
        <f t="shared" si="46"/>
        <v>---</v>
      </c>
      <c r="K202" s="2600">
        <v>0</v>
      </c>
      <c r="L202" s="1685"/>
      <c r="M202" s="10"/>
      <c r="N202" s="201">
        <v>40330</v>
      </c>
      <c r="O202" s="710">
        <v>99.867149999999995</v>
      </c>
      <c r="P202" s="36">
        <f t="shared" si="47"/>
        <v>2.8759999999991237E-2</v>
      </c>
      <c r="Q202" s="263">
        <f t="shared" si="44"/>
        <v>1.57</v>
      </c>
      <c r="R202" s="394">
        <f t="shared" si="45"/>
        <v>99.820699999999988</v>
      </c>
      <c r="S202" s="297">
        <f t="shared" si="52"/>
        <v>8.3469999999991273E-2</v>
      </c>
      <c r="T202" s="687">
        <f t="shared" si="41"/>
        <v>99.567549999999997</v>
      </c>
      <c r="U202" s="266">
        <f t="shared" si="39"/>
        <v>9.1209999999989577E-2</v>
      </c>
      <c r="V202" s="609" t="str">
        <f t="shared" si="48"/>
        <v>---</v>
      </c>
      <c r="W202" s="247">
        <v>0</v>
      </c>
      <c r="X202" s="645"/>
      <c r="Y202" s="216"/>
    </row>
    <row r="203" spans="1:25">
      <c r="A203" s="2586">
        <v>40360</v>
      </c>
      <c r="B203" s="2621">
        <v>100.35188820008051</v>
      </c>
      <c r="C203" s="2610">
        <f t="shared" si="49"/>
        <v>-8.8766809047015727E-2</v>
      </c>
      <c r="D203" s="1757">
        <f t="shared" si="43"/>
        <v>4.5999999999999996</v>
      </c>
      <c r="E203" s="687">
        <f t="shared" si="38"/>
        <v>100.43531336496794</v>
      </c>
      <c r="F203" s="266">
        <f t="shared" si="50"/>
        <v>-6.2659602419742555E-2</v>
      </c>
      <c r="G203" s="611">
        <f t="shared" si="40"/>
        <v>100.37904892052146</v>
      </c>
      <c r="H203" s="633">
        <f t="shared" si="51"/>
        <v>0.11955195503219329</v>
      </c>
      <c r="I203" s="1726" t="s">
        <v>350</v>
      </c>
      <c r="J203" s="2603" t="str">
        <f t="shared" si="46"/>
        <v>---</v>
      </c>
      <c r="K203" s="2600">
        <v>0</v>
      </c>
      <c r="L203" s="1685"/>
      <c r="M203" s="10"/>
      <c r="N203" s="201">
        <v>40360</v>
      </c>
      <c r="O203" s="710">
        <v>99.819360000000003</v>
      </c>
      <c r="P203" s="36">
        <f t="shared" si="47"/>
        <v>-4.7789999999992006E-2</v>
      </c>
      <c r="Q203" s="263">
        <f t="shared" si="44"/>
        <v>1.04</v>
      </c>
      <c r="R203" s="394">
        <f t="shared" si="45"/>
        <v>99.841633333333334</v>
      </c>
      <c r="S203" s="297">
        <f t="shared" si="52"/>
        <v>2.0933333333346127E-2</v>
      </c>
      <c r="T203" s="687">
        <f t="shared" si="41"/>
        <v>99.658885714285702</v>
      </c>
      <c r="U203" s="266">
        <f t="shared" si="39"/>
        <v>9.1335714285705194E-2</v>
      </c>
      <c r="V203" s="609" t="str">
        <f t="shared" si="48"/>
        <v>---</v>
      </c>
      <c r="W203" s="247">
        <v>0</v>
      </c>
      <c r="X203" s="645"/>
      <c r="Y203" s="216"/>
    </row>
    <row r="204" spans="1:25">
      <c r="A204" s="2586">
        <v>40391</v>
      </c>
      <c r="B204" s="2621">
        <v>100.23156898301238</v>
      </c>
      <c r="C204" s="2610">
        <f t="shared" si="49"/>
        <v>-0.12031921706812909</v>
      </c>
      <c r="D204" s="1757">
        <f t="shared" si="43"/>
        <v>3.7</v>
      </c>
      <c r="E204" s="687">
        <f t="shared" ref="E204:E267" si="53">SUM(B202:B204)/3</f>
        <v>100.34137073074014</v>
      </c>
      <c r="F204" s="266">
        <f t="shared" si="50"/>
        <v>-9.3942634227801136E-2</v>
      </c>
      <c r="G204" s="611">
        <f t="shared" si="40"/>
        <v>100.4133812729534</v>
      </c>
      <c r="H204" s="633">
        <f t="shared" si="51"/>
        <v>3.4332352431945878E-2</v>
      </c>
      <c r="I204" s="1726" t="s">
        <v>346</v>
      </c>
      <c r="J204" s="2603" t="str">
        <f t="shared" si="46"/>
        <v>---</v>
      </c>
      <c r="K204" s="2600">
        <v>0</v>
      </c>
      <c r="L204" s="1685"/>
      <c r="M204" s="10"/>
      <c r="N204" s="201">
        <v>40391</v>
      </c>
      <c r="O204" s="710">
        <v>99.697069999999997</v>
      </c>
      <c r="P204" s="36">
        <f t="shared" si="47"/>
        <v>-0.12229000000000667</v>
      </c>
      <c r="Q204" s="263">
        <f t="shared" si="44"/>
        <v>0.62</v>
      </c>
      <c r="R204" s="394">
        <f t="shared" si="45"/>
        <v>99.79452666666667</v>
      </c>
      <c r="S204" s="297">
        <f t="shared" si="52"/>
        <v>-4.710666666666441E-2</v>
      </c>
      <c r="T204" s="687">
        <f t="shared" si="41"/>
        <v>99.71929428571427</v>
      </c>
      <c r="U204" s="266">
        <f t="shared" ref="U204:U267" si="54">T204-T203</f>
        <v>6.040857142856737E-2</v>
      </c>
      <c r="V204" s="609" t="str">
        <f t="shared" si="48"/>
        <v>---</v>
      </c>
      <c r="W204" s="247">
        <v>0</v>
      </c>
      <c r="X204" s="645"/>
      <c r="Y204" s="216"/>
    </row>
    <row r="205" spans="1:25">
      <c r="A205" s="2586">
        <v>40422</v>
      </c>
      <c r="B205" s="2621">
        <v>100.11897690766857</v>
      </c>
      <c r="C205" s="2610">
        <f t="shared" si="49"/>
        <v>-0.11259207534381233</v>
      </c>
      <c r="D205" s="1757">
        <f t="shared" si="43"/>
        <v>2.7</v>
      </c>
      <c r="E205" s="687">
        <f t="shared" si="53"/>
        <v>100.2341446969205</v>
      </c>
      <c r="F205" s="266">
        <f t="shared" si="50"/>
        <v>-0.10722603381964291</v>
      </c>
      <c r="G205" s="611">
        <f t="shared" si="40"/>
        <v>100.38415822489301</v>
      </c>
      <c r="H205" s="633">
        <f t="shared" si="51"/>
        <v>-2.9223048060387669E-2</v>
      </c>
      <c r="I205" s="1726" t="s">
        <v>346</v>
      </c>
      <c r="J205" s="2603" t="str">
        <f t="shared" si="46"/>
        <v>---</v>
      </c>
      <c r="K205" s="2600">
        <v>0</v>
      </c>
      <c r="L205" s="1685"/>
      <c r="M205" s="10"/>
      <c r="N205" s="201">
        <v>40422</v>
      </c>
      <c r="O205" s="710">
        <v>99.575710000000001</v>
      </c>
      <c r="P205" s="36">
        <f t="shared" si="47"/>
        <v>-0.12135999999999569</v>
      </c>
      <c r="Q205" s="263">
        <f t="shared" si="44"/>
        <v>0.35</v>
      </c>
      <c r="R205" s="394">
        <f t="shared" si="45"/>
        <v>99.69738000000001</v>
      </c>
      <c r="S205" s="297">
        <f t="shared" si="52"/>
        <v>-9.7146666666660053E-2</v>
      </c>
      <c r="T205" s="687">
        <f t="shared" si="41"/>
        <v>99.73871142857142</v>
      </c>
      <c r="U205" s="266">
        <f t="shared" si="54"/>
        <v>1.9417142857150793E-2</v>
      </c>
      <c r="V205" s="609" t="str">
        <f t="shared" si="48"/>
        <v>---</v>
      </c>
      <c r="W205" s="247">
        <v>0</v>
      </c>
      <c r="X205" s="645"/>
      <c r="Y205" s="216"/>
    </row>
    <row r="206" spans="1:25">
      <c r="A206" s="2586">
        <v>40452</v>
      </c>
      <c r="B206" s="2621">
        <v>100.03574518437367</v>
      </c>
      <c r="C206" s="2610">
        <f t="shared" si="49"/>
        <v>-8.3231723294900917E-2</v>
      </c>
      <c r="D206" s="1757">
        <f t="shared" si="43"/>
        <v>1.8</v>
      </c>
      <c r="E206" s="687">
        <f t="shared" si="53"/>
        <v>100.12876369168487</v>
      </c>
      <c r="F206" s="266">
        <f t="shared" si="50"/>
        <v>-0.10538100523562832</v>
      </c>
      <c r="G206" s="611">
        <f t="shared" si="40"/>
        <v>100.31887116818545</v>
      </c>
      <c r="H206" s="633">
        <f t="shared" si="51"/>
        <v>-6.5287056707560964E-2</v>
      </c>
      <c r="I206" s="1726" t="s">
        <v>346</v>
      </c>
      <c r="J206" s="2603" t="str">
        <f t="shared" si="46"/>
        <v>---</v>
      </c>
      <c r="K206" s="2600">
        <v>0</v>
      </c>
      <c r="L206" s="1685"/>
      <c r="M206" s="10"/>
      <c r="N206" s="201">
        <v>40452</v>
      </c>
      <c r="O206" s="710">
        <v>99.560829999999996</v>
      </c>
      <c r="P206" s="36">
        <f t="shared" si="47"/>
        <v>-1.4880000000005111E-2</v>
      </c>
      <c r="Q206" s="263">
        <f t="shared" si="44"/>
        <v>0.3</v>
      </c>
      <c r="R206" s="394">
        <f t="shared" si="45"/>
        <v>99.611203333333336</v>
      </c>
      <c r="S206" s="297">
        <f t="shared" si="52"/>
        <v>-8.6176666666673896E-2</v>
      </c>
      <c r="T206" s="687">
        <f t="shared" si="41"/>
        <v>99.730724285714274</v>
      </c>
      <c r="U206" s="266">
        <f t="shared" si="54"/>
        <v>-7.9871428571465231E-3</v>
      </c>
      <c r="V206" s="609" t="str">
        <f t="shared" si="48"/>
        <v>---</v>
      </c>
      <c r="W206" s="247">
        <v>0</v>
      </c>
      <c r="X206" s="645"/>
      <c r="Y206" s="216"/>
    </row>
    <row r="207" spans="1:25">
      <c r="A207" s="2586">
        <v>40483</v>
      </c>
      <c r="B207" s="2621">
        <v>100.05036791523895</v>
      </c>
      <c r="C207" s="2610">
        <f t="shared" si="49"/>
        <v>1.4622730865283984E-2</v>
      </c>
      <c r="D207" s="1757">
        <f t="shared" si="43"/>
        <v>1.1000000000000001</v>
      </c>
      <c r="E207" s="687">
        <f t="shared" si="53"/>
        <v>100.0683633357604</v>
      </c>
      <c r="F207" s="266">
        <f t="shared" si="50"/>
        <v>-6.0400355924471683E-2</v>
      </c>
      <c r="G207" s="611">
        <f t="shared" si="40"/>
        <v>100.24894272645676</v>
      </c>
      <c r="H207" s="633">
        <f t="shared" si="51"/>
        <v>-6.9928441728691837E-2</v>
      </c>
      <c r="I207" s="1726" t="s">
        <v>346</v>
      </c>
      <c r="J207" s="2603" t="str">
        <f t="shared" si="46"/>
        <v>---</v>
      </c>
      <c r="K207" s="2600">
        <v>0</v>
      </c>
      <c r="L207" s="1685"/>
      <c r="M207" s="10"/>
      <c r="N207" s="201">
        <v>40483</v>
      </c>
      <c r="O207" s="710">
        <v>99.633489999999995</v>
      </c>
      <c r="P207" s="36">
        <f t="shared" si="47"/>
        <v>7.2659999999999059E-2</v>
      </c>
      <c r="Q207" s="263">
        <f t="shared" si="44"/>
        <v>0.41</v>
      </c>
      <c r="R207" s="394">
        <f t="shared" si="45"/>
        <v>99.590010000000007</v>
      </c>
      <c r="S207" s="297">
        <f t="shared" si="52"/>
        <v>-2.1193333333329178E-2</v>
      </c>
      <c r="T207" s="687">
        <f t="shared" si="41"/>
        <v>99.713142857142856</v>
      </c>
      <c r="U207" s="266">
        <f t="shared" si="54"/>
        <v>-1.7581428571418201E-2</v>
      </c>
      <c r="V207" s="609" t="str">
        <f t="shared" si="48"/>
        <v>---</v>
      </c>
      <c r="W207" s="247">
        <v>0</v>
      </c>
      <c r="X207" s="645"/>
      <c r="Y207" s="216"/>
    </row>
    <row r="208" spans="1:25">
      <c r="A208" s="2586">
        <v>40513</v>
      </c>
      <c r="B208" s="2621">
        <v>100.15814040758028</v>
      </c>
      <c r="C208" s="2610">
        <f t="shared" si="49"/>
        <v>0.10777249234132569</v>
      </c>
      <c r="D208" s="1757">
        <f t="shared" si="43"/>
        <v>0.6</v>
      </c>
      <c r="E208" s="687">
        <f t="shared" si="53"/>
        <v>100.08141783573096</v>
      </c>
      <c r="F208" s="266">
        <f t="shared" si="50"/>
        <v>1.3054499970564848E-2</v>
      </c>
      <c r="G208" s="611">
        <f t="shared" ref="G208:G271" si="55">SUM(B202:B208)/7</f>
        <v>100.19819180101169</v>
      </c>
      <c r="H208" s="633">
        <f t="shared" si="51"/>
        <v>-5.0750925445072426E-2</v>
      </c>
      <c r="I208" s="1726" t="s">
        <v>349</v>
      </c>
      <c r="J208" s="2603" t="str">
        <f t="shared" si="46"/>
        <v>---</v>
      </c>
      <c r="K208" s="2600">
        <v>0</v>
      </c>
      <c r="L208" s="1685"/>
      <c r="M208" s="10"/>
      <c r="N208" s="250">
        <v>40513</v>
      </c>
      <c r="O208" s="713">
        <v>99.692809999999994</v>
      </c>
      <c r="P208" s="251">
        <f t="shared" si="47"/>
        <v>5.9319999999999595E-2</v>
      </c>
      <c r="Q208" s="694">
        <f t="shared" si="44"/>
        <v>0.52</v>
      </c>
      <c r="R208" s="393">
        <f t="shared" si="45"/>
        <v>99.629043333333343</v>
      </c>
      <c r="S208" s="295">
        <f t="shared" si="52"/>
        <v>3.9033333333335918E-2</v>
      </c>
      <c r="T208" s="683">
        <f t="shared" ref="T208:T241" si="56">SUM(O202:O208)/7</f>
        <v>99.692345714285722</v>
      </c>
      <c r="U208" s="693">
        <f t="shared" si="54"/>
        <v>-2.0797142857134077E-2</v>
      </c>
      <c r="V208" s="608" t="str">
        <f t="shared" si="48"/>
        <v>山</v>
      </c>
      <c r="W208" s="252">
        <v>1</v>
      </c>
      <c r="X208" s="645"/>
      <c r="Y208" s="216"/>
    </row>
    <row r="209" spans="1:25">
      <c r="A209" s="2588">
        <v>40544</v>
      </c>
      <c r="B209" s="2621">
        <v>100.26987666694937</v>
      </c>
      <c r="C209" s="2612">
        <f t="shared" si="49"/>
        <v>0.11173625936909559</v>
      </c>
      <c r="D209" s="1756">
        <f t="shared" si="43"/>
        <v>0.3</v>
      </c>
      <c r="E209" s="689">
        <f t="shared" si="53"/>
        <v>100.1594616632562</v>
      </c>
      <c r="F209" s="268">
        <f t="shared" si="50"/>
        <v>7.8043827525235088E-2</v>
      </c>
      <c r="G209" s="613">
        <f t="shared" si="55"/>
        <v>100.17379489498626</v>
      </c>
      <c r="H209" s="635">
        <f t="shared" si="51"/>
        <v>-2.4396906025430098E-2</v>
      </c>
      <c r="I209" s="1728" t="s">
        <v>349</v>
      </c>
      <c r="J209" s="2603" t="str">
        <f t="shared" si="46"/>
        <v>---</v>
      </c>
      <c r="K209" s="2600">
        <v>0</v>
      </c>
      <c r="L209" s="1775"/>
      <c r="M209" s="10"/>
      <c r="N209" s="200">
        <v>40544</v>
      </c>
      <c r="O209" s="712">
        <v>99.621189999999999</v>
      </c>
      <c r="P209" s="244">
        <f t="shared" si="47"/>
        <v>-7.1619999999995798E-2</v>
      </c>
      <c r="Q209" s="263">
        <f t="shared" si="44"/>
        <v>0.35</v>
      </c>
      <c r="R209" s="642">
        <f t="shared" si="45"/>
        <v>99.649163333333334</v>
      </c>
      <c r="S209" s="643">
        <f t="shared" si="52"/>
        <v>2.0119999999991478E-2</v>
      </c>
      <c r="T209" s="689">
        <f t="shared" si="56"/>
        <v>99.657208571428569</v>
      </c>
      <c r="U209" s="268">
        <f t="shared" si="54"/>
        <v>-3.5137142857152526E-2</v>
      </c>
      <c r="V209" s="609" t="str">
        <f t="shared" si="48"/>
        <v>---</v>
      </c>
      <c r="W209" s="247">
        <v>0</v>
      </c>
      <c r="X209" s="645"/>
      <c r="Y209" s="216"/>
    </row>
    <row r="210" spans="1:25">
      <c r="A210" s="2586">
        <v>40575</v>
      </c>
      <c r="B210" s="2621">
        <v>100.32191982710809</v>
      </c>
      <c r="C210" s="2610">
        <f t="shared" si="49"/>
        <v>5.2043160158717683E-2</v>
      </c>
      <c r="D210" s="1757">
        <f t="shared" ref="D210:D220" si="57">ROUND((B210-B198)/B198*100,1)</f>
        <v>0</v>
      </c>
      <c r="E210" s="687">
        <f t="shared" si="53"/>
        <v>100.24997896721258</v>
      </c>
      <c r="F210" s="266">
        <f t="shared" si="50"/>
        <v>9.0517303956389128E-2</v>
      </c>
      <c r="G210" s="611">
        <f t="shared" si="55"/>
        <v>100.16951369884734</v>
      </c>
      <c r="H210" s="633">
        <f t="shared" si="51"/>
        <v>-4.2811961389190856E-3</v>
      </c>
      <c r="I210" s="1726" t="s">
        <v>344</v>
      </c>
      <c r="J210" s="2603" t="str">
        <f t="shared" si="46"/>
        <v>---</v>
      </c>
      <c r="K210" s="2600">
        <v>0</v>
      </c>
      <c r="L210" s="1685"/>
      <c r="M210" s="10"/>
      <c r="N210" s="201">
        <v>40575</v>
      </c>
      <c r="O210" s="710">
        <v>99.280230000000003</v>
      </c>
      <c r="P210" s="36">
        <f t="shared" si="47"/>
        <v>-0.34095999999999549</v>
      </c>
      <c r="Q210" s="263">
        <f t="shared" ref="Q210:Q273" si="58">ROUND((O210-O198)/O198*100,2)</f>
        <v>-0.16</v>
      </c>
      <c r="R210" s="394">
        <f t="shared" si="45"/>
        <v>99.531409999999994</v>
      </c>
      <c r="S210" s="297">
        <f t="shared" si="52"/>
        <v>-0.11775333333334004</v>
      </c>
      <c r="T210" s="687">
        <f t="shared" si="56"/>
        <v>99.580190000000002</v>
      </c>
      <c r="U210" s="266">
        <f t="shared" si="54"/>
        <v>-7.7018571428567384E-2</v>
      </c>
      <c r="V210" s="609" t="str">
        <f t="shared" si="48"/>
        <v>---</v>
      </c>
      <c r="W210" s="247">
        <v>0</v>
      </c>
      <c r="X210" s="645"/>
      <c r="Y210" s="216"/>
    </row>
    <row r="211" spans="1:25">
      <c r="A211" s="2586">
        <v>40603</v>
      </c>
      <c r="B211" s="2621">
        <v>100.30784628033929</v>
      </c>
      <c r="C211" s="2610">
        <f t="shared" si="49"/>
        <v>-1.4073546768798906E-2</v>
      </c>
      <c r="D211" s="1757">
        <f t="shared" si="57"/>
        <v>-0.2</v>
      </c>
      <c r="E211" s="687">
        <f t="shared" si="53"/>
        <v>100.29988092479891</v>
      </c>
      <c r="F211" s="266">
        <f t="shared" si="50"/>
        <v>4.9901957586328649E-2</v>
      </c>
      <c r="G211" s="611">
        <f t="shared" si="55"/>
        <v>100.18041045560831</v>
      </c>
      <c r="H211" s="633">
        <f t="shared" si="51"/>
        <v>1.0896756760971016E-2</v>
      </c>
      <c r="I211" s="1726" t="s">
        <v>344</v>
      </c>
      <c r="J211" s="2603" t="str">
        <f t="shared" si="46"/>
        <v>---</v>
      </c>
      <c r="K211" s="2600">
        <v>0</v>
      </c>
      <c r="L211" s="1685"/>
      <c r="M211" s="10"/>
      <c r="N211" s="201">
        <v>40603</v>
      </c>
      <c r="O211" s="710">
        <v>98.637529999999998</v>
      </c>
      <c r="P211" s="36">
        <f t="shared" si="47"/>
        <v>-0.64270000000000493</v>
      </c>
      <c r="Q211" s="263">
        <f t="shared" si="58"/>
        <v>-0.98</v>
      </c>
      <c r="R211" s="394">
        <f t="shared" si="45"/>
        <v>99.179649999999995</v>
      </c>
      <c r="S211" s="297">
        <f t="shared" si="52"/>
        <v>-0.35175999999999874</v>
      </c>
      <c r="T211" s="687">
        <f t="shared" si="56"/>
        <v>99.428827142857145</v>
      </c>
      <c r="U211" s="266">
        <f t="shared" si="54"/>
        <v>-0.15136285714285691</v>
      </c>
      <c r="V211" s="609" t="str">
        <f t="shared" si="48"/>
        <v>---</v>
      </c>
      <c r="W211" s="247">
        <v>0</v>
      </c>
      <c r="X211" s="645"/>
      <c r="Y211" s="216"/>
    </row>
    <row r="212" spans="1:25">
      <c r="A212" s="2586">
        <v>40634</v>
      </c>
      <c r="B212" s="2621">
        <v>100.27211571336069</v>
      </c>
      <c r="C212" s="2610">
        <f t="shared" si="49"/>
        <v>-3.5730566978600109E-2</v>
      </c>
      <c r="D212" s="1757">
        <f t="shared" si="57"/>
        <v>-0.3</v>
      </c>
      <c r="E212" s="687">
        <f t="shared" si="53"/>
        <v>100.30062727360269</v>
      </c>
      <c r="F212" s="266">
        <f t="shared" si="50"/>
        <v>7.4634880377288937E-4</v>
      </c>
      <c r="G212" s="611">
        <f t="shared" si="55"/>
        <v>100.20228742785004</v>
      </c>
      <c r="H212" s="633">
        <f t="shared" si="51"/>
        <v>2.1876972241727799E-2</v>
      </c>
      <c r="I212" s="1726" t="s">
        <v>350</v>
      </c>
      <c r="J212" s="2603" t="str">
        <f t="shared" si="46"/>
        <v>---</v>
      </c>
      <c r="K212" s="2600">
        <v>0</v>
      </c>
      <c r="L212" s="1685"/>
      <c r="M212" s="10"/>
      <c r="N212" s="201">
        <v>40634</v>
      </c>
      <c r="O212" s="710">
        <v>97.969660000000005</v>
      </c>
      <c r="P212" s="36">
        <f t="shared" si="47"/>
        <v>-0.66786999999999352</v>
      </c>
      <c r="Q212" s="263">
        <f t="shared" si="58"/>
        <v>-1.79</v>
      </c>
      <c r="R212" s="394">
        <f t="shared" si="45"/>
        <v>98.629140000000007</v>
      </c>
      <c r="S212" s="297">
        <f t="shared" si="52"/>
        <v>-0.55050999999998851</v>
      </c>
      <c r="T212" s="687">
        <f t="shared" si="56"/>
        <v>99.199391428571431</v>
      </c>
      <c r="U212" s="266">
        <f t="shared" si="54"/>
        <v>-0.22943571428571374</v>
      </c>
      <c r="V212" s="609" t="str">
        <f t="shared" si="48"/>
        <v>---</v>
      </c>
      <c r="W212" s="247">
        <v>0</v>
      </c>
      <c r="X212" s="645"/>
      <c r="Y212" s="216"/>
    </row>
    <row r="213" spans="1:25">
      <c r="A213" s="2586">
        <v>40664</v>
      </c>
      <c r="B213" s="2621">
        <v>100.2673641168083</v>
      </c>
      <c r="C213" s="2610">
        <f t="shared" si="49"/>
        <v>-4.7515965523956538E-3</v>
      </c>
      <c r="D213" s="1757">
        <f t="shared" si="57"/>
        <v>-0.2</v>
      </c>
      <c r="E213" s="687">
        <f t="shared" si="53"/>
        <v>100.28244203683609</v>
      </c>
      <c r="F213" s="266">
        <f t="shared" si="50"/>
        <v>-1.8185236766598223E-2</v>
      </c>
      <c r="G213" s="611">
        <f t="shared" si="55"/>
        <v>100.23537584676929</v>
      </c>
      <c r="H213" s="633">
        <f t="shared" si="51"/>
        <v>3.3088418919248852E-2</v>
      </c>
      <c r="I213" s="1726" t="s">
        <v>350</v>
      </c>
      <c r="J213" s="2603" t="str">
        <f t="shared" si="46"/>
        <v>---</v>
      </c>
      <c r="K213" s="2600">
        <v>0</v>
      </c>
      <c r="L213" s="1685"/>
      <c r="M213" s="10"/>
      <c r="N213" s="201">
        <v>40664</v>
      </c>
      <c r="O213" s="710">
        <v>97.759919999999994</v>
      </c>
      <c r="P213" s="36">
        <f t="shared" si="47"/>
        <v>-0.2097400000000107</v>
      </c>
      <c r="Q213" s="263">
        <f t="shared" si="58"/>
        <v>-2.08</v>
      </c>
      <c r="R213" s="394">
        <f t="shared" si="45"/>
        <v>98.122370000000004</v>
      </c>
      <c r="S213" s="297">
        <f t="shared" si="52"/>
        <v>-0.50677000000000305</v>
      </c>
      <c r="T213" s="687">
        <f t="shared" si="56"/>
        <v>98.942118571428566</v>
      </c>
      <c r="U213" s="266">
        <f t="shared" si="54"/>
        <v>-0.25727285714286552</v>
      </c>
      <c r="V213" s="609" t="str">
        <f t="shared" si="48"/>
        <v>---</v>
      </c>
      <c r="W213" s="247">
        <v>0</v>
      </c>
      <c r="X213" s="645"/>
      <c r="Y213" s="216"/>
    </row>
    <row r="214" spans="1:25">
      <c r="A214" s="2586">
        <v>40695</v>
      </c>
      <c r="B214" s="2621">
        <v>100.30629823256632</v>
      </c>
      <c r="C214" s="2610">
        <f t="shared" si="49"/>
        <v>3.8934115758024745E-2</v>
      </c>
      <c r="D214" s="1757">
        <f t="shared" si="57"/>
        <v>-0.1</v>
      </c>
      <c r="E214" s="687">
        <f t="shared" si="53"/>
        <v>100.28192602091178</v>
      </c>
      <c r="F214" s="266">
        <f t="shared" si="50"/>
        <v>-5.1601592430472465E-4</v>
      </c>
      <c r="G214" s="611">
        <f t="shared" si="55"/>
        <v>100.27193732067317</v>
      </c>
      <c r="H214" s="633">
        <f t="shared" si="51"/>
        <v>3.6561473903887531E-2</v>
      </c>
      <c r="I214" s="1726" t="s">
        <v>346</v>
      </c>
      <c r="J214" s="2603" t="str">
        <f t="shared" si="46"/>
        <v>---</v>
      </c>
      <c r="K214" s="2600">
        <v>0</v>
      </c>
      <c r="L214" s="1685"/>
      <c r="M214" s="10"/>
      <c r="N214" s="201">
        <v>40695</v>
      </c>
      <c r="O214" s="710">
        <v>97.903880000000001</v>
      </c>
      <c r="P214" s="36">
        <f t="shared" si="47"/>
        <v>0.14396000000000697</v>
      </c>
      <c r="Q214" s="263">
        <f t="shared" si="58"/>
        <v>-1.97</v>
      </c>
      <c r="R214" s="394">
        <f t="shared" si="45"/>
        <v>97.87782</v>
      </c>
      <c r="S214" s="297">
        <f t="shared" si="52"/>
        <v>-0.24455000000000382</v>
      </c>
      <c r="T214" s="687">
        <f t="shared" si="56"/>
        <v>98.695031428571411</v>
      </c>
      <c r="U214" s="266">
        <f t="shared" si="54"/>
        <v>-0.24708714285715416</v>
      </c>
      <c r="V214" s="609" t="str">
        <f t="shared" si="48"/>
        <v>---</v>
      </c>
      <c r="W214" s="247">
        <v>0</v>
      </c>
      <c r="X214" s="645"/>
      <c r="Y214" s="216"/>
    </row>
    <row r="215" spans="1:25">
      <c r="A215" s="2586">
        <v>40725</v>
      </c>
      <c r="B215" s="2621">
        <v>100.37185671694536</v>
      </c>
      <c r="C215" s="2610">
        <f t="shared" si="49"/>
        <v>6.5558484379039328E-2</v>
      </c>
      <c r="D215" s="1757">
        <f t="shared" si="57"/>
        <v>0</v>
      </c>
      <c r="E215" s="687">
        <f t="shared" si="53"/>
        <v>100.31517302210666</v>
      </c>
      <c r="F215" s="266">
        <f t="shared" si="50"/>
        <v>3.3247001194879999E-2</v>
      </c>
      <c r="G215" s="611">
        <f t="shared" si="55"/>
        <v>100.30246822201104</v>
      </c>
      <c r="H215" s="633">
        <f t="shared" si="51"/>
        <v>3.0530901337868954E-2</v>
      </c>
      <c r="I215" s="1726" t="s">
        <v>346</v>
      </c>
      <c r="J215" s="2603" t="str">
        <f t="shared" si="46"/>
        <v>---</v>
      </c>
      <c r="K215" s="2600">
        <v>0</v>
      </c>
      <c r="L215" s="1685"/>
      <c r="M215" s="10"/>
      <c r="N215" s="201">
        <v>40725</v>
      </c>
      <c r="O215" s="710">
        <v>98.195040000000006</v>
      </c>
      <c r="P215" s="36">
        <f t="shared" si="47"/>
        <v>0.29116000000000497</v>
      </c>
      <c r="Q215" s="263">
        <f t="shared" si="58"/>
        <v>-1.63</v>
      </c>
      <c r="R215" s="394">
        <f t="shared" si="45"/>
        <v>97.952946666666662</v>
      </c>
      <c r="S215" s="297">
        <f t="shared" si="52"/>
        <v>7.5126666666662345E-2</v>
      </c>
      <c r="T215" s="687">
        <f t="shared" si="56"/>
        <v>98.481064285714282</v>
      </c>
      <c r="U215" s="266">
        <f t="shared" si="54"/>
        <v>-0.21396714285712903</v>
      </c>
      <c r="V215" s="609" t="str">
        <f t="shared" si="48"/>
        <v>---</v>
      </c>
      <c r="W215" s="247">
        <v>0</v>
      </c>
      <c r="X215" s="645"/>
      <c r="Y215" s="216"/>
    </row>
    <row r="216" spans="1:25">
      <c r="A216" s="2586">
        <v>40756</v>
      </c>
      <c r="B216" s="2621">
        <v>100.44642587698893</v>
      </c>
      <c r="C216" s="2610">
        <f t="shared" si="49"/>
        <v>7.4569160043566285E-2</v>
      </c>
      <c r="D216" s="1757">
        <f t="shared" si="57"/>
        <v>0.2</v>
      </c>
      <c r="E216" s="687">
        <f t="shared" si="53"/>
        <v>100.37486027550021</v>
      </c>
      <c r="F216" s="266">
        <f t="shared" si="50"/>
        <v>5.968725339354819E-2</v>
      </c>
      <c r="G216" s="611">
        <f t="shared" si="55"/>
        <v>100.32768953773098</v>
      </c>
      <c r="H216" s="633">
        <f t="shared" si="51"/>
        <v>2.5221315719932136E-2</v>
      </c>
      <c r="I216" s="1726" t="s">
        <v>349</v>
      </c>
      <c r="J216" s="2603" t="str">
        <f t="shared" si="46"/>
        <v>---</v>
      </c>
      <c r="K216" s="2600">
        <v>0</v>
      </c>
      <c r="L216" s="1685"/>
      <c r="M216" s="10"/>
      <c r="N216" s="201">
        <v>40756</v>
      </c>
      <c r="O216" s="710">
        <v>98.456760000000003</v>
      </c>
      <c r="P216" s="36">
        <f t="shared" si="47"/>
        <v>0.26171999999999684</v>
      </c>
      <c r="Q216" s="263">
        <f t="shared" si="58"/>
        <v>-1.24</v>
      </c>
      <c r="R216" s="394">
        <f t="shared" si="45"/>
        <v>98.185226666666679</v>
      </c>
      <c r="S216" s="297">
        <f t="shared" si="52"/>
        <v>0.23228000000001714</v>
      </c>
      <c r="T216" s="687">
        <f t="shared" si="56"/>
        <v>98.314717142857148</v>
      </c>
      <c r="U216" s="266">
        <f t="shared" si="54"/>
        <v>-0.16634714285713414</v>
      </c>
      <c r="V216" s="609" t="str">
        <f t="shared" si="48"/>
        <v>---</v>
      </c>
      <c r="W216" s="247">
        <v>0</v>
      </c>
      <c r="X216" s="645"/>
      <c r="Y216" s="216"/>
    </row>
    <row r="217" spans="1:25">
      <c r="A217" s="2586">
        <v>40787</v>
      </c>
      <c r="B217" s="2621">
        <v>100.49233755434591</v>
      </c>
      <c r="C217" s="2610">
        <f t="shared" si="49"/>
        <v>4.5911677356983205E-2</v>
      </c>
      <c r="D217" s="1757">
        <f t="shared" si="57"/>
        <v>0.4</v>
      </c>
      <c r="E217" s="687">
        <f t="shared" si="53"/>
        <v>100.43687338276006</v>
      </c>
      <c r="F217" s="266">
        <f t="shared" si="50"/>
        <v>6.2013107259843991E-2</v>
      </c>
      <c r="G217" s="611">
        <f t="shared" si="55"/>
        <v>100.35203492733639</v>
      </c>
      <c r="H217" s="633">
        <f t="shared" si="51"/>
        <v>2.434538960541488E-2</v>
      </c>
      <c r="I217" s="1726" t="s">
        <v>349</v>
      </c>
      <c r="J217" s="2603" t="str">
        <f t="shared" si="46"/>
        <v>---</v>
      </c>
      <c r="K217" s="2600">
        <v>0</v>
      </c>
      <c r="L217" s="1685"/>
      <c r="M217" s="10"/>
      <c r="N217" s="201">
        <v>40787</v>
      </c>
      <c r="O217" s="710">
        <v>98.69256</v>
      </c>
      <c r="P217" s="36">
        <f t="shared" si="47"/>
        <v>0.23579999999999757</v>
      </c>
      <c r="Q217" s="263">
        <f t="shared" si="58"/>
        <v>-0.89</v>
      </c>
      <c r="R217" s="394">
        <f t="shared" si="45"/>
        <v>98.448120000000003</v>
      </c>
      <c r="S217" s="297">
        <f t="shared" si="52"/>
        <v>0.26289333333332365</v>
      </c>
      <c r="T217" s="687">
        <f t="shared" si="56"/>
        <v>98.230764285714287</v>
      </c>
      <c r="U217" s="266">
        <f t="shared" si="54"/>
        <v>-8.3952857142861603E-2</v>
      </c>
      <c r="V217" s="609" t="str">
        <f t="shared" si="48"/>
        <v>---</v>
      </c>
      <c r="W217" s="247">
        <v>0</v>
      </c>
      <c r="X217" s="645"/>
      <c r="Y217" s="216"/>
    </row>
    <row r="218" spans="1:25">
      <c r="A218" s="2586">
        <v>40817</v>
      </c>
      <c r="B218" s="2621">
        <v>100.54101554285168</v>
      </c>
      <c r="C218" s="2610">
        <f t="shared" si="49"/>
        <v>4.8677988505772873E-2</v>
      </c>
      <c r="D218" s="1757">
        <f t="shared" si="57"/>
        <v>0.5</v>
      </c>
      <c r="E218" s="687">
        <f t="shared" si="53"/>
        <v>100.49325965806217</v>
      </c>
      <c r="F218" s="266">
        <f t="shared" si="50"/>
        <v>5.6386275302116928E-2</v>
      </c>
      <c r="G218" s="611">
        <f t="shared" si="55"/>
        <v>100.38534482198104</v>
      </c>
      <c r="H218" s="633">
        <f t="shared" si="51"/>
        <v>3.330989464464551E-2</v>
      </c>
      <c r="I218" s="1726" t="s">
        <v>349</v>
      </c>
      <c r="J218" s="2603" t="str">
        <f t="shared" si="46"/>
        <v>---</v>
      </c>
      <c r="K218" s="2600">
        <v>0</v>
      </c>
      <c r="L218" s="1685"/>
      <c r="M218" s="10"/>
      <c r="N218" s="201">
        <v>40817</v>
      </c>
      <c r="O218" s="710">
        <v>98.852029999999999</v>
      </c>
      <c r="P218" s="36">
        <f t="shared" si="47"/>
        <v>0.15946999999999889</v>
      </c>
      <c r="Q218" s="263">
        <f t="shared" si="58"/>
        <v>-0.71</v>
      </c>
      <c r="R218" s="394">
        <f t="shared" si="45"/>
        <v>98.667116666666672</v>
      </c>
      <c r="S218" s="297">
        <f t="shared" si="52"/>
        <v>0.21899666666666917</v>
      </c>
      <c r="T218" s="687">
        <f t="shared" si="56"/>
        <v>98.261407142857138</v>
      </c>
      <c r="U218" s="266">
        <f t="shared" si="54"/>
        <v>3.0642857142851199E-2</v>
      </c>
      <c r="V218" s="609" t="str">
        <f t="shared" si="48"/>
        <v>---</v>
      </c>
      <c r="W218" s="247">
        <v>0</v>
      </c>
      <c r="X218" s="645"/>
      <c r="Y218" s="216"/>
    </row>
    <row r="219" spans="1:25">
      <c r="A219" s="2586">
        <v>40848</v>
      </c>
      <c r="B219" s="2621">
        <v>100.60360667910805</v>
      </c>
      <c r="C219" s="2610">
        <f t="shared" si="49"/>
        <v>6.2591136256372693E-2</v>
      </c>
      <c r="D219" s="1757">
        <f t="shared" si="57"/>
        <v>0.6</v>
      </c>
      <c r="E219" s="687">
        <f t="shared" si="53"/>
        <v>100.54565325876854</v>
      </c>
      <c r="F219" s="266">
        <f t="shared" si="50"/>
        <v>5.2393600706366783E-2</v>
      </c>
      <c r="G219" s="611">
        <f t="shared" si="55"/>
        <v>100.43270067423065</v>
      </c>
      <c r="H219" s="633">
        <f t="shared" si="51"/>
        <v>4.7355852249609143E-2</v>
      </c>
      <c r="I219" s="1726" t="s">
        <v>349</v>
      </c>
      <c r="J219" s="2603" t="str">
        <f t="shared" si="46"/>
        <v>---</v>
      </c>
      <c r="K219" s="2600">
        <v>0</v>
      </c>
      <c r="L219" s="1685"/>
      <c r="M219" s="10"/>
      <c r="N219" s="201">
        <v>40848</v>
      </c>
      <c r="O219" s="710">
        <v>98.953649999999996</v>
      </c>
      <c r="P219" s="36">
        <f t="shared" si="47"/>
        <v>0.10161999999999694</v>
      </c>
      <c r="Q219" s="263">
        <f t="shared" si="58"/>
        <v>-0.68</v>
      </c>
      <c r="R219" s="394">
        <f t="shared" si="45"/>
        <v>98.832746666666665</v>
      </c>
      <c r="S219" s="297">
        <f t="shared" si="52"/>
        <v>0.16562999999999306</v>
      </c>
      <c r="T219" s="687">
        <f t="shared" si="56"/>
        <v>98.401977142857149</v>
      </c>
      <c r="U219" s="266">
        <f t="shared" si="54"/>
        <v>0.14057000000001096</v>
      </c>
      <c r="V219" s="609" t="str">
        <f t="shared" si="48"/>
        <v>---</v>
      </c>
      <c r="W219" s="247">
        <v>0</v>
      </c>
      <c r="X219" s="645"/>
      <c r="Y219" s="216"/>
    </row>
    <row r="220" spans="1:25">
      <c r="A220" s="2587">
        <v>40878</v>
      </c>
      <c r="B220" s="2621">
        <v>100.6691515621235</v>
      </c>
      <c r="C220" s="2611">
        <f t="shared" si="49"/>
        <v>6.5544883015448363E-2</v>
      </c>
      <c r="D220" s="1758">
        <f t="shared" si="57"/>
        <v>0.5</v>
      </c>
      <c r="E220" s="688">
        <f t="shared" si="53"/>
        <v>100.60459126136108</v>
      </c>
      <c r="F220" s="267">
        <f t="shared" si="50"/>
        <v>5.8938002592540784E-2</v>
      </c>
      <c r="G220" s="612">
        <f t="shared" si="55"/>
        <v>100.49009888070425</v>
      </c>
      <c r="H220" s="634">
        <f t="shared" si="51"/>
        <v>5.7398206473607161E-2</v>
      </c>
      <c r="I220" s="1727" t="s">
        <v>281</v>
      </c>
      <c r="J220" s="2604" t="str">
        <f t="shared" si="46"/>
        <v>---</v>
      </c>
      <c r="K220" s="2600">
        <v>0</v>
      </c>
      <c r="L220" s="1686"/>
      <c r="M220" s="10"/>
      <c r="N220" s="202">
        <v>40878</v>
      </c>
      <c r="O220" s="711">
        <v>99.06335</v>
      </c>
      <c r="P220" s="242">
        <f t="shared" si="47"/>
        <v>0.10970000000000368</v>
      </c>
      <c r="Q220" s="543">
        <f t="shared" si="58"/>
        <v>-0.63</v>
      </c>
      <c r="R220" s="492">
        <f t="shared" si="45"/>
        <v>98.956343333333336</v>
      </c>
      <c r="S220" s="490">
        <f t="shared" si="52"/>
        <v>0.12359666666667124</v>
      </c>
      <c r="T220" s="688">
        <f t="shared" si="56"/>
        <v>98.588181428571446</v>
      </c>
      <c r="U220" s="267">
        <f t="shared" si="54"/>
        <v>0.1862042857142967</v>
      </c>
      <c r="V220" s="609" t="str">
        <f t="shared" si="48"/>
        <v>---</v>
      </c>
      <c r="W220" s="247">
        <v>0</v>
      </c>
      <c r="X220" s="645"/>
      <c r="Y220" s="216"/>
    </row>
    <row r="221" spans="1:25">
      <c r="A221" s="2586">
        <v>40909</v>
      </c>
      <c r="B221" s="2621">
        <v>100.72277233483821</v>
      </c>
      <c r="C221" s="2610">
        <f t="shared" si="49"/>
        <v>5.3620772714708664E-2</v>
      </c>
      <c r="D221" s="1746">
        <f>ROUND((B221-B209)/B209*100,2)</f>
        <v>0.45</v>
      </c>
      <c r="E221" s="687">
        <f t="shared" si="53"/>
        <v>100.66517685868992</v>
      </c>
      <c r="F221" s="266">
        <f t="shared" si="50"/>
        <v>6.0585597328838503E-2</v>
      </c>
      <c r="G221" s="611">
        <f t="shared" si="55"/>
        <v>100.54959518102881</v>
      </c>
      <c r="H221" s="633">
        <f t="shared" si="51"/>
        <v>5.9496300324553886E-2</v>
      </c>
      <c r="I221" s="1726" t="s">
        <v>281</v>
      </c>
      <c r="J221" s="2605" t="str">
        <f t="shared" si="46"/>
        <v>---</v>
      </c>
      <c r="K221" s="2600">
        <v>0</v>
      </c>
      <c r="L221" s="1685"/>
      <c r="M221" s="10"/>
      <c r="N221" s="201">
        <v>40909</v>
      </c>
      <c r="O221" s="710">
        <v>99.165239999999997</v>
      </c>
      <c r="P221" s="36">
        <f t="shared" si="47"/>
        <v>0.10188999999999737</v>
      </c>
      <c r="Q221" s="263">
        <f t="shared" si="58"/>
        <v>-0.46</v>
      </c>
      <c r="R221" s="394">
        <f t="shared" si="45"/>
        <v>99.06074666666666</v>
      </c>
      <c r="S221" s="297">
        <f t="shared" si="52"/>
        <v>0.10440333333332319</v>
      </c>
      <c r="T221" s="687">
        <f t="shared" si="56"/>
        <v>98.768375714285725</v>
      </c>
      <c r="U221" s="266">
        <f t="shared" si="54"/>
        <v>0.18019428571427909</v>
      </c>
      <c r="V221" s="609" t="str">
        <f t="shared" si="48"/>
        <v>---</v>
      </c>
      <c r="W221" s="247">
        <v>0</v>
      </c>
      <c r="X221" s="645"/>
      <c r="Y221" s="216"/>
    </row>
    <row r="222" spans="1:25">
      <c r="A222" s="2586">
        <v>40940</v>
      </c>
      <c r="B222" s="2621">
        <v>100.74674501906092</v>
      </c>
      <c r="C222" s="2610">
        <f t="shared" si="49"/>
        <v>2.3972684222712815E-2</v>
      </c>
      <c r="D222" s="1746">
        <f t="shared" ref="D222:D285" si="59">ROUND((B222-B210)/B210*100,2)</f>
        <v>0.42</v>
      </c>
      <c r="E222" s="687">
        <f t="shared" si="53"/>
        <v>100.71288963867421</v>
      </c>
      <c r="F222" s="266">
        <f t="shared" si="50"/>
        <v>4.7712779984294684E-2</v>
      </c>
      <c r="G222" s="611">
        <f t="shared" si="55"/>
        <v>100.6031506527596</v>
      </c>
      <c r="H222" s="633">
        <f t="shared" si="51"/>
        <v>5.3555471730788895E-2</v>
      </c>
      <c r="I222" s="1726" t="s">
        <v>281</v>
      </c>
      <c r="J222" s="2603" t="str">
        <f t="shared" si="46"/>
        <v>山</v>
      </c>
      <c r="K222" s="2600">
        <v>1</v>
      </c>
      <c r="L222" s="1685"/>
      <c r="M222" s="10"/>
      <c r="N222" s="201">
        <v>40940</v>
      </c>
      <c r="O222" s="710">
        <v>99.217449999999999</v>
      </c>
      <c r="P222" s="36">
        <f t="shared" si="47"/>
        <v>5.221000000000231E-2</v>
      </c>
      <c r="Q222" s="263">
        <f t="shared" si="58"/>
        <v>-0.06</v>
      </c>
      <c r="R222" s="394">
        <f t="shared" si="45"/>
        <v>99.148679999999999</v>
      </c>
      <c r="S222" s="297">
        <f t="shared" si="52"/>
        <v>8.7933333333339192E-2</v>
      </c>
      <c r="T222" s="687">
        <f t="shared" si="56"/>
        <v>98.914434285714279</v>
      </c>
      <c r="U222" s="266">
        <f t="shared" si="54"/>
        <v>0.14605857142855427</v>
      </c>
      <c r="V222" s="609" t="str">
        <f t="shared" si="48"/>
        <v>---</v>
      </c>
      <c r="W222" s="247">
        <v>0</v>
      </c>
      <c r="X222" s="645"/>
      <c r="Y222" s="216"/>
    </row>
    <row r="223" spans="1:25">
      <c r="A223" s="2586">
        <v>40969</v>
      </c>
      <c r="B223" s="2621">
        <v>100.73151401459685</v>
      </c>
      <c r="C223" s="2610">
        <f t="shared" si="49"/>
        <v>-1.5231004464069997E-2</v>
      </c>
      <c r="D223" s="1746">
        <f t="shared" si="59"/>
        <v>0.42</v>
      </c>
      <c r="E223" s="687">
        <f t="shared" si="53"/>
        <v>100.73367712283199</v>
      </c>
      <c r="F223" s="266">
        <f t="shared" si="50"/>
        <v>2.078748415777909E-2</v>
      </c>
      <c r="G223" s="611">
        <f t="shared" si="55"/>
        <v>100.64387752956074</v>
      </c>
      <c r="H223" s="633">
        <f t="shared" si="51"/>
        <v>4.072687680114484E-2</v>
      </c>
      <c r="I223" s="1726" t="s">
        <v>281</v>
      </c>
      <c r="J223" s="2603" t="str">
        <f t="shared" si="46"/>
        <v>---</v>
      </c>
      <c r="K223" s="2600">
        <v>0</v>
      </c>
      <c r="L223" s="1685"/>
      <c r="M223" s="10"/>
      <c r="N223" s="201">
        <v>40969</v>
      </c>
      <c r="O223" s="710">
        <v>99.243449999999996</v>
      </c>
      <c r="P223" s="36">
        <f t="shared" si="47"/>
        <v>2.5999999999996248E-2</v>
      </c>
      <c r="Q223" s="263">
        <f t="shared" si="58"/>
        <v>0.61</v>
      </c>
      <c r="R223" s="394">
        <f t="shared" si="45"/>
        <v>99.208713333333321</v>
      </c>
      <c r="S223" s="297">
        <f t="shared" si="52"/>
        <v>6.0033333333322503E-2</v>
      </c>
      <c r="T223" s="687">
        <f t="shared" si="56"/>
        <v>99.026818571428592</v>
      </c>
      <c r="U223" s="266">
        <f t="shared" si="54"/>
        <v>0.11238428571431314</v>
      </c>
      <c r="V223" s="609" t="str">
        <f t="shared" si="48"/>
        <v>---</v>
      </c>
      <c r="W223" s="247">
        <v>0</v>
      </c>
      <c r="X223" s="645"/>
      <c r="Y223" s="216"/>
    </row>
    <row r="224" spans="1:25">
      <c r="A224" s="2586">
        <v>41000</v>
      </c>
      <c r="B224" s="2621">
        <v>100.64879689530032</v>
      </c>
      <c r="C224" s="2610">
        <f t="shared" si="49"/>
        <v>-8.271711929653236E-2</v>
      </c>
      <c r="D224" s="1746">
        <f t="shared" si="59"/>
        <v>0.38</v>
      </c>
      <c r="E224" s="687">
        <f t="shared" si="53"/>
        <v>100.70901864298604</v>
      </c>
      <c r="F224" s="266">
        <f t="shared" si="50"/>
        <v>-2.4658479845953707E-2</v>
      </c>
      <c r="G224" s="611">
        <f t="shared" si="55"/>
        <v>100.66622886398279</v>
      </c>
      <c r="H224" s="633">
        <f t="shared" si="51"/>
        <v>2.2351334422054947E-2</v>
      </c>
      <c r="I224" s="1726" t="s">
        <v>281</v>
      </c>
      <c r="J224" s="2603" t="str">
        <f t="shared" si="46"/>
        <v>---</v>
      </c>
      <c r="K224" s="2600">
        <v>0</v>
      </c>
      <c r="L224" s="1685"/>
      <c r="M224" s="10"/>
      <c r="N224" s="201">
        <v>41000</v>
      </c>
      <c r="O224" s="710">
        <v>99.25215</v>
      </c>
      <c r="P224" s="36">
        <f t="shared" si="47"/>
        <v>8.7000000000045929E-3</v>
      </c>
      <c r="Q224" s="263">
        <f t="shared" si="58"/>
        <v>1.31</v>
      </c>
      <c r="R224" s="394">
        <f t="shared" ref="R224:R277" si="60">SUM(O222:O224)/3</f>
        <v>99.237683333333322</v>
      </c>
      <c r="S224" s="297">
        <f t="shared" si="52"/>
        <v>2.897000000000105E-2</v>
      </c>
      <c r="T224" s="687">
        <f t="shared" si="56"/>
        <v>99.106759999999994</v>
      </c>
      <c r="U224" s="266">
        <f t="shared" si="54"/>
        <v>7.9941428571402184E-2</v>
      </c>
      <c r="V224" s="609" t="str">
        <f t="shared" si="48"/>
        <v>---</v>
      </c>
      <c r="W224" s="247">
        <v>0</v>
      </c>
      <c r="X224" s="645"/>
      <c r="Y224" s="216"/>
    </row>
    <row r="225" spans="1:25">
      <c r="A225" s="2586">
        <v>41030</v>
      </c>
      <c r="B225" s="2621">
        <v>100.50348835245775</v>
      </c>
      <c r="C225" s="2610">
        <f t="shared" si="49"/>
        <v>-0.14530854284257089</v>
      </c>
      <c r="D225" s="1746">
        <f t="shared" si="59"/>
        <v>0.24</v>
      </c>
      <c r="E225" s="687">
        <f t="shared" si="53"/>
        <v>100.62793308745164</v>
      </c>
      <c r="F225" s="266">
        <f t="shared" si="50"/>
        <v>-8.1085555534400555E-2</v>
      </c>
      <c r="G225" s="611">
        <f t="shared" si="55"/>
        <v>100.66086783678365</v>
      </c>
      <c r="H225" s="633">
        <f t="shared" si="51"/>
        <v>-5.3610271991431091E-3</v>
      </c>
      <c r="I225" s="1726" t="s">
        <v>281</v>
      </c>
      <c r="J225" s="2603" t="str">
        <f t="shared" si="46"/>
        <v>---</v>
      </c>
      <c r="K225" s="2600">
        <v>0</v>
      </c>
      <c r="L225" s="1685"/>
      <c r="M225" s="10"/>
      <c r="N225" s="201">
        <v>41030</v>
      </c>
      <c r="O225" s="710">
        <v>99.267200000000003</v>
      </c>
      <c r="P225" s="36">
        <f t="shared" si="47"/>
        <v>1.5050000000002228E-2</v>
      </c>
      <c r="Q225" s="263">
        <f t="shared" si="58"/>
        <v>1.54</v>
      </c>
      <c r="R225" s="394">
        <f t="shared" si="60"/>
        <v>99.254266666666652</v>
      </c>
      <c r="S225" s="297">
        <f t="shared" si="52"/>
        <v>1.658333333332962E-2</v>
      </c>
      <c r="T225" s="687">
        <f t="shared" si="56"/>
        <v>99.166069999999991</v>
      </c>
      <c r="U225" s="266">
        <f t="shared" si="54"/>
        <v>5.9309999999996421E-2</v>
      </c>
      <c r="V225" s="609" t="str">
        <f t="shared" si="48"/>
        <v>---</v>
      </c>
      <c r="W225" s="247">
        <v>0</v>
      </c>
      <c r="X225" s="645"/>
      <c r="Y225" s="216"/>
    </row>
    <row r="226" spans="1:25">
      <c r="A226" s="2586">
        <v>41061</v>
      </c>
      <c r="B226" s="2621">
        <v>100.29380835964804</v>
      </c>
      <c r="C226" s="2610">
        <f t="shared" si="49"/>
        <v>-0.20967999280971128</v>
      </c>
      <c r="D226" s="1746">
        <f t="shared" si="59"/>
        <v>-0.01</v>
      </c>
      <c r="E226" s="687">
        <f t="shared" si="53"/>
        <v>100.4820312024687</v>
      </c>
      <c r="F226" s="266">
        <f t="shared" si="50"/>
        <v>-0.14590188498293344</v>
      </c>
      <c r="G226" s="611">
        <f t="shared" si="55"/>
        <v>100.61661093400367</v>
      </c>
      <c r="H226" s="633">
        <f t="shared" si="51"/>
        <v>-4.4256902779977736E-2</v>
      </c>
      <c r="I226" s="1726" t="s">
        <v>346</v>
      </c>
      <c r="J226" s="2603" t="str">
        <f t="shared" si="46"/>
        <v>---</v>
      </c>
      <c r="K226" s="2600">
        <v>0</v>
      </c>
      <c r="L226" s="1685"/>
      <c r="M226" s="10"/>
      <c r="N226" s="201">
        <v>41061</v>
      </c>
      <c r="O226" s="710">
        <v>99.262990000000002</v>
      </c>
      <c r="P226" s="36">
        <f t="shared" si="47"/>
        <v>-4.2100000000004911E-3</v>
      </c>
      <c r="Q226" s="263">
        <f t="shared" si="58"/>
        <v>1.39</v>
      </c>
      <c r="R226" s="394">
        <f t="shared" si="60"/>
        <v>99.260779999999997</v>
      </c>
      <c r="S226" s="297">
        <f t="shared" si="52"/>
        <v>6.5133333333449173E-3</v>
      </c>
      <c r="T226" s="687">
        <f t="shared" si="56"/>
        <v>99.210261428571428</v>
      </c>
      <c r="U226" s="266">
        <f t="shared" si="54"/>
        <v>4.4191428571437541E-2</v>
      </c>
      <c r="V226" s="609" t="str">
        <f t="shared" si="48"/>
        <v>---</v>
      </c>
      <c r="W226" s="247">
        <v>0</v>
      </c>
      <c r="X226" s="645"/>
      <c r="Y226" s="216"/>
    </row>
    <row r="227" spans="1:25">
      <c r="A227" s="2586">
        <v>41091</v>
      </c>
      <c r="B227" s="2621">
        <v>100.04358011759929</v>
      </c>
      <c r="C227" s="2610">
        <f t="shared" si="49"/>
        <v>-0.25022824204874894</v>
      </c>
      <c r="D227" s="1746">
        <f t="shared" si="59"/>
        <v>-0.33</v>
      </c>
      <c r="E227" s="687">
        <f t="shared" si="53"/>
        <v>100.28029227656835</v>
      </c>
      <c r="F227" s="266">
        <f t="shared" si="50"/>
        <v>-0.20173892590035791</v>
      </c>
      <c r="G227" s="611">
        <f t="shared" si="55"/>
        <v>100.52724358478591</v>
      </c>
      <c r="H227" s="633">
        <f t="shared" si="51"/>
        <v>-8.93673492177669E-2</v>
      </c>
      <c r="I227" s="1726" t="s">
        <v>346</v>
      </c>
      <c r="J227" s="2603" t="str">
        <f t="shared" si="46"/>
        <v>---</v>
      </c>
      <c r="K227" s="2600">
        <v>0</v>
      </c>
      <c r="L227" s="1685"/>
      <c r="M227" s="10"/>
      <c r="N227" s="201">
        <v>41091</v>
      </c>
      <c r="O227" s="710">
        <v>99.260050000000007</v>
      </c>
      <c r="P227" s="36">
        <f t="shared" si="47"/>
        <v>-2.9399999999952797E-3</v>
      </c>
      <c r="Q227" s="263">
        <f t="shared" si="58"/>
        <v>1.08</v>
      </c>
      <c r="R227" s="394">
        <f t="shared" si="60"/>
        <v>99.263413333333347</v>
      </c>
      <c r="S227" s="297">
        <f t="shared" si="52"/>
        <v>2.6333333333496967E-3</v>
      </c>
      <c r="T227" s="687">
        <f t="shared" si="56"/>
        <v>99.238361428571437</v>
      </c>
      <c r="U227" s="266">
        <f t="shared" si="54"/>
        <v>2.8100000000009118E-2</v>
      </c>
      <c r="V227" s="609" t="str">
        <f t="shared" si="48"/>
        <v>---</v>
      </c>
      <c r="W227" s="247">
        <v>0</v>
      </c>
      <c r="X227" s="645"/>
      <c r="Y227" s="216"/>
    </row>
    <row r="228" spans="1:25">
      <c r="A228" s="2586">
        <v>41122</v>
      </c>
      <c r="B228" s="2621">
        <v>99.798586217226273</v>
      </c>
      <c r="C228" s="2610">
        <f t="shared" si="49"/>
        <v>-0.24499390037301794</v>
      </c>
      <c r="D228" s="1746">
        <f t="shared" si="59"/>
        <v>-0.64</v>
      </c>
      <c r="E228" s="687">
        <f t="shared" si="53"/>
        <v>100.04532489815786</v>
      </c>
      <c r="F228" s="266">
        <f t="shared" si="50"/>
        <v>-0.23496737841048798</v>
      </c>
      <c r="G228" s="611">
        <f t="shared" si="55"/>
        <v>100.39521699655565</v>
      </c>
      <c r="H228" s="633">
        <f t="shared" si="51"/>
        <v>-0.1320265882302607</v>
      </c>
      <c r="I228" s="1726" t="s">
        <v>346</v>
      </c>
      <c r="J228" s="2603" t="str">
        <f t="shared" si="46"/>
        <v>---</v>
      </c>
      <c r="K228" s="2600">
        <v>0</v>
      </c>
      <c r="L228" s="1685"/>
      <c r="M228" s="10"/>
      <c r="N228" s="201">
        <v>41122</v>
      </c>
      <c r="O228" s="710">
        <v>99.274019999999993</v>
      </c>
      <c r="P228" s="36">
        <f t="shared" si="47"/>
        <v>1.3969999999986271E-2</v>
      </c>
      <c r="Q228" s="263">
        <f t="shared" si="58"/>
        <v>0.83</v>
      </c>
      <c r="R228" s="394">
        <f t="shared" si="60"/>
        <v>99.265686666666667</v>
      </c>
      <c r="S228" s="297">
        <f t="shared" si="52"/>
        <v>2.2733333333206929E-3</v>
      </c>
      <c r="T228" s="687">
        <f t="shared" si="56"/>
        <v>99.253901428571425</v>
      </c>
      <c r="U228" s="266">
        <f t="shared" si="54"/>
        <v>1.5539999999987231E-2</v>
      </c>
      <c r="V228" s="609" t="str">
        <f t="shared" si="48"/>
        <v>---</v>
      </c>
      <c r="W228" s="247">
        <v>0</v>
      </c>
      <c r="X228" s="645"/>
      <c r="Y228" s="216"/>
    </row>
    <row r="229" spans="1:25">
      <c r="A229" s="2586">
        <v>41153</v>
      </c>
      <c r="B229" s="2621">
        <v>99.592986116424385</v>
      </c>
      <c r="C229" s="2610">
        <f t="shared" si="49"/>
        <v>-0.20560010080188817</v>
      </c>
      <c r="D229" s="1746">
        <f t="shared" si="59"/>
        <v>-0.89</v>
      </c>
      <c r="E229" s="687">
        <f t="shared" si="53"/>
        <v>99.811717483749973</v>
      </c>
      <c r="F229" s="266">
        <f t="shared" si="50"/>
        <v>-0.23360741440788502</v>
      </c>
      <c r="G229" s="611">
        <f t="shared" si="55"/>
        <v>100.23039429617897</v>
      </c>
      <c r="H229" s="633">
        <f t="shared" si="51"/>
        <v>-0.1648227003766749</v>
      </c>
      <c r="I229" s="1726" t="s">
        <v>346</v>
      </c>
      <c r="J229" s="2603" t="str">
        <f t="shared" si="46"/>
        <v>---</v>
      </c>
      <c r="K229" s="2600">
        <v>0</v>
      </c>
      <c r="L229" s="1685"/>
      <c r="M229" s="10"/>
      <c r="N229" s="201">
        <v>41153</v>
      </c>
      <c r="O229" s="710">
        <v>99.263440000000003</v>
      </c>
      <c r="P229" s="36">
        <f t="shared" si="47"/>
        <v>-1.0579999999990264E-2</v>
      </c>
      <c r="Q229" s="263">
        <f t="shared" si="58"/>
        <v>0.57999999999999996</v>
      </c>
      <c r="R229" s="394">
        <f t="shared" si="60"/>
        <v>99.265836666666658</v>
      </c>
      <c r="S229" s="297">
        <f t="shared" si="52"/>
        <v>1.4999999999076863E-4</v>
      </c>
      <c r="T229" s="687">
        <f t="shared" si="56"/>
        <v>99.260471428571435</v>
      </c>
      <c r="U229" s="266">
        <f t="shared" si="54"/>
        <v>6.5700000000106229E-3</v>
      </c>
      <c r="V229" s="609" t="str">
        <f t="shared" si="48"/>
        <v>---</v>
      </c>
      <c r="W229" s="247">
        <v>0</v>
      </c>
      <c r="X229" s="645"/>
      <c r="Y229" s="216"/>
    </row>
    <row r="230" spans="1:25">
      <c r="A230" s="2586">
        <v>41183</v>
      </c>
      <c r="B230" s="2621">
        <v>99.399511091383204</v>
      </c>
      <c r="C230" s="559">
        <f t="shared" si="49"/>
        <v>-0.19347502504118097</v>
      </c>
      <c r="D230" s="970">
        <f t="shared" si="59"/>
        <v>-1.1399999999999999</v>
      </c>
      <c r="E230" s="52">
        <f t="shared" si="53"/>
        <v>99.597027808344635</v>
      </c>
      <c r="F230" s="263">
        <f t="shared" si="50"/>
        <v>-0.21468967540533868</v>
      </c>
      <c r="G230" s="394">
        <f t="shared" si="55"/>
        <v>100.04010816429134</v>
      </c>
      <c r="H230" s="297">
        <f t="shared" si="51"/>
        <v>-0.19028613188763188</v>
      </c>
      <c r="I230" s="1732" t="s">
        <v>346</v>
      </c>
      <c r="J230" s="53" t="str">
        <f t="shared" si="46"/>
        <v>---</v>
      </c>
      <c r="K230" s="2600">
        <v>0</v>
      </c>
      <c r="L230" s="1685"/>
      <c r="M230" s="10"/>
      <c r="N230" s="250">
        <v>41183</v>
      </c>
      <c r="O230" s="713">
        <v>99.253749999999997</v>
      </c>
      <c r="P230" s="251">
        <f t="shared" si="47"/>
        <v>-9.6900000000061937E-3</v>
      </c>
      <c r="Q230" s="693">
        <f t="shared" si="58"/>
        <v>0.41</v>
      </c>
      <c r="R230" s="393">
        <f t="shared" si="60"/>
        <v>99.263736666666659</v>
      </c>
      <c r="S230" s="295">
        <f t="shared" si="52"/>
        <v>-2.0999999999986585E-3</v>
      </c>
      <c r="T230" s="683">
        <f t="shared" si="56"/>
        <v>99.261942857142841</v>
      </c>
      <c r="U230" s="693">
        <f t="shared" si="54"/>
        <v>1.4714285714063635E-3</v>
      </c>
      <c r="V230" s="608" t="str">
        <f t="shared" si="48"/>
        <v>谷</v>
      </c>
      <c r="W230" s="252">
        <v>-1</v>
      </c>
      <c r="X230" s="645"/>
      <c r="Y230" s="216"/>
    </row>
    <row r="231" spans="1:25">
      <c r="A231" s="2589">
        <v>41214</v>
      </c>
      <c r="B231" s="2621">
        <v>99.233594480352394</v>
      </c>
      <c r="C231" s="593">
        <f t="shared" si="49"/>
        <v>-0.16591661103080924</v>
      </c>
      <c r="D231" s="1748">
        <f t="shared" si="59"/>
        <v>-1.36</v>
      </c>
      <c r="E231" s="683">
        <f t="shared" si="53"/>
        <v>99.408697229386647</v>
      </c>
      <c r="F231" s="693">
        <f t="shared" si="50"/>
        <v>-0.18833057895798788</v>
      </c>
      <c r="G231" s="393">
        <f t="shared" si="55"/>
        <v>99.837936390727336</v>
      </c>
      <c r="H231" s="295">
        <f t="shared" si="51"/>
        <v>-0.20217177356400384</v>
      </c>
      <c r="I231" s="1729" t="s">
        <v>346</v>
      </c>
      <c r="J231" s="2606" t="str">
        <f t="shared" si="46"/>
        <v>---</v>
      </c>
      <c r="K231" s="2600">
        <v>0</v>
      </c>
      <c r="L231" s="1685"/>
      <c r="M231" s="10"/>
      <c r="N231" s="201">
        <v>41214</v>
      </c>
      <c r="O231" s="710">
        <v>99.3202</v>
      </c>
      <c r="P231" s="36">
        <f t="shared" si="47"/>
        <v>6.6450000000003229E-2</v>
      </c>
      <c r="Q231" s="263">
        <f t="shared" si="58"/>
        <v>0.37</v>
      </c>
      <c r="R231" s="394">
        <f t="shared" si="60"/>
        <v>99.279130000000009</v>
      </c>
      <c r="S231" s="297">
        <f t="shared" si="52"/>
        <v>1.5393333333349801E-2</v>
      </c>
      <c r="T231" s="687">
        <f t="shared" si="56"/>
        <v>99.271664285714294</v>
      </c>
      <c r="U231" s="266">
        <f t="shared" si="54"/>
        <v>9.7214285714528614E-3</v>
      </c>
      <c r="V231" s="609" t="str">
        <f t="shared" si="48"/>
        <v>---</v>
      </c>
      <c r="W231" s="247">
        <v>0</v>
      </c>
      <c r="X231" s="645"/>
      <c r="Y231" s="216"/>
    </row>
    <row r="232" spans="1:25">
      <c r="A232" s="2586">
        <v>41244</v>
      </c>
      <c r="B232" s="2621">
        <v>99.130357791997625</v>
      </c>
      <c r="C232" s="2614">
        <f t="shared" si="49"/>
        <v>-0.10323668835476951</v>
      </c>
      <c r="D232" s="1000">
        <f t="shared" si="59"/>
        <v>-1.53</v>
      </c>
      <c r="E232" s="52">
        <f t="shared" si="53"/>
        <v>99.25448778791106</v>
      </c>
      <c r="F232" s="263">
        <f t="shared" si="50"/>
        <v>-0.15420944147558657</v>
      </c>
      <c r="G232" s="394">
        <f t="shared" si="55"/>
        <v>99.641774882090189</v>
      </c>
      <c r="H232" s="297">
        <f t="shared" si="51"/>
        <v>-0.19616150863714665</v>
      </c>
      <c r="I232" s="1732" t="s">
        <v>349</v>
      </c>
      <c r="J232" s="53" t="str">
        <f t="shared" si="46"/>
        <v>---</v>
      </c>
      <c r="K232" s="2600">
        <v>0</v>
      </c>
      <c r="L232" s="1685"/>
      <c r="M232" s="10"/>
      <c r="N232" s="201">
        <v>41244</v>
      </c>
      <c r="O232" s="710">
        <v>99.542479999999998</v>
      </c>
      <c r="P232" s="36">
        <f t="shared" si="47"/>
        <v>0.22227999999999781</v>
      </c>
      <c r="Q232" s="543">
        <f t="shared" si="58"/>
        <v>0.48</v>
      </c>
      <c r="R232" s="394">
        <f t="shared" si="60"/>
        <v>99.372143333333327</v>
      </c>
      <c r="S232" s="297">
        <f t="shared" si="52"/>
        <v>9.3013333333317405E-2</v>
      </c>
      <c r="T232" s="52">
        <f t="shared" si="56"/>
        <v>99.31098999999999</v>
      </c>
      <c r="U232" s="263">
        <f t="shared" si="54"/>
        <v>3.9325714285695312E-2</v>
      </c>
      <c r="V232" s="609" t="str">
        <f t="shared" si="48"/>
        <v>---</v>
      </c>
      <c r="W232" s="247">
        <v>0</v>
      </c>
      <c r="X232" s="645"/>
      <c r="Y232" s="216"/>
    </row>
    <row r="233" spans="1:25" ht="14.25" customHeight="1">
      <c r="A233" s="2588">
        <v>41275</v>
      </c>
      <c r="B233" s="2621">
        <v>99.124116366918173</v>
      </c>
      <c r="C233" s="2610">
        <f t="shared" si="49"/>
        <v>-6.2414250794518011E-3</v>
      </c>
      <c r="D233" s="1746">
        <f t="shared" si="59"/>
        <v>-1.59</v>
      </c>
      <c r="E233" s="689">
        <f t="shared" si="53"/>
        <v>99.162689546422726</v>
      </c>
      <c r="F233" s="268">
        <f t="shared" si="50"/>
        <v>-9.1798241488334043E-2</v>
      </c>
      <c r="G233" s="613">
        <f t="shared" si="55"/>
        <v>99.4746760259859</v>
      </c>
      <c r="H233" s="635">
        <f t="shared" si="51"/>
        <v>-0.16709885610428898</v>
      </c>
      <c r="I233" s="1728" t="s">
        <v>349</v>
      </c>
      <c r="J233" s="2603" t="str">
        <f t="shared" si="46"/>
        <v>谷</v>
      </c>
      <c r="K233" s="2600">
        <v>-1</v>
      </c>
      <c r="L233" s="1685"/>
      <c r="M233" s="10"/>
      <c r="N233" s="200">
        <v>41275</v>
      </c>
      <c r="O233" s="712">
        <v>99.965770000000006</v>
      </c>
      <c r="P233" s="244">
        <f t="shared" si="47"/>
        <v>0.4232900000000086</v>
      </c>
      <c r="Q233" s="263">
        <f t="shared" si="58"/>
        <v>0.81</v>
      </c>
      <c r="R233" s="642">
        <f t="shared" si="60"/>
        <v>99.609483333333344</v>
      </c>
      <c r="S233" s="643">
        <f t="shared" si="52"/>
        <v>0.23734000000001743</v>
      </c>
      <c r="T233" s="689">
        <f t="shared" si="56"/>
        <v>99.411387142857137</v>
      </c>
      <c r="U233" s="268">
        <f t="shared" si="54"/>
        <v>0.10039714285714751</v>
      </c>
      <c r="V233" s="609" t="str">
        <f t="shared" si="48"/>
        <v>---</v>
      </c>
      <c r="W233" s="247">
        <v>0</v>
      </c>
      <c r="X233" s="645"/>
      <c r="Y233" s="216"/>
    </row>
    <row r="234" spans="1:25" ht="14.25" customHeight="1">
      <c r="A234" s="2586">
        <v>41306</v>
      </c>
      <c r="B234" s="2621">
        <v>99.225440562424481</v>
      </c>
      <c r="C234" s="2610">
        <f t="shared" si="49"/>
        <v>0.101324195506308</v>
      </c>
      <c r="D234" s="1746">
        <f t="shared" si="59"/>
        <v>-1.51</v>
      </c>
      <c r="E234" s="687">
        <f t="shared" si="53"/>
        <v>99.159971573780084</v>
      </c>
      <c r="F234" s="266">
        <f t="shared" si="50"/>
        <v>-2.7179726426425077E-3</v>
      </c>
      <c r="G234" s="611">
        <f t="shared" si="55"/>
        <v>99.357798946675231</v>
      </c>
      <c r="H234" s="633">
        <f t="shared" si="51"/>
        <v>-0.11687707931066882</v>
      </c>
      <c r="I234" s="1726" t="s">
        <v>343</v>
      </c>
      <c r="J234" s="2603" t="str">
        <f t="shared" si="46"/>
        <v>---</v>
      </c>
      <c r="K234" s="2600">
        <v>0</v>
      </c>
      <c r="L234" s="1685"/>
      <c r="M234" s="10"/>
      <c r="N234" s="201">
        <v>41306</v>
      </c>
      <c r="O234" s="710">
        <v>100.3233</v>
      </c>
      <c r="P234" s="36">
        <f t="shared" si="47"/>
        <v>0.35752999999999702</v>
      </c>
      <c r="Q234" s="263">
        <f t="shared" si="58"/>
        <v>1.1100000000000001</v>
      </c>
      <c r="R234" s="394">
        <f t="shared" si="60"/>
        <v>99.943849999999998</v>
      </c>
      <c r="S234" s="297">
        <f t="shared" si="52"/>
        <v>0.3343666666666536</v>
      </c>
      <c r="T234" s="687">
        <f t="shared" si="56"/>
        <v>99.563279999999992</v>
      </c>
      <c r="U234" s="266">
        <f t="shared" si="54"/>
        <v>0.15189285714285461</v>
      </c>
      <c r="V234" s="609" t="str">
        <f t="shared" si="48"/>
        <v>---</v>
      </c>
      <c r="W234" s="247">
        <v>0</v>
      </c>
      <c r="X234" s="645"/>
      <c r="Y234" s="216"/>
    </row>
    <row r="235" spans="1:25" ht="14.25" customHeight="1">
      <c r="A235" s="2586">
        <v>41334</v>
      </c>
      <c r="B235" s="2621">
        <v>99.391033749365931</v>
      </c>
      <c r="C235" s="2610">
        <f t="shared" si="49"/>
        <v>0.1655931869414502</v>
      </c>
      <c r="D235" s="1746">
        <f t="shared" si="59"/>
        <v>-1.33</v>
      </c>
      <c r="E235" s="687">
        <f t="shared" si="53"/>
        <v>99.246863559569533</v>
      </c>
      <c r="F235" s="266">
        <f t="shared" si="50"/>
        <v>8.6891985789449677E-2</v>
      </c>
      <c r="G235" s="611">
        <f t="shared" si="55"/>
        <v>99.299577165552336</v>
      </c>
      <c r="H235" s="633">
        <f t="shared" si="51"/>
        <v>-5.8221781122895777E-2</v>
      </c>
      <c r="I235" s="1726" t="s">
        <v>343</v>
      </c>
      <c r="J235" s="2603" t="str">
        <f t="shared" si="46"/>
        <v>---</v>
      </c>
      <c r="K235" s="2600">
        <v>0</v>
      </c>
      <c r="L235" s="1685"/>
      <c r="M235" s="10"/>
      <c r="N235" s="201">
        <v>41334</v>
      </c>
      <c r="O235" s="710">
        <v>100.5235</v>
      </c>
      <c r="P235" s="36">
        <f t="shared" si="47"/>
        <v>0.20019999999999527</v>
      </c>
      <c r="Q235" s="263">
        <f t="shared" si="58"/>
        <v>1.29</v>
      </c>
      <c r="R235" s="394">
        <f t="shared" si="60"/>
        <v>100.27085666666666</v>
      </c>
      <c r="S235" s="297">
        <f t="shared" si="52"/>
        <v>0.32700666666666223</v>
      </c>
      <c r="T235" s="687">
        <f t="shared" si="56"/>
        <v>99.741777142857146</v>
      </c>
      <c r="U235" s="266">
        <f t="shared" si="54"/>
        <v>0.17849714285715379</v>
      </c>
      <c r="V235" s="609" t="str">
        <f t="shared" si="48"/>
        <v>---</v>
      </c>
      <c r="W235" s="247">
        <v>0</v>
      </c>
      <c r="X235" s="645"/>
      <c r="Y235" s="216"/>
    </row>
    <row r="236" spans="1:25" ht="14.25" customHeight="1">
      <c r="A236" s="2586">
        <v>41365</v>
      </c>
      <c r="B236" s="2621">
        <v>99.585706749829441</v>
      </c>
      <c r="C236" s="2610">
        <f t="shared" si="49"/>
        <v>0.19467300046350999</v>
      </c>
      <c r="D236" s="1746">
        <f t="shared" si="59"/>
        <v>-1.06</v>
      </c>
      <c r="E236" s="687">
        <f t="shared" si="53"/>
        <v>99.400727020539946</v>
      </c>
      <c r="F236" s="266">
        <f t="shared" si="50"/>
        <v>0.15386346097041326</v>
      </c>
      <c r="G236" s="611">
        <f t="shared" si="55"/>
        <v>99.298537256038756</v>
      </c>
      <c r="H236" s="633">
        <f t="shared" si="51"/>
        <v>-1.0399095135795733E-3</v>
      </c>
      <c r="I236" s="1726" t="s">
        <v>344</v>
      </c>
      <c r="J236" s="2603" t="str">
        <f t="shared" si="46"/>
        <v>---</v>
      </c>
      <c r="K236" s="2600">
        <v>0</v>
      </c>
      <c r="L236" s="1685"/>
      <c r="M236" s="10"/>
      <c r="N236" s="201">
        <v>41365</v>
      </c>
      <c r="O236" s="710">
        <v>100.56870000000001</v>
      </c>
      <c r="P236" s="36">
        <f t="shared" si="47"/>
        <v>4.5200000000008345E-2</v>
      </c>
      <c r="Q236" s="263">
        <f t="shared" si="58"/>
        <v>1.33</v>
      </c>
      <c r="R236" s="394">
        <f t="shared" si="60"/>
        <v>100.47183333333334</v>
      </c>
      <c r="S236" s="297">
        <f t="shared" si="52"/>
        <v>0.20097666666667635</v>
      </c>
      <c r="T236" s="687">
        <f t="shared" si="56"/>
        <v>99.928242857142862</v>
      </c>
      <c r="U236" s="266">
        <f t="shared" si="54"/>
        <v>0.1864657142857169</v>
      </c>
      <c r="V236" s="609" t="str">
        <f t="shared" si="48"/>
        <v>---</v>
      </c>
      <c r="W236" s="247">
        <v>0</v>
      </c>
      <c r="X236" s="645"/>
      <c r="Y236" s="216"/>
    </row>
    <row r="237" spans="1:25" ht="14.25" customHeight="1">
      <c r="A237" s="2586">
        <v>41395</v>
      </c>
      <c r="B237" s="2621">
        <v>99.794879726763824</v>
      </c>
      <c r="C237" s="2610">
        <f t="shared" si="49"/>
        <v>0.20917297693438286</v>
      </c>
      <c r="D237" s="1746">
        <f t="shared" si="59"/>
        <v>-0.71</v>
      </c>
      <c r="E237" s="687">
        <f t="shared" si="53"/>
        <v>99.590540075319737</v>
      </c>
      <c r="F237" s="266">
        <f t="shared" si="50"/>
        <v>0.18981305477979049</v>
      </c>
      <c r="G237" s="611">
        <f t="shared" si="55"/>
        <v>99.355018489664545</v>
      </c>
      <c r="H237" s="633">
        <f t="shared" si="51"/>
        <v>5.6481233625788718E-2</v>
      </c>
      <c r="I237" s="1726" t="s">
        <v>344</v>
      </c>
      <c r="J237" s="2603" t="str">
        <f t="shared" si="46"/>
        <v>---</v>
      </c>
      <c r="K237" s="2600">
        <v>0</v>
      </c>
      <c r="L237" s="1685"/>
      <c r="M237" s="10"/>
      <c r="N237" s="201">
        <v>41395</v>
      </c>
      <c r="O237" s="710">
        <v>100.51990000000001</v>
      </c>
      <c r="P237" s="36">
        <f t="shared" si="47"/>
        <v>-4.8799999999999955E-2</v>
      </c>
      <c r="Q237" s="263">
        <f t="shared" si="58"/>
        <v>1.26</v>
      </c>
      <c r="R237" s="394">
        <f t="shared" si="60"/>
        <v>100.53736666666667</v>
      </c>
      <c r="S237" s="297">
        <f t="shared" si="52"/>
        <v>6.5533333333334554E-2</v>
      </c>
      <c r="T237" s="687">
        <f t="shared" si="56"/>
        <v>100.10912142857144</v>
      </c>
      <c r="U237" s="266">
        <f t="shared" si="54"/>
        <v>0.18087857142857899</v>
      </c>
      <c r="V237" s="609" t="str">
        <f t="shared" si="48"/>
        <v>---</v>
      </c>
      <c r="W237" s="247">
        <v>0</v>
      </c>
      <c r="X237" s="645"/>
      <c r="Y237" s="216"/>
    </row>
    <row r="238" spans="1:25" ht="14.25" customHeight="1">
      <c r="A238" s="2586">
        <v>41426</v>
      </c>
      <c r="B238" s="2621">
        <v>100.00367147307918</v>
      </c>
      <c r="C238" s="2610">
        <f t="shared" si="49"/>
        <v>0.20879174631535591</v>
      </c>
      <c r="D238" s="1746">
        <f t="shared" si="59"/>
        <v>-0.28999999999999998</v>
      </c>
      <c r="E238" s="687">
        <f t="shared" si="53"/>
        <v>99.794752649890825</v>
      </c>
      <c r="F238" s="266">
        <f t="shared" si="50"/>
        <v>0.20421257457108766</v>
      </c>
      <c r="G238" s="611">
        <f t="shared" si="55"/>
        <v>99.465029488625518</v>
      </c>
      <c r="H238" s="633">
        <f t="shared" si="51"/>
        <v>0.11001099896097344</v>
      </c>
      <c r="I238" s="1726" t="s">
        <v>344</v>
      </c>
      <c r="J238" s="2603" t="str">
        <f t="shared" si="46"/>
        <v>---</v>
      </c>
      <c r="K238" s="2600">
        <v>0</v>
      </c>
      <c r="L238" s="1685"/>
      <c r="M238" s="10"/>
      <c r="N238" s="201">
        <v>41426</v>
      </c>
      <c r="O238" s="710">
        <v>100.36920000000001</v>
      </c>
      <c r="P238" s="36">
        <f t="shared" si="47"/>
        <v>-0.1507000000000005</v>
      </c>
      <c r="Q238" s="263">
        <f t="shared" si="58"/>
        <v>1.1100000000000001</v>
      </c>
      <c r="R238" s="394">
        <f t="shared" si="60"/>
        <v>100.48593333333334</v>
      </c>
      <c r="S238" s="297">
        <f t="shared" si="52"/>
        <v>-5.143333333333544E-2</v>
      </c>
      <c r="T238" s="687">
        <f t="shared" si="56"/>
        <v>100.25897857142857</v>
      </c>
      <c r="U238" s="266">
        <f t="shared" si="54"/>
        <v>0.14985714285712959</v>
      </c>
      <c r="V238" s="609" t="str">
        <f t="shared" si="48"/>
        <v>---</v>
      </c>
      <c r="W238" s="247">
        <v>0</v>
      </c>
      <c r="X238" s="645"/>
      <c r="Y238" s="216"/>
    </row>
    <row r="239" spans="1:25" ht="14.25" customHeight="1">
      <c r="A239" s="2586">
        <v>41456</v>
      </c>
      <c r="B239" s="2621">
        <v>100.20476559144907</v>
      </c>
      <c r="C239" s="2610">
        <f t="shared" si="49"/>
        <v>0.20109411836989466</v>
      </c>
      <c r="D239" s="1746">
        <f t="shared" si="59"/>
        <v>0.16</v>
      </c>
      <c r="E239" s="687">
        <f t="shared" si="53"/>
        <v>100.00110559709736</v>
      </c>
      <c r="F239" s="266">
        <f t="shared" si="50"/>
        <v>0.20635294720653974</v>
      </c>
      <c r="G239" s="611">
        <f t="shared" si="55"/>
        <v>99.618516317118591</v>
      </c>
      <c r="H239" s="633">
        <f t="shared" si="51"/>
        <v>0.15348682849307238</v>
      </c>
      <c r="I239" s="1726" t="s">
        <v>344</v>
      </c>
      <c r="J239" s="2603" t="str">
        <f t="shared" si="46"/>
        <v>---</v>
      </c>
      <c r="K239" s="2600">
        <v>0</v>
      </c>
      <c r="L239" s="1685"/>
      <c r="M239" s="10"/>
      <c r="N239" s="201">
        <v>41456</v>
      </c>
      <c r="O239" s="710">
        <v>100.2543</v>
      </c>
      <c r="P239" s="36">
        <f t="shared" si="47"/>
        <v>-0.11490000000000578</v>
      </c>
      <c r="Q239" s="263">
        <f t="shared" si="58"/>
        <v>1</v>
      </c>
      <c r="R239" s="394">
        <f t="shared" si="60"/>
        <v>100.38113333333335</v>
      </c>
      <c r="S239" s="297">
        <f t="shared" si="52"/>
        <v>-0.10479999999998313</v>
      </c>
      <c r="T239" s="687">
        <f t="shared" si="56"/>
        <v>100.36066714285714</v>
      </c>
      <c r="U239" s="266">
        <f t="shared" si="54"/>
        <v>0.1016885714285678</v>
      </c>
      <c r="V239" s="609" t="str">
        <f t="shared" si="48"/>
        <v>---</v>
      </c>
      <c r="W239" s="247">
        <v>0</v>
      </c>
      <c r="X239" s="645"/>
      <c r="Y239" s="216"/>
    </row>
    <row r="240" spans="1:25" ht="14.25" customHeight="1">
      <c r="A240" s="2586">
        <v>41487</v>
      </c>
      <c r="B240" s="2621">
        <v>100.41738337336669</v>
      </c>
      <c r="C240" s="2610">
        <f t="shared" si="49"/>
        <v>0.21261778191761493</v>
      </c>
      <c r="D240" s="1746">
        <f t="shared" si="59"/>
        <v>0.62</v>
      </c>
      <c r="E240" s="687">
        <f t="shared" si="53"/>
        <v>100.20860681263166</v>
      </c>
      <c r="F240" s="266">
        <f t="shared" si="50"/>
        <v>0.20750121553429324</v>
      </c>
      <c r="G240" s="611">
        <f t="shared" si="55"/>
        <v>99.803268746611238</v>
      </c>
      <c r="H240" s="633">
        <f t="shared" si="51"/>
        <v>0.18475242949264725</v>
      </c>
      <c r="I240" s="1726" t="s">
        <v>344</v>
      </c>
      <c r="J240" s="2603" t="str">
        <f t="shared" si="46"/>
        <v>---</v>
      </c>
      <c r="K240" s="2600">
        <v>0</v>
      </c>
      <c r="L240" s="1685"/>
      <c r="M240" s="10"/>
      <c r="N240" s="201">
        <v>41487</v>
      </c>
      <c r="O240" s="710">
        <v>100.22239999999999</v>
      </c>
      <c r="P240" s="36">
        <f t="shared" si="47"/>
        <v>-3.1900000000007367E-2</v>
      </c>
      <c r="Q240" s="263">
        <f t="shared" si="58"/>
        <v>0.96</v>
      </c>
      <c r="R240" s="394">
        <f t="shared" si="60"/>
        <v>100.28196666666668</v>
      </c>
      <c r="S240" s="297">
        <f t="shared" si="52"/>
        <v>-9.9166666666675951E-2</v>
      </c>
      <c r="T240" s="687">
        <f t="shared" si="56"/>
        <v>100.39732857142857</v>
      </c>
      <c r="U240" s="266">
        <f t="shared" si="54"/>
        <v>3.666142857143484E-2</v>
      </c>
      <c r="V240" s="609" t="str">
        <f t="shared" si="48"/>
        <v>---</v>
      </c>
      <c r="W240" s="247">
        <v>0</v>
      </c>
      <c r="X240" s="645"/>
      <c r="Y240" s="216"/>
    </row>
    <row r="241" spans="1:25" ht="14.25" customHeight="1">
      <c r="A241" s="2586">
        <v>41518</v>
      </c>
      <c r="B241" s="2621">
        <v>100.66461585819148</v>
      </c>
      <c r="C241" s="2610">
        <f t="shared" si="49"/>
        <v>0.24723248482479221</v>
      </c>
      <c r="D241" s="1746">
        <f t="shared" si="59"/>
        <v>1.08</v>
      </c>
      <c r="E241" s="687">
        <f t="shared" si="53"/>
        <v>100.4289216076691</v>
      </c>
      <c r="F241" s="266">
        <f t="shared" si="50"/>
        <v>0.22031479503743867</v>
      </c>
      <c r="G241" s="611">
        <f t="shared" si="55"/>
        <v>100.00886521743509</v>
      </c>
      <c r="H241" s="633">
        <f t="shared" si="51"/>
        <v>0.20559647082384913</v>
      </c>
      <c r="I241" s="1726" t="s">
        <v>344</v>
      </c>
      <c r="J241" s="2603" t="str">
        <f t="shared" si="46"/>
        <v>---</v>
      </c>
      <c r="K241" s="2600">
        <v>0</v>
      </c>
      <c r="L241" s="1685"/>
      <c r="M241" s="10"/>
      <c r="N241" s="201">
        <v>41518</v>
      </c>
      <c r="O241" s="710">
        <v>100.2629</v>
      </c>
      <c r="P241" s="36">
        <f t="shared" si="47"/>
        <v>4.050000000000864E-2</v>
      </c>
      <c r="Q241" s="263">
        <f t="shared" si="58"/>
        <v>1.01</v>
      </c>
      <c r="R241" s="394">
        <f t="shared" si="60"/>
        <v>100.24653333333333</v>
      </c>
      <c r="S241" s="297">
        <f t="shared" si="52"/>
        <v>-3.5433333333344308E-2</v>
      </c>
      <c r="T241" s="687">
        <f t="shared" si="56"/>
        <v>100.3887</v>
      </c>
      <c r="U241" s="266">
        <f t="shared" si="54"/>
        <v>-8.6285714285736503E-3</v>
      </c>
      <c r="V241" s="609" t="str">
        <f t="shared" si="48"/>
        <v>---</v>
      </c>
      <c r="W241" s="247">
        <v>0</v>
      </c>
      <c r="X241" s="645"/>
      <c r="Y241" s="216"/>
    </row>
    <row r="242" spans="1:25" ht="14.25" customHeight="1">
      <c r="A242" s="2586">
        <v>41548</v>
      </c>
      <c r="B242" s="2621">
        <v>100.92292966525063</v>
      </c>
      <c r="C242" s="2610">
        <f t="shared" si="49"/>
        <v>0.25831380705915308</v>
      </c>
      <c r="D242" s="1746">
        <f t="shared" si="59"/>
        <v>1.53</v>
      </c>
      <c r="E242" s="687">
        <f t="shared" si="53"/>
        <v>100.6683096322696</v>
      </c>
      <c r="F242" s="266">
        <f t="shared" si="50"/>
        <v>0.23938802460050113</v>
      </c>
      <c r="G242" s="611">
        <f t="shared" si="55"/>
        <v>100.22770749113292</v>
      </c>
      <c r="H242" s="633">
        <f t="shared" si="51"/>
        <v>0.21884227369783105</v>
      </c>
      <c r="I242" s="1726" t="s">
        <v>344</v>
      </c>
      <c r="J242" s="2603" t="str">
        <f t="shared" si="46"/>
        <v>---</v>
      </c>
      <c r="K242" s="2600">
        <v>0</v>
      </c>
      <c r="L242" s="1685"/>
      <c r="M242" s="10"/>
      <c r="N242" s="201">
        <v>41548</v>
      </c>
      <c r="O242" s="710">
        <v>100.09050000000001</v>
      </c>
      <c r="P242" s="36">
        <f t="shared" si="47"/>
        <v>-0.17239999999999611</v>
      </c>
      <c r="Q242" s="263">
        <f t="shared" si="58"/>
        <v>0.84</v>
      </c>
      <c r="R242" s="394">
        <f t="shared" si="60"/>
        <v>100.19193333333334</v>
      </c>
      <c r="S242" s="297">
        <f t="shared" si="52"/>
        <v>-5.4599999999993543E-2</v>
      </c>
      <c r="T242" s="687">
        <f t="shared" ref="T242:T281" si="61">SUM(O236:O242)/7</f>
        <v>100.32684285714286</v>
      </c>
      <c r="U242" s="266">
        <f t="shared" si="54"/>
        <v>-6.1857142857135727E-2</v>
      </c>
      <c r="V242" s="609" t="str">
        <f t="shared" si="48"/>
        <v>---</v>
      </c>
      <c r="W242" s="247">
        <v>0</v>
      </c>
      <c r="X242" s="645"/>
      <c r="Y242" s="216"/>
    </row>
    <row r="243" spans="1:25" ht="14.25" customHeight="1">
      <c r="A243" s="2586">
        <v>41579</v>
      </c>
      <c r="B243" s="2621">
        <v>101.12782841680685</v>
      </c>
      <c r="C243" s="2610">
        <f t="shared" si="49"/>
        <v>0.20489875155621462</v>
      </c>
      <c r="D243" s="1746">
        <f t="shared" si="59"/>
        <v>1.91</v>
      </c>
      <c r="E243" s="687">
        <f t="shared" si="53"/>
        <v>100.90512464674966</v>
      </c>
      <c r="F243" s="266">
        <f t="shared" si="50"/>
        <v>0.23681501448005804</v>
      </c>
      <c r="G243" s="611">
        <f t="shared" si="55"/>
        <v>100.44801058641541</v>
      </c>
      <c r="H243" s="633">
        <f t="shared" si="51"/>
        <v>0.22030309528248893</v>
      </c>
      <c r="I243" s="1726" t="s">
        <v>344</v>
      </c>
      <c r="J243" s="2603" t="str">
        <f t="shared" si="46"/>
        <v>---</v>
      </c>
      <c r="K243" s="2600">
        <v>0</v>
      </c>
      <c r="L243" s="1685"/>
      <c r="M243" s="10"/>
      <c r="N243" s="201">
        <v>41579</v>
      </c>
      <c r="O243" s="710">
        <v>99.932689999999994</v>
      </c>
      <c r="P243" s="36">
        <f t="shared" si="47"/>
        <v>-0.157810000000012</v>
      </c>
      <c r="Q243" s="263">
        <f t="shared" si="58"/>
        <v>0.62</v>
      </c>
      <c r="R243" s="394">
        <f t="shared" si="60"/>
        <v>100.09536333333334</v>
      </c>
      <c r="S243" s="297">
        <f t="shared" si="52"/>
        <v>-9.6569999999999823E-2</v>
      </c>
      <c r="T243" s="52">
        <f t="shared" si="61"/>
        <v>100.23598428571428</v>
      </c>
      <c r="U243" s="263">
        <f t="shared" si="54"/>
        <v>-9.0858571428583446E-2</v>
      </c>
      <c r="V243" s="609" t="str">
        <f t="shared" si="48"/>
        <v>---</v>
      </c>
      <c r="W243" s="247">
        <v>0</v>
      </c>
      <c r="X243" s="645"/>
      <c r="Y243" s="216"/>
    </row>
    <row r="244" spans="1:25" s="10" customFormat="1" ht="14.25" customHeight="1">
      <c r="A244" s="2589">
        <v>41609</v>
      </c>
      <c r="B244" s="2621">
        <v>101.21997902141914</v>
      </c>
      <c r="C244" s="593">
        <f t="shared" si="49"/>
        <v>9.2150604612285747E-2</v>
      </c>
      <c r="D244" s="1748">
        <f t="shared" si="59"/>
        <v>2.11</v>
      </c>
      <c r="E244" s="683">
        <f t="shared" si="53"/>
        <v>101.09024570115888</v>
      </c>
      <c r="F244" s="693">
        <f t="shared" si="50"/>
        <v>0.18512105440922255</v>
      </c>
      <c r="G244" s="393">
        <f t="shared" si="55"/>
        <v>100.65159619993759</v>
      </c>
      <c r="H244" s="295">
        <f t="shared" si="51"/>
        <v>0.20358561352217919</v>
      </c>
      <c r="I244" s="1729" t="s">
        <v>344</v>
      </c>
      <c r="J244" s="2606" t="str">
        <f t="shared" si="46"/>
        <v>---</v>
      </c>
      <c r="K244" s="2600">
        <v>0</v>
      </c>
      <c r="L244" s="1685"/>
      <c r="N244" s="256">
        <v>41609</v>
      </c>
      <c r="O244" s="714">
        <v>99.653829999999999</v>
      </c>
      <c r="P244" s="253">
        <f t="shared" si="47"/>
        <v>-0.27885999999999456</v>
      </c>
      <c r="Q244" s="694">
        <f t="shared" si="58"/>
        <v>0.11</v>
      </c>
      <c r="R244" s="395">
        <f t="shared" si="60"/>
        <v>99.89233999999999</v>
      </c>
      <c r="S244" s="298">
        <f t="shared" si="52"/>
        <v>-0.20302333333334843</v>
      </c>
      <c r="T244" s="684">
        <f t="shared" si="61"/>
        <v>100.11226000000001</v>
      </c>
      <c r="U244" s="694">
        <f t="shared" si="54"/>
        <v>-0.12372428571427463</v>
      </c>
      <c r="V244" s="608" t="str">
        <f t="shared" si="48"/>
        <v>山</v>
      </c>
      <c r="W244" s="252">
        <v>1</v>
      </c>
      <c r="X244" s="645"/>
      <c r="Y244" s="217"/>
    </row>
    <row r="245" spans="1:25" ht="14.25" customHeight="1">
      <c r="A245" s="2588">
        <v>41640</v>
      </c>
      <c r="B245" s="2621">
        <v>101.14820264255765</v>
      </c>
      <c r="C245" s="2612">
        <f t="shared" si="49"/>
        <v>-7.1776378861486023E-2</v>
      </c>
      <c r="D245" s="1773">
        <f t="shared" si="59"/>
        <v>2.04</v>
      </c>
      <c r="E245" s="689">
        <f t="shared" si="53"/>
        <v>101.16533669359454</v>
      </c>
      <c r="F245" s="268">
        <f t="shared" si="50"/>
        <v>7.5090992435661974E-2</v>
      </c>
      <c r="G245" s="613">
        <f t="shared" si="55"/>
        <v>100.8151006527202</v>
      </c>
      <c r="H245" s="635">
        <f t="shared" si="51"/>
        <v>0.16350445278261816</v>
      </c>
      <c r="I245" s="1728" t="s">
        <v>344</v>
      </c>
      <c r="J245" s="2603" t="str">
        <f t="shared" si="46"/>
        <v>---</v>
      </c>
      <c r="K245" s="2600">
        <v>0</v>
      </c>
      <c r="L245" s="1775"/>
      <c r="M245" s="10"/>
      <c r="N245" s="201">
        <v>41640</v>
      </c>
      <c r="O245" s="710">
        <v>99.298919999999995</v>
      </c>
      <c r="P245" s="36">
        <f t="shared" si="47"/>
        <v>-0.35491000000000383</v>
      </c>
      <c r="Q245" s="263">
        <f t="shared" si="58"/>
        <v>-0.67</v>
      </c>
      <c r="R245" s="394">
        <f t="shared" si="60"/>
        <v>99.62848000000001</v>
      </c>
      <c r="S245" s="297">
        <f t="shared" si="52"/>
        <v>-0.26385999999997978</v>
      </c>
      <c r="T245" s="687">
        <f t="shared" si="61"/>
        <v>99.95936285714285</v>
      </c>
      <c r="U245" s="266">
        <f t="shared" si="54"/>
        <v>-0.15289714285715661</v>
      </c>
      <c r="V245" s="609" t="str">
        <f t="shared" si="48"/>
        <v>---</v>
      </c>
      <c r="W245" s="247">
        <v>0</v>
      </c>
      <c r="X245" s="645"/>
      <c r="Y245" s="216"/>
    </row>
    <row r="246" spans="1:25" ht="14.25" customHeight="1">
      <c r="A246" s="2586">
        <v>41671</v>
      </c>
      <c r="B246" s="2621">
        <v>100.93406862329229</v>
      </c>
      <c r="C246" s="2610">
        <f t="shared" si="49"/>
        <v>-0.21413401926535869</v>
      </c>
      <c r="D246" s="1746">
        <f t="shared" si="59"/>
        <v>1.72</v>
      </c>
      <c r="E246" s="687">
        <f t="shared" si="53"/>
        <v>101.10075009575637</v>
      </c>
      <c r="F246" s="266">
        <f t="shared" si="50"/>
        <v>-6.4586597838172111E-2</v>
      </c>
      <c r="G246" s="611">
        <f t="shared" si="55"/>
        <v>100.9192868001264</v>
      </c>
      <c r="H246" s="633">
        <f t="shared" si="51"/>
        <v>0.10418614740619603</v>
      </c>
      <c r="I246" s="1726" t="s">
        <v>350</v>
      </c>
      <c r="J246" s="2603" t="str">
        <f t="shared" si="46"/>
        <v>---</v>
      </c>
      <c r="K246" s="2600">
        <v>0</v>
      </c>
      <c r="L246" s="1685"/>
      <c r="M246" s="10"/>
      <c r="N246" s="201">
        <v>41671</v>
      </c>
      <c r="O246" s="710">
        <v>98.931150000000002</v>
      </c>
      <c r="P246" s="36">
        <f t="shared" si="47"/>
        <v>-0.36776999999999305</v>
      </c>
      <c r="Q246" s="263">
        <f t="shared" si="58"/>
        <v>-1.39</v>
      </c>
      <c r="R246" s="394">
        <f t="shared" si="60"/>
        <v>99.294633333333323</v>
      </c>
      <c r="S246" s="297">
        <f t="shared" si="52"/>
        <v>-0.3338466666666875</v>
      </c>
      <c r="T246" s="687">
        <f t="shared" si="61"/>
        <v>99.770341428571427</v>
      </c>
      <c r="U246" s="266">
        <f t="shared" si="54"/>
        <v>-0.18902142857142223</v>
      </c>
      <c r="V246" s="609" t="str">
        <f t="shared" si="48"/>
        <v>---</v>
      </c>
      <c r="W246" s="247">
        <v>0</v>
      </c>
      <c r="X246" s="645"/>
      <c r="Y246" s="216"/>
    </row>
    <row r="247" spans="1:25" ht="14.25" customHeight="1">
      <c r="A247" s="2586">
        <v>41699</v>
      </c>
      <c r="B247" s="2621">
        <v>100.63589256669354</v>
      </c>
      <c r="C247" s="2610">
        <f t="shared" si="49"/>
        <v>-0.29817605659874857</v>
      </c>
      <c r="D247" s="1746">
        <f t="shared" si="59"/>
        <v>1.25</v>
      </c>
      <c r="E247" s="687">
        <f t="shared" si="53"/>
        <v>100.90605461084783</v>
      </c>
      <c r="F247" s="266">
        <f t="shared" si="50"/>
        <v>-0.19469548490853583</v>
      </c>
      <c r="G247" s="611">
        <f t="shared" si="55"/>
        <v>100.95050239917308</v>
      </c>
      <c r="H247" s="633">
        <f t="shared" si="51"/>
        <v>3.1215599046674924E-2</v>
      </c>
      <c r="I247" s="1726" t="s">
        <v>350</v>
      </c>
      <c r="J247" s="2603" t="str">
        <f t="shared" si="46"/>
        <v>---</v>
      </c>
      <c r="K247" s="2600">
        <v>0</v>
      </c>
      <c r="L247" s="1685"/>
      <c r="M247" s="10"/>
      <c r="N247" s="201">
        <v>41699</v>
      </c>
      <c r="O247" s="710">
        <v>98.683279999999996</v>
      </c>
      <c r="P247" s="36">
        <f t="shared" si="47"/>
        <v>-0.24787000000000603</v>
      </c>
      <c r="Q247" s="263">
        <f t="shared" si="58"/>
        <v>-1.83</v>
      </c>
      <c r="R247" s="394">
        <f t="shared" si="60"/>
        <v>98.971116666666674</v>
      </c>
      <c r="S247" s="297">
        <f t="shared" si="52"/>
        <v>-0.32351666666664869</v>
      </c>
      <c r="T247" s="687">
        <f t="shared" si="61"/>
        <v>99.550467142857158</v>
      </c>
      <c r="U247" s="266">
        <f t="shared" si="54"/>
        <v>-0.21987428571426904</v>
      </c>
      <c r="V247" s="609" t="str">
        <f t="shared" si="48"/>
        <v>---</v>
      </c>
      <c r="W247" s="247">
        <v>0</v>
      </c>
      <c r="X247" s="645"/>
      <c r="Y247" s="216"/>
    </row>
    <row r="248" spans="1:25" ht="14.25" customHeight="1">
      <c r="A248" s="2586">
        <v>41730</v>
      </c>
      <c r="B248" s="2621">
        <v>100.33022483800188</v>
      </c>
      <c r="C248" s="2610">
        <f t="shared" si="49"/>
        <v>-0.30566772869165959</v>
      </c>
      <c r="D248" s="1746">
        <f t="shared" si="59"/>
        <v>0.75</v>
      </c>
      <c r="E248" s="687">
        <f t="shared" si="53"/>
        <v>100.63339534266258</v>
      </c>
      <c r="F248" s="266">
        <f t="shared" si="50"/>
        <v>-0.27265926818525088</v>
      </c>
      <c r="G248" s="611">
        <f t="shared" si="55"/>
        <v>100.90273225343171</v>
      </c>
      <c r="H248" s="633">
        <f t="shared" si="51"/>
        <v>-4.7770145741367287E-2</v>
      </c>
      <c r="I248" s="1726" t="s">
        <v>346</v>
      </c>
      <c r="J248" s="2603" t="str">
        <f t="shared" si="46"/>
        <v>---</v>
      </c>
      <c r="K248" s="2600">
        <v>0</v>
      </c>
      <c r="L248" s="1685"/>
      <c r="M248" s="10"/>
      <c r="N248" s="201">
        <v>41730</v>
      </c>
      <c r="O248" s="710">
        <v>98.683959999999999</v>
      </c>
      <c r="P248" s="36">
        <f t="shared" si="47"/>
        <v>6.8000000000267846E-4</v>
      </c>
      <c r="Q248" s="263">
        <f t="shared" si="58"/>
        <v>-1.87</v>
      </c>
      <c r="R248" s="394">
        <f t="shared" si="60"/>
        <v>98.76612999999999</v>
      </c>
      <c r="S248" s="297">
        <f t="shared" si="52"/>
        <v>-0.20498666666668441</v>
      </c>
      <c r="T248" s="687">
        <f t="shared" si="61"/>
        <v>99.324904285714283</v>
      </c>
      <c r="U248" s="266">
        <f t="shared" si="54"/>
        <v>-0.22556285714287583</v>
      </c>
      <c r="V248" s="609" t="str">
        <f t="shared" si="48"/>
        <v>---</v>
      </c>
      <c r="W248" s="247">
        <v>0</v>
      </c>
      <c r="X248" s="645"/>
      <c r="Y248" s="216"/>
    </row>
    <row r="249" spans="1:25" ht="14.25" customHeight="1">
      <c r="A249" s="2586">
        <v>41760</v>
      </c>
      <c r="B249" s="2621">
        <v>100.08337100184697</v>
      </c>
      <c r="C249" s="2610">
        <f t="shared" si="49"/>
        <v>-0.24685383615491219</v>
      </c>
      <c r="D249" s="1746">
        <f t="shared" si="59"/>
        <v>0.28999999999999998</v>
      </c>
      <c r="E249" s="687">
        <f t="shared" si="53"/>
        <v>100.34982946884746</v>
      </c>
      <c r="F249" s="266">
        <f t="shared" si="50"/>
        <v>-0.28356587381512099</v>
      </c>
      <c r="G249" s="611">
        <f t="shared" si="55"/>
        <v>100.7827953015169</v>
      </c>
      <c r="H249" s="633">
        <f t="shared" si="51"/>
        <v>-0.11993695191480924</v>
      </c>
      <c r="I249" s="1726" t="s">
        <v>346</v>
      </c>
      <c r="J249" s="2603" t="str">
        <f t="shared" si="46"/>
        <v>---</v>
      </c>
      <c r="K249" s="2600">
        <v>0</v>
      </c>
      <c r="L249" s="1685"/>
      <c r="M249" s="10"/>
      <c r="N249" s="201">
        <v>41760</v>
      </c>
      <c r="O249" s="710">
        <v>98.946879999999993</v>
      </c>
      <c r="P249" s="36">
        <f t="shared" si="47"/>
        <v>0.26291999999999405</v>
      </c>
      <c r="Q249" s="263">
        <f t="shared" si="58"/>
        <v>-1.56</v>
      </c>
      <c r="R249" s="394">
        <f t="shared" si="60"/>
        <v>98.771373333333329</v>
      </c>
      <c r="S249" s="297">
        <f t="shared" si="52"/>
        <v>5.2433333333397059E-3</v>
      </c>
      <c r="T249" s="687">
        <f t="shared" si="61"/>
        <v>99.161529999999985</v>
      </c>
      <c r="U249" s="266">
        <f t="shared" si="54"/>
        <v>-0.16337428571429768</v>
      </c>
      <c r="V249" s="609" t="str">
        <f t="shared" si="48"/>
        <v>---</v>
      </c>
      <c r="W249" s="247">
        <v>0</v>
      </c>
      <c r="X249" s="645"/>
      <c r="Y249" s="216"/>
    </row>
    <row r="250" spans="1:25" ht="14.25" customHeight="1">
      <c r="A250" s="2586">
        <v>41791</v>
      </c>
      <c r="B250" s="2621">
        <v>99.919092857520454</v>
      </c>
      <c r="C250" s="2610">
        <f t="shared" si="49"/>
        <v>-0.16427814432651644</v>
      </c>
      <c r="D250" s="1746">
        <f t="shared" si="59"/>
        <v>-0.08</v>
      </c>
      <c r="E250" s="687">
        <f t="shared" si="53"/>
        <v>100.11089623245643</v>
      </c>
      <c r="F250" s="266">
        <f t="shared" si="50"/>
        <v>-0.23893323639103414</v>
      </c>
      <c r="G250" s="611">
        <f t="shared" si="55"/>
        <v>100.61011879304742</v>
      </c>
      <c r="H250" s="633">
        <f t="shared" si="51"/>
        <v>-0.17267650846947902</v>
      </c>
      <c r="I250" s="1726" t="s">
        <v>346</v>
      </c>
      <c r="J250" s="2603" t="str">
        <f t="shared" si="46"/>
        <v>---</v>
      </c>
      <c r="K250" s="2600">
        <v>0</v>
      </c>
      <c r="L250" s="1685"/>
      <c r="M250" s="10"/>
      <c r="N250" s="201">
        <v>41791</v>
      </c>
      <c r="O250" s="710">
        <v>99.259770000000003</v>
      </c>
      <c r="P250" s="36">
        <f t="shared" si="47"/>
        <v>0.3128900000000101</v>
      </c>
      <c r="Q250" s="263">
        <f t="shared" si="58"/>
        <v>-1.1100000000000001</v>
      </c>
      <c r="R250" s="394">
        <f t="shared" si="60"/>
        <v>98.963536666666656</v>
      </c>
      <c r="S250" s="297">
        <f t="shared" si="52"/>
        <v>0.19216333333332614</v>
      </c>
      <c r="T250" s="687">
        <f t="shared" si="61"/>
        <v>99.065398571428574</v>
      </c>
      <c r="U250" s="266">
        <f t="shared" si="54"/>
        <v>-9.6131428571410993E-2</v>
      </c>
      <c r="V250" s="609" t="str">
        <f t="shared" si="48"/>
        <v>---</v>
      </c>
      <c r="W250" s="247">
        <v>0</v>
      </c>
      <c r="X250" s="645"/>
      <c r="Y250" s="216"/>
    </row>
    <row r="251" spans="1:25" ht="14.25" customHeight="1">
      <c r="A251" s="2586">
        <v>41821</v>
      </c>
      <c r="B251" s="2621">
        <v>99.84947657318628</v>
      </c>
      <c r="C251" s="2610">
        <f t="shared" si="49"/>
        <v>-6.9616284334173884E-2</v>
      </c>
      <c r="D251" s="1746">
        <f t="shared" si="59"/>
        <v>-0.35</v>
      </c>
      <c r="E251" s="687">
        <f t="shared" si="53"/>
        <v>99.950646810851239</v>
      </c>
      <c r="F251" s="266">
        <f t="shared" si="50"/>
        <v>-0.16024942160518663</v>
      </c>
      <c r="G251" s="611">
        <f t="shared" si="55"/>
        <v>100.41433272901415</v>
      </c>
      <c r="H251" s="633">
        <f t="shared" si="51"/>
        <v>-0.19578606403327115</v>
      </c>
      <c r="I251" s="1726" t="s">
        <v>346</v>
      </c>
      <c r="J251" s="2603" t="str">
        <f t="shared" si="46"/>
        <v>---</v>
      </c>
      <c r="K251" s="2600">
        <v>0</v>
      </c>
      <c r="L251" s="1685"/>
      <c r="M251" s="10"/>
      <c r="N251" s="201">
        <v>41821</v>
      </c>
      <c r="O251" s="710">
        <v>99.445689999999999</v>
      </c>
      <c r="P251" s="36">
        <f t="shared" si="47"/>
        <v>0.18591999999999587</v>
      </c>
      <c r="Q251" s="263">
        <f t="shared" si="58"/>
        <v>-0.81</v>
      </c>
      <c r="R251" s="394">
        <f t="shared" si="60"/>
        <v>99.21744666666666</v>
      </c>
      <c r="S251" s="297">
        <f t="shared" si="52"/>
        <v>0.25391000000000474</v>
      </c>
      <c r="T251" s="687">
        <f t="shared" si="61"/>
        <v>99.035664285714304</v>
      </c>
      <c r="U251" s="266">
        <f t="shared" si="54"/>
        <v>-2.9734285714269504E-2</v>
      </c>
      <c r="V251" s="609" t="str">
        <f t="shared" si="48"/>
        <v>---</v>
      </c>
      <c r="W251" s="247">
        <v>0</v>
      </c>
      <c r="X251" s="645"/>
      <c r="Y251" s="216"/>
    </row>
    <row r="252" spans="1:25" ht="14.25" customHeight="1">
      <c r="A252" s="2586">
        <v>41852</v>
      </c>
      <c r="B252" s="2621">
        <v>99.857909617379022</v>
      </c>
      <c r="C252" s="2610">
        <f t="shared" si="49"/>
        <v>8.4330441927420452E-3</v>
      </c>
      <c r="D252" s="1746">
        <f t="shared" si="59"/>
        <v>-0.56000000000000005</v>
      </c>
      <c r="E252" s="687">
        <f t="shared" si="53"/>
        <v>99.875493016028599</v>
      </c>
      <c r="F252" s="266">
        <f t="shared" si="50"/>
        <v>-7.5153794822639952E-2</v>
      </c>
      <c r="G252" s="611">
        <f t="shared" si="55"/>
        <v>100.23000515398863</v>
      </c>
      <c r="H252" s="633">
        <f t="shared" si="51"/>
        <v>-0.18432757502552022</v>
      </c>
      <c r="I252" s="1726" t="s">
        <v>346</v>
      </c>
      <c r="J252" s="2603" t="str">
        <f t="shared" si="46"/>
        <v>---</v>
      </c>
      <c r="K252" s="2600">
        <v>0</v>
      </c>
      <c r="L252" s="1685"/>
      <c r="M252" s="10"/>
      <c r="N252" s="201">
        <v>41852</v>
      </c>
      <c r="O252" s="710">
        <v>99.408839999999998</v>
      </c>
      <c r="P252" s="36">
        <f t="shared" si="47"/>
        <v>-3.685000000000116E-2</v>
      </c>
      <c r="Q252" s="263">
        <f t="shared" si="58"/>
        <v>-0.81</v>
      </c>
      <c r="R252" s="394">
        <f t="shared" si="60"/>
        <v>99.371433333333343</v>
      </c>
      <c r="S252" s="297">
        <f t="shared" si="52"/>
        <v>0.15398666666668248</v>
      </c>
      <c r="T252" s="687">
        <f t="shared" si="61"/>
        <v>99.05136714285716</v>
      </c>
      <c r="U252" s="266">
        <f t="shared" si="54"/>
        <v>1.5702857142855464E-2</v>
      </c>
      <c r="V252" s="609" t="str">
        <f t="shared" si="48"/>
        <v>---</v>
      </c>
      <c r="W252" s="247">
        <v>0</v>
      </c>
      <c r="X252" s="645"/>
      <c r="Y252" s="216"/>
    </row>
    <row r="253" spans="1:25" ht="14.25" customHeight="1">
      <c r="A253" s="2586">
        <v>41883</v>
      </c>
      <c r="B253" s="2621">
        <v>99.859205970379207</v>
      </c>
      <c r="C253" s="2610">
        <f t="shared" si="49"/>
        <v>1.2963530001854906E-3</v>
      </c>
      <c r="D253" s="1746">
        <f t="shared" si="59"/>
        <v>-0.8</v>
      </c>
      <c r="E253" s="687">
        <f t="shared" si="53"/>
        <v>99.855530720314846</v>
      </c>
      <c r="F253" s="266">
        <f t="shared" si="50"/>
        <v>-1.996229571375352E-2</v>
      </c>
      <c r="G253" s="611">
        <f t="shared" si="55"/>
        <v>100.07645334642962</v>
      </c>
      <c r="H253" s="633">
        <f t="shared" si="51"/>
        <v>-0.15355180755901188</v>
      </c>
      <c r="I253" s="1726" t="s">
        <v>346</v>
      </c>
      <c r="J253" s="2603" t="str">
        <f t="shared" si="46"/>
        <v>---</v>
      </c>
      <c r="K253" s="2600">
        <v>0</v>
      </c>
      <c r="L253" s="1685"/>
      <c r="M253" s="10"/>
      <c r="N253" s="201">
        <v>41883</v>
      </c>
      <c r="O253" s="710">
        <v>99.252120000000005</v>
      </c>
      <c r="P253" s="36">
        <f t="shared" si="47"/>
        <v>-0.15671999999999287</v>
      </c>
      <c r="Q253" s="263">
        <f t="shared" si="58"/>
        <v>-1.01</v>
      </c>
      <c r="R253" s="394">
        <f t="shared" si="60"/>
        <v>99.368883333333329</v>
      </c>
      <c r="S253" s="297">
        <f t="shared" si="52"/>
        <v>-2.5500000000135969E-3</v>
      </c>
      <c r="T253" s="687">
        <f t="shared" si="61"/>
        <v>99.097219999999993</v>
      </c>
      <c r="U253" s="266">
        <f t="shared" si="54"/>
        <v>4.5852857142833159E-2</v>
      </c>
      <c r="V253" s="609" t="str">
        <f t="shared" si="48"/>
        <v>---</v>
      </c>
      <c r="W253" s="247">
        <v>0</v>
      </c>
      <c r="X253" s="645"/>
      <c r="Y253" s="216"/>
    </row>
    <row r="254" spans="1:25" ht="14.25" customHeight="1">
      <c r="A254" s="2586">
        <v>41913</v>
      </c>
      <c r="B254" s="2621">
        <v>99.835339388853924</v>
      </c>
      <c r="C254" s="2610">
        <f t="shared" si="49"/>
        <v>-2.3866581525282982E-2</v>
      </c>
      <c r="D254" s="1746">
        <f t="shared" si="59"/>
        <v>-1.08</v>
      </c>
      <c r="E254" s="687">
        <f t="shared" si="53"/>
        <v>99.850818325537375</v>
      </c>
      <c r="F254" s="266">
        <f t="shared" si="50"/>
        <v>-4.7123947774707631E-3</v>
      </c>
      <c r="G254" s="611">
        <f t="shared" si="55"/>
        <v>99.962088606738234</v>
      </c>
      <c r="H254" s="633">
        <f t="shared" si="51"/>
        <v>-0.11436473969138206</v>
      </c>
      <c r="I254" s="1726" t="s">
        <v>346</v>
      </c>
      <c r="J254" s="2603" t="str">
        <f t="shared" si="46"/>
        <v>---</v>
      </c>
      <c r="K254" s="2600">
        <v>0</v>
      </c>
      <c r="L254" s="1685"/>
      <c r="M254" s="10"/>
      <c r="N254" s="250">
        <v>41913</v>
      </c>
      <c r="O254" s="715">
        <v>99.065650000000005</v>
      </c>
      <c r="P254" s="593">
        <f t="shared" si="47"/>
        <v>-0.18646999999999991</v>
      </c>
      <c r="Q254" s="693">
        <f t="shared" si="58"/>
        <v>-1.02</v>
      </c>
      <c r="R254" s="393">
        <f t="shared" si="60"/>
        <v>99.242203333333336</v>
      </c>
      <c r="S254" s="295">
        <f t="shared" si="52"/>
        <v>-0.12667999999999324</v>
      </c>
      <c r="T254" s="683">
        <f t="shared" si="61"/>
        <v>99.15184428571429</v>
      </c>
      <c r="U254" s="693">
        <f t="shared" si="54"/>
        <v>5.4624285714297116E-2</v>
      </c>
      <c r="V254" s="608" t="str">
        <f t="shared" si="48"/>
        <v>谷</v>
      </c>
      <c r="W254" s="252">
        <v>-1</v>
      </c>
      <c r="X254" s="645"/>
      <c r="Y254" s="216"/>
    </row>
    <row r="255" spans="1:25" ht="14.25" customHeight="1">
      <c r="A255" s="2586">
        <v>41944</v>
      </c>
      <c r="B255" s="2621">
        <v>99.779304212149839</v>
      </c>
      <c r="C255" s="2610">
        <f t="shared" si="49"/>
        <v>-5.6035176704085643E-2</v>
      </c>
      <c r="D255" s="1746">
        <f t="shared" si="59"/>
        <v>-1.33</v>
      </c>
      <c r="E255" s="687">
        <f t="shared" si="53"/>
        <v>99.824616523794319</v>
      </c>
      <c r="F255" s="266">
        <f t="shared" si="50"/>
        <v>-2.6201801743056308E-2</v>
      </c>
      <c r="G255" s="611">
        <f t="shared" si="55"/>
        <v>99.88338566018794</v>
      </c>
      <c r="H255" s="633">
        <f t="shared" si="51"/>
        <v>-7.8702946550293973E-2</v>
      </c>
      <c r="I255" s="1726" t="s">
        <v>346</v>
      </c>
      <c r="J255" s="2603" t="str">
        <f t="shared" si="46"/>
        <v>---</v>
      </c>
      <c r="K255" s="2600">
        <v>0</v>
      </c>
      <c r="L255" s="1685"/>
      <c r="M255" s="10"/>
      <c r="N255" s="201">
        <v>41944</v>
      </c>
      <c r="O255" s="716">
        <v>98.94556</v>
      </c>
      <c r="P255" s="559">
        <f t="shared" si="47"/>
        <v>-0.12009000000000469</v>
      </c>
      <c r="Q255" s="263">
        <f t="shared" si="58"/>
        <v>-0.99</v>
      </c>
      <c r="R255" s="394">
        <f t="shared" si="60"/>
        <v>99.08777666666667</v>
      </c>
      <c r="S255" s="297">
        <f t="shared" si="52"/>
        <v>-0.15442666666666582</v>
      </c>
      <c r="T255" s="687">
        <f t="shared" si="61"/>
        <v>99.189215714285723</v>
      </c>
      <c r="U255" s="266">
        <f t="shared" si="54"/>
        <v>3.737142857143283E-2</v>
      </c>
      <c r="V255" s="609" t="str">
        <f t="shared" si="48"/>
        <v>---</v>
      </c>
      <c r="W255" s="247">
        <v>0</v>
      </c>
      <c r="X255" s="645"/>
      <c r="Y255" s="216"/>
    </row>
    <row r="256" spans="1:25" ht="14.25" customHeight="1">
      <c r="A256" s="2587">
        <v>41974</v>
      </c>
      <c r="B256" s="2621">
        <v>99.702741191030412</v>
      </c>
      <c r="C256" s="2611">
        <f t="shared" si="49"/>
        <v>-7.6563021119426367E-2</v>
      </c>
      <c r="D256" s="1763">
        <f t="shared" si="59"/>
        <v>-1.5</v>
      </c>
      <c r="E256" s="1749">
        <f t="shared" si="53"/>
        <v>99.77246159734473</v>
      </c>
      <c r="F256" s="267">
        <f t="shared" si="50"/>
        <v>-5.2154926449588856E-2</v>
      </c>
      <c r="G256" s="612">
        <f t="shared" si="55"/>
        <v>99.829009972928461</v>
      </c>
      <c r="H256" s="634">
        <f t="shared" si="51"/>
        <v>-5.4375687259479832E-2</v>
      </c>
      <c r="I256" s="1727" t="s">
        <v>346</v>
      </c>
      <c r="J256" s="2604" t="str">
        <f t="shared" si="46"/>
        <v>---</v>
      </c>
      <c r="K256" s="2600">
        <v>0</v>
      </c>
      <c r="L256" s="1686"/>
      <c r="M256" s="10"/>
      <c r="N256" s="201">
        <v>41974</v>
      </c>
      <c r="O256" s="716">
        <v>98.98733</v>
      </c>
      <c r="P256" s="559">
        <f t="shared" si="47"/>
        <v>4.1769999999999641E-2</v>
      </c>
      <c r="Q256" s="543">
        <f t="shared" si="58"/>
        <v>-0.67</v>
      </c>
      <c r="R256" s="394">
        <f t="shared" si="60"/>
        <v>98.999513333333326</v>
      </c>
      <c r="S256" s="297">
        <f t="shared" si="52"/>
        <v>-8.8263333333344463E-2</v>
      </c>
      <c r="T256" s="688">
        <f t="shared" si="61"/>
        <v>99.194994285714287</v>
      </c>
      <c r="U256" s="267">
        <f t="shared" si="54"/>
        <v>5.7785714285643053E-3</v>
      </c>
      <c r="V256" s="609" t="str">
        <f t="shared" si="48"/>
        <v>---</v>
      </c>
      <c r="W256" s="247">
        <v>0</v>
      </c>
      <c r="X256" s="645"/>
      <c r="Y256" s="216"/>
    </row>
    <row r="257" spans="1:25" ht="14.25" customHeight="1">
      <c r="A257" s="2586">
        <v>42005</v>
      </c>
      <c r="B257" s="2621">
        <v>99.630888567583412</v>
      </c>
      <c r="C257" s="2610">
        <f t="shared" si="49"/>
        <v>-7.1852623447000497E-2</v>
      </c>
      <c r="D257" s="1746">
        <f t="shared" si="59"/>
        <v>-1.5</v>
      </c>
      <c r="E257" s="687">
        <f t="shared" si="53"/>
        <v>99.704311323587888</v>
      </c>
      <c r="F257" s="266">
        <f t="shared" si="50"/>
        <v>-6.8150273756842239E-2</v>
      </c>
      <c r="G257" s="611">
        <f t="shared" si="55"/>
        <v>99.787837931508875</v>
      </c>
      <c r="H257" s="633">
        <f t="shared" si="51"/>
        <v>-4.1172041419585526E-2</v>
      </c>
      <c r="I257" s="1726" t="s">
        <v>346</v>
      </c>
      <c r="J257" s="2605" t="str">
        <f t="shared" si="46"/>
        <v>---</v>
      </c>
      <c r="K257" s="2600">
        <v>0</v>
      </c>
      <c r="L257" s="1685"/>
      <c r="M257" s="10"/>
      <c r="N257" s="200">
        <v>42005</v>
      </c>
      <c r="O257" s="717">
        <v>99.157520000000005</v>
      </c>
      <c r="P257" s="560">
        <f t="shared" si="47"/>
        <v>0.17019000000000517</v>
      </c>
      <c r="Q257" s="263">
        <f t="shared" si="58"/>
        <v>-0.14000000000000001</v>
      </c>
      <c r="R257" s="642">
        <f t="shared" si="60"/>
        <v>99.030136666666678</v>
      </c>
      <c r="S257" s="643">
        <f t="shared" si="52"/>
        <v>3.0623333333352321E-2</v>
      </c>
      <c r="T257" s="687">
        <f t="shared" si="61"/>
        <v>99.180387142857143</v>
      </c>
      <c r="U257" s="266">
        <f t="shared" si="54"/>
        <v>-1.4607142857144595E-2</v>
      </c>
      <c r="V257" s="609" t="str">
        <f t="shared" si="48"/>
        <v>---</v>
      </c>
      <c r="W257" s="247">
        <v>0</v>
      </c>
      <c r="X257" s="645"/>
      <c r="Y257" s="216"/>
    </row>
    <row r="258" spans="1:25" ht="14.25" customHeight="1">
      <c r="A258" s="2586">
        <v>42036</v>
      </c>
      <c r="B258" s="2621">
        <v>99.556087494967429</v>
      </c>
      <c r="C258" s="2610">
        <f t="shared" si="49"/>
        <v>-7.4801072615983344E-2</v>
      </c>
      <c r="D258" s="1746">
        <f t="shared" si="59"/>
        <v>-1.37</v>
      </c>
      <c r="E258" s="687">
        <f t="shared" si="53"/>
        <v>99.629905751193746</v>
      </c>
      <c r="F258" s="266">
        <f t="shared" si="50"/>
        <v>-7.4405572394141473E-2</v>
      </c>
      <c r="G258" s="611">
        <f t="shared" si="55"/>
        <v>99.745925206049023</v>
      </c>
      <c r="H258" s="633">
        <f t="shared" si="51"/>
        <v>-4.191272545985214E-2</v>
      </c>
      <c r="I258" s="1726" t="s">
        <v>346</v>
      </c>
      <c r="J258" s="2603" t="str">
        <f t="shared" si="46"/>
        <v>---</v>
      </c>
      <c r="K258" s="2600">
        <v>0</v>
      </c>
      <c r="L258" s="1685"/>
      <c r="M258" s="10"/>
      <c r="N258" s="201">
        <v>42036</v>
      </c>
      <c r="O258" s="716">
        <v>99.417609999999996</v>
      </c>
      <c r="P258" s="559">
        <f t="shared" si="47"/>
        <v>0.26008999999999105</v>
      </c>
      <c r="Q258" s="263">
        <f t="shared" si="58"/>
        <v>0.49</v>
      </c>
      <c r="R258" s="394">
        <f t="shared" si="60"/>
        <v>99.187486666666658</v>
      </c>
      <c r="S258" s="297">
        <f t="shared" si="52"/>
        <v>0.15734999999997967</v>
      </c>
      <c r="T258" s="687">
        <f t="shared" si="61"/>
        <v>99.176375714285697</v>
      </c>
      <c r="U258" s="266">
        <f t="shared" si="54"/>
        <v>-4.011428571445208E-3</v>
      </c>
      <c r="V258" s="609" t="str">
        <f t="shared" si="48"/>
        <v>---</v>
      </c>
      <c r="W258" s="247">
        <v>0</v>
      </c>
      <c r="X258" s="645"/>
      <c r="Y258" s="216"/>
    </row>
    <row r="259" spans="1:25" ht="14.25" customHeight="1">
      <c r="A259" s="2586">
        <v>42064</v>
      </c>
      <c r="B259" s="2621">
        <v>99.498126878928602</v>
      </c>
      <c r="C259" s="559">
        <f t="shared" si="49"/>
        <v>-5.7960616038826629E-2</v>
      </c>
      <c r="D259" s="1746">
        <f t="shared" si="59"/>
        <v>-1.1299999999999999</v>
      </c>
      <c r="E259" s="52">
        <f t="shared" si="53"/>
        <v>99.561700980493143</v>
      </c>
      <c r="F259" s="263">
        <f t="shared" si="50"/>
        <v>-6.820477070060349E-2</v>
      </c>
      <c r="G259" s="394">
        <f t="shared" si="55"/>
        <v>99.694527671984687</v>
      </c>
      <c r="H259" s="297">
        <f t="shared" si="51"/>
        <v>-5.1397534064335559E-2</v>
      </c>
      <c r="I259" s="1732" t="s">
        <v>346</v>
      </c>
      <c r="J259" s="53" t="str">
        <f t="shared" si="46"/>
        <v>---</v>
      </c>
      <c r="K259" s="2600">
        <v>0</v>
      </c>
      <c r="L259" s="1685"/>
      <c r="M259" s="10"/>
      <c r="N259" s="201">
        <v>42064</v>
      </c>
      <c r="O259" s="716">
        <v>99.608919999999998</v>
      </c>
      <c r="P259" s="559">
        <f t="shared" si="47"/>
        <v>0.19131000000000142</v>
      </c>
      <c r="Q259" s="263">
        <f t="shared" si="58"/>
        <v>0.94</v>
      </c>
      <c r="R259" s="394">
        <f t="shared" si="60"/>
        <v>99.394683333333333</v>
      </c>
      <c r="S259" s="297">
        <f t="shared" si="52"/>
        <v>0.20719666666667536</v>
      </c>
      <c r="T259" s="687">
        <f t="shared" si="61"/>
        <v>99.204958571428577</v>
      </c>
      <c r="U259" s="266">
        <f t="shared" si="54"/>
        <v>2.8582857142879448E-2</v>
      </c>
      <c r="V259" s="609" t="str">
        <f t="shared" si="48"/>
        <v>---</v>
      </c>
      <c r="W259" s="247">
        <v>0</v>
      </c>
      <c r="X259" s="645"/>
      <c r="Y259" s="216"/>
    </row>
    <row r="260" spans="1:25" ht="14.25" customHeight="1">
      <c r="A260" s="2586">
        <v>42095</v>
      </c>
      <c r="B260" s="2621">
        <v>99.46738402295523</v>
      </c>
      <c r="C260" s="559">
        <f t="shared" si="49"/>
        <v>-3.074285597337223E-2</v>
      </c>
      <c r="D260" s="1746">
        <f t="shared" si="59"/>
        <v>-0.86</v>
      </c>
      <c r="E260" s="687">
        <f t="shared" si="53"/>
        <v>99.507199465617077</v>
      </c>
      <c r="F260" s="266">
        <f t="shared" si="50"/>
        <v>-5.4501514876065471E-2</v>
      </c>
      <c r="G260" s="611">
        <f t="shared" si="55"/>
        <v>99.638553108066972</v>
      </c>
      <c r="H260" s="633">
        <f t="shared" si="51"/>
        <v>-5.5974563917715159E-2</v>
      </c>
      <c r="I260" s="1726" t="s">
        <v>346</v>
      </c>
      <c r="J260" s="2603" t="str">
        <f t="shared" si="46"/>
        <v>---</v>
      </c>
      <c r="K260" s="2600">
        <v>0</v>
      </c>
      <c r="L260" s="1685"/>
      <c r="M260" s="10"/>
      <c r="N260" s="201">
        <v>42095</v>
      </c>
      <c r="O260" s="716">
        <v>99.689220000000006</v>
      </c>
      <c r="P260" s="559">
        <f t="shared" si="47"/>
        <v>8.0300000000008254E-2</v>
      </c>
      <c r="Q260" s="263">
        <f t="shared" si="58"/>
        <v>1.02</v>
      </c>
      <c r="R260" s="394">
        <f t="shared" si="60"/>
        <v>99.571916666666652</v>
      </c>
      <c r="S260" s="297">
        <f t="shared" si="52"/>
        <v>0.17723333333331937</v>
      </c>
      <c r="T260" s="687">
        <f t="shared" si="61"/>
        <v>99.267401428571432</v>
      </c>
      <c r="U260" s="266">
        <f t="shared" si="54"/>
        <v>6.2442857142855246E-2</v>
      </c>
      <c r="V260" s="609" t="str">
        <f t="shared" si="48"/>
        <v>---</v>
      </c>
      <c r="W260" s="247">
        <v>0</v>
      </c>
      <c r="X260" s="645"/>
      <c r="Y260" s="216"/>
    </row>
    <row r="261" spans="1:25" ht="14.25" customHeight="1">
      <c r="A261" s="2586">
        <v>42125</v>
      </c>
      <c r="B261" s="2621">
        <v>99.466079601642136</v>
      </c>
      <c r="C261" s="2610">
        <f t="shared" si="49"/>
        <v>-1.3044213130939397E-3</v>
      </c>
      <c r="D261" s="1746">
        <f t="shared" si="59"/>
        <v>-0.62</v>
      </c>
      <c r="E261" s="687">
        <f t="shared" si="53"/>
        <v>99.477196834508661</v>
      </c>
      <c r="F261" s="266">
        <f t="shared" si="50"/>
        <v>-3.0002631108416722E-2</v>
      </c>
      <c r="G261" s="611">
        <f t="shared" si="55"/>
        <v>99.585801709893857</v>
      </c>
      <c r="H261" s="633">
        <f t="shared" si="51"/>
        <v>-5.2751398173114694E-2</v>
      </c>
      <c r="I261" s="1726" t="s">
        <v>349</v>
      </c>
      <c r="J261" s="2603" t="str">
        <f t="shared" si="46"/>
        <v>---</v>
      </c>
      <c r="K261" s="2600">
        <v>0</v>
      </c>
      <c r="L261" s="1685"/>
      <c r="M261" s="10"/>
      <c r="N261" s="201">
        <v>42125</v>
      </c>
      <c r="O261" s="716">
        <v>99.679310000000001</v>
      </c>
      <c r="P261" s="559">
        <f t="shared" si="47"/>
        <v>-9.9100000000049704E-3</v>
      </c>
      <c r="Q261" s="263">
        <f t="shared" si="58"/>
        <v>0.74</v>
      </c>
      <c r="R261" s="394">
        <f t="shared" si="60"/>
        <v>99.659149999999997</v>
      </c>
      <c r="S261" s="297">
        <f t="shared" si="52"/>
        <v>8.7233333333344376E-2</v>
      </c>
      <c r="T261" s="687">
        <f t="shared" si="61"/>
        <v>99.355067142857138</v>
      </c>
      <c r="U261" s="266">
        <f t="shared" si="54"/>
        <v>8.7665714285705576E-2</v>
      </c>
      <c r="V261" s="609" t="str">
        <f t="shared" si="48"/>
        <v>---</v>
      </c>
      <c r="W261" s="247">
        <v>0</v>
      </c>
      <c r="X261" s="645"/>
      <c r="Y261" s="216"/>
    </row>
    <row r="262" spans="1:25" ht="14.25" customHeight="1">
      <c r="A262" s="2586">
        <v>42156</v>
      </c>
      <c r="B262" s="2621">
        <v>99.461864149362341</v>
      </c>
      <c r="C262" s="2610">
        <f t="shared" si="49"/>
        <v>-4.2154522797943628E-3</v>
      </c>
      <c r="D262" s="1746">
        <f t="shared" si="59"/>
        <v>-0.46</v>
      </c>
      <c r="E262" s="687">
        <f t="shared" si="53"/>
        <v>99.465109257986569</v>
      </c>
      <c r="F262" s="266">
        <f t="shared" si="50"/>
        <v>-1.2087576522091581E-2</v>
      </c>
      <c r="G262" s="611">
        <f t="shared" si="55"/>
        <v>99.540453129495646</v>
      </c>
      <c r="H262" s="633">
        <f t="shared" si="51"/>
        <v>-4.534858039821188E-2</v>
      </c>
      <c r="I262" s="1726" t="s">
        <v>349</v>
      </c>
      <c r="J262" s="2603" t="str">
        <f t="shared" ref="J262:J302" si="62">IF(K262=1,"山",IF(K262=-1,"谷","---"))</f>
        <v>---</v>
      </c>
      <c r="K262" s="2600">
        <v>0</v>
      </c>
      <c r="L262" s="1685"/>
      <c r="M262" s="10"/>
      <c r="N262" s="250">
        <v>42156</v>
      </c>
      <c r="O262" s="715">
        <v>99.637990000000002</v>
      </c>
      <c r="P262" s="593">
        <f t="shared" ref="P262:P310" si="63">O262-O261</f>
        <v>-4.1319999999998913E-2</v>
      </c>
      <c r="Q262" s="693">
        <f t="shared" si="58"/>
        <v>0.38</v>
      </c>
      <c r="R262" s="393">
        <f t="shared" si="60"/>
        <v>99.668840000000003</v>
      </c>
      <c r="S262" s="295">
        <f t="shared" si="52"/>
        <v>9.6900000000061937E-3</v>
      </c>
      <c r="T262" s="683">
        <f t="shared" si="61"/>
        <v>99.453985714285707</v>
      </c>
      <c r="U262" s="693">
        <f t="shared" si="54"/>
        <v>9.8918571428569635E-2</v>
      </c>
      <c r="V262" s="608" t="str">
        <f t="shared" ref="V262:V279" si="64">IF(W262=1,"山",IF(W262=-1,"谷","---"))</f>
        <v>山</v>
      </c>
      <c r="W262" s="252">
        <v>1</v>
      </c>
      <c r="X262" s="645"/>
      <c r="Y262" s="216"/>
    </row>
    <row r="263" spans="1:25" ht="14.25" customHeight="1">
      <c r="A263" s="2586">
        <v>42186</v>
      </c>
      <c r="B263" s="2621">
        <v>99.438038039464075</v>
      </c>
      <c r="C263" s="2610">
        <f t="shared" si="49"/>
        <v>-2.3826109898266168E-2</v>
      </c>
      <c r="D263" s="1746">
        <f t="shared" si="59"/>
        <v>-0.41</v>
      </c>
      <c r="E263" s="687">
        <f t="shared" si="53"/>
        <v>99.455327263489508</v>
      </c>
      <c r="F263" s="266">
        <f t="shared" si="50"/>
        <v>-9.781994497060964E-3</v>
      </c>
      <c r="G263" s="611">
        <f t="shared" si="55"/>
        <v>99.502638393557618</v>
      </c>
      <c r="H263" s="633">
        <f t="shared" si="51"/>
        <v>-3.7814735938027866E-2</v>
      </c>
      <c r="I263" s="1726" t="s">
        <v>344</v>
      </c>
      <c r="J263" s="2603" t="str">
        <f t="shared" si="62"/>
        <v>---</v>
      </c>
      <c r="K263" s="2600">
        <v>0</v>
      </c>
      <c r="L263" s="1685"/>
      <c r="M263" s="10"/>
      <c r="N263" s="201">
        <v>42186</v>
      </c>
      <c r="O263" s="716">
        <v>99.58914</v>
      </c>
      <c r="P263" s="559">
        <f t="shared" si="63"/>
        <v>-4.8850000000001614E-2</v>
      </c>
      <c r="Q263" s="263">
        <f t="shared" si="58"/>
        <v>0.14000000000000001</v>
      </c>
      <c r="R263" s="394">
        <f t="shared" si="60"/>
        <v>99.635479999999987</v>
      </c>
      <c r="S263" s="297">
        <f t="shared" si="52"/>
        <v>-3.3360000000016043E-2</v>
      </c>
      <c r="T263" s="687">
        <f t="shared" si="61"/>
        <v>99.539958571428571</v>
      </c>
      <c r="U263" s="266">
        <f t="shared" si="54"/>
        <v>8.597285714286329E-2</v>
      </c>
      <c r="V263" s="609" t="str">
        <f t="shared" si="64"/>
        <v>---</v>
      </c>
      <c r="W263" s="247">
        <v>0</v>
      </c>
      <c r="X263" s="645"/>
      <c r="Y263" s="216"/>
    </row>
    <row r="264" spans="1:25" ht="14.25" customHeight="1">
      <c r="A264" s="2586">
        <v>42217</v>
      </c>
      <c r="B264" s="2621">
        <v>99.398508095274451</v>
      </c>
      <c r="C264" s="2610">
        <f t="shared" si="49"/>
        <v>-3.9529944189624189E-2</v>
      </c>
      <c r="D264" s="1746">
        <f t="shared" si="59"/>
        <v>-0.46</v>
      </c>
      <c r="E264" s="687">
        <f t="shared" si="53"/>
        <v>99.432803428033637</v>
      </c>
      <c r="F264" s="266">
        <f t="shared" ref="F264:F327" si="65">E264-E263</f>
        <v>-2.2523835455871222E-2</v>
      </c>
      <c r="G264" s="611">
        <f t="shared" si="55"/>
        <v>99.469441183227758</v>
      </c>
      <c r="H264" s="633">
        <f t="shared" ref="H264:H327" si="66">G264-G263</f>
        <v>-3.3197210329859672E-2</v>
      </c>
      <c r="I264" s="1726" t="s">
        <v>344</v>
      </c>
      <c r="J264" s="2603" t="str">
        <f t="shared" si="62"/>
        <v>---</v>
      </c>
      <c r="K264" s="2600">
        <v>0</v>
      </c>
      <c r="L264" s="1685"/>
      <c r="M264" s="10"/>
      <c r="N264" s="201">
        <v>42217</v>
      </c>
      <c r="O264" s="710">
        <v>99.590639999999993</v>
      </c>
      <c r="P264" s="36">
        <f t="shared" si="63"/>
        <v>1.4999999999929514E-3</v>
      </c>
      <c r="Q264" s="263">
        <f t="shared" si="58"/>
        <v>0.18</v>
      </c>
      <c r="R264" s="394">
        <f t="shared" si="60"/>
        <v>99.605923333333337</v>
      </c>
      <c r="S264" s="297">
        <f t="shared" ref="S264:S310" si="67">R264-R263</f>
        <v>-2.9556666666650244E-2</v>
      </c>
      <c r="T264" s="687">
        <f t="shared" si="61"/>
        <v>99.601832857142853</v>
      </c>
      <c r="U264" s="266">
        <f t="shared" si="54"/>
        <v>6.1874285714281996E-2</v>
      </c>
      <c r="V264" s="609" t="str">
        <f t="shared" si="64"/>
        <v>---</v>
      </c>
      <c r="W264" s="247">
        <v>0</v>
      </c>
      <c r="X264" s="645"/>
      <c r="Y264" s="216"/>
    </row>
    <row r="265" spans="1:25" ht="14.25" customHeight="1">
      <c r="A265" s="2586">
        <v>42248</v>
      </c>
      <c r="B265" s="2621">
        <v>99.33828301628381</v>
      </c>
      <c r="C265" s="2610">
        <f t="shared" si="49"/>
        <v>-6.0225078990640668E-2</v>
      </c>
      <c r="D265" s="1746">
        <f t="shared" si="59"/>
        <v>-0.52</v>
      </c>
      <c r="E265" s="687">
        <f t="shared" si="53"/>
        <v>99.391609717007441</v>
      </c>
      <c r="F265" s="266">
        <f t="shared" si="65"/>
        <v>-4.1193711026195956E-2</v>
      </c>
      <c r="G265" s="611">
        <f t="shared" si="55"/>
        <v>99.438326257701519</v>
      </c>
      <c r="H265" s="633">
        <f t="shared" si="66"/>
        <v>-3.111492552623929E-2</v>
      </c>
      <c r="I265" s="1726" t="s">
        <v>350</v>
      </c>
      <c r="J265" s="2603" t="str">
        <f t="shared" si="62"/>
        <v>---</v>
      </c>
      <c r="K265" s="2600">
        <v>0</v>
      </c>
      <c r="L265" s="1685"/>
      <c r="M265" s="10"/>
      <c r="N265" s="201">
        <v>42248</v>
      </c>
      <c r="O265" s="710">
        <v>99.617649999999998</v>
      </c>
      <c r="P265" s="36">
        <f t="shared" si="63"/>
        <v>2.7010000000004197E-2</v>
      </c>
      <c r="Q265" s="263">
        <f t="shared" si="58"/>
        <v>0.37</v>
      </c>
      <c r="R265" s="394">
        <f t="shared" si="60"/>
        <v>99.599143333333316</v>
      </c>
      <c r="S265" s="297">
        <f t="shared" si="67"/>
        <v>-6.7800000000204363E-3</v>
      </c>
      <c r="T265" s="687">
        <f t="shared" si="61"/>
        <v>99.630409999999998</v>
      </c>
      <c r="U265" s="266">
        <f t="shared" si="54"/>
        <v>2.8577142857145077E-2</v>
      </c>
      <c r="V265" s="609" t="str">
        <f t="shared" si="64"/>
        <v>---</v>
      </c>
      <c r="W265" s="247">
        <v>0</v>
      </c>
      <c r="X265" s="645"/>
      <c r="Y265" s="216"/>
    </row>
    <row r="266" spans="1:25" ht="14.25" customHeight="1">
      <c r="A266" s="2586">
        <v>42278</v>
      </c>
      <c r="B266" s="2621">
        <v>99.279608595250224</v>
      </c>
      <c r="C266" s="2610">
        <f t="shared" ref="C266:C329" si="68">B266-B265</f>
        <v>-5.8674421033586555E-2</v>
      </c>
      <c r="D266" s="1746">
        <f t="shared" si="59"/>
        <v>-0.56000000000000005</v>
      </c>
      <c r="E266" s="687">
        <f t="shared" si="53"/>
        <v>99.3387999022695</v>
      </c>
      <c r="F266" s="266">
        <f t="shared" si="65"/>
        <v>-5.2809814737940997E-2</v>
      </c>
      <c r="G266" s="611">
        <f t="shared" si="55"/>
        <v>99.407109360033175</v>
      </c>
      <c r="H266" s="633">
        <f t="shared" si="66"/>
        <v>-3.121689766834379E-2</v>
      </c>
      <c r="I266" s="1726" t="s">
        <v>350</v>
      </c>
      <c r="J266" s="2603" t="str">
        <f t="shared" si="62"/>
        <v>---</v>
      </c>
      <c r="K266" s="2600">
        <v>0</v>
      </c>
      <c r="L266" s="1685"/>
      <c r="M266" s="10"/>
      <c r="N266" s="201">
        <v>42278</v>
      </c>
      <c r="O266" s="710">
        <v>99.726740000000007</v>
      </c>
      <c r="P266" s="36">
        <f t="shared" si="63"/>
        <v>0.10909000000000901</v>
      </c>
      <c r="Q266" s="263">
        <f t="shared" si="58"/>
        <v>0.67</v>
      </c>
      <c r="R266" s="394">
        <f t="shared" si="60"/>
        <v>99.645009999999999</v>
      </c>
      <c r="S266" s="297">
        <f t="shared" si="67"/>
        <v>4.5866666666682931E-2</v>
      </c>
      <c r="T266" s="687">
        <f t="shared" si="61"/>
        <v>99.647241428571434</v>
      </c>
      <c r="U266" s="266">
        <f t="shared" si="54"/>
        <v>1.6831428571435936E-2</v>
      </c>
      <c r="V266" s="609" t="str">
        <f t="shared" si="64"/>
        <v>---</v>
      </c>
      <c r="W266" s="247">
        <v>0</v>
      </c>
      <c r="X266" s="645"/>
      <c r="Y266" s="216"/>
    </row>
    <row r="267" spans="1:25" ht="14.25" customHeight="1">
      <c r="A267" s="2586">
        <v>42309</v>
      </c>
      <c r="B267" s="2621">
        <v>99.231779679016384</v>
      </c>
      <c r="C267" s="2610">
        <f t="shared" si="68"/>
        <v>-4.7828916233839891E-2</v>
      </c>
      <c r="D267" s="1746">
        <f t="shared" si="59"/>
        <v>-0.55000000000000004</v>
      </c>
      <c r="E267" s="687">
        <f t="shared" si="53"/>
        <v>99.283223763516801</v>
      </c>
      <c r="F267" s="266">
        <f t="shared" si="65"/>
        <v>-5.5576138752698512E-2</v>
      </c>
      <c r="G267" s="611">
        <f t="shared" si="55"/>
        <v>99.37345159661335</v>
      </c>
      <c r="H267" s="633">
        <f t="shared" si="66"/>
        <v>-3.365776341982496E-2</v>
      </c>
      <c r="I267" s="1726" t="s">
        <v>346</v>
      </c>
      <c r="J267" s="2603" t="str">
        <f t="shared" si="62"/>
        <v>---</v>
      </c>
      <c r="K267" s="2600">
        <v>0</v>
      </c>
      <c r="L267" s="1685"/>
      <c r="M267" s="10"/>
      <c r="N267" s="201">
        <v>42309</v>
      </c>
      <c r="O267" s="710">
        <v>99.835620000000006</v>
      </c>
      <c r="P267" s="36">
        <f t="shared" si="63"/>
        <v>0.1088799999999992</v>
      </c>
      <c r="Q267" s="263">
        <f t="shared" si="58"/>
        <v>0.9</v>
      </c>
      <c r="R267" s="394">
        <f t="shared" si="60"/>
        <v>99.726670000000013</v>
      </c>
      <c r="S267" s="297">
        <f t="shared" si="67"/>
        <v>8.1660000000013611E-2</v>
      </c>
      <c r="T267" s="687">
        <f t="shared" si="61"/>
        <v>99.668155714285732</v>
      </c>
      <c r="U267" s="266">
        <f t="shared" si="54"/>
        <v>2.0914285714297876E-2</v>
      </c>
      <c r="V267" s="609" t="str">
        <f t="shared" si="64"/>
        <v>---</v>
      </c>
      <c r="W267" s="247">
        <v>0</v>
      </c>
      <c r="X267" s="645"/>
      <c r="Y267" s="216"/>
    </row>
    <row r="268" spans="1:25" ht="14.25" customHeight="1">
      <c r="A268" s="2586">
        <v>42339</v>
      </c>
      <c r="B268" s="2621">
        <v>99.212895531674107</v>
      </c>
      <c r="C268" s="2610">
        <f t="shared" si="68"/>
        <v>-1.8884147342276947E-2</v>
      </c>
      <c r="D268" s="1746">
        <f t="shared" si="59"/>
        <v>-0.49</v>
      </c>
      <c r="E268" s="1049">
        <f t="shared" ref="E268:E283" si="69">SUM(B266:B268)/3</f>
        <v>99.241427935313581</v>
      </c>
      <c r="F268" s="266">
        <f t="shared" si="65"/>
        <v>-4.1795828203220253E-2</v>
      </c>
      <c r="G268" s="611">
        <f t="shared" si="55"/>
        <v>99.33728244376077</v>
      </c>
      <c r="H268" s="633">
        <f t="shared" si="66"/>
        <v>-3.61691528525796E-2</v>
      </c>
      <c r="I268" s="1726" t="s">
        <v>346</v>
      </c>
      <c r="J268" s="2603" t="str">
        <f t="shared" si="62"/>
        <v>---</v>
      </c>
      <c r="K268" s="2600">
        <v>0</v>
      </c>
      <c r="L268" s="1685"/>
      <c r="M268" s="10"/>
      <c r="N268" s="202">
        <v>42339</v>
      </c>
      <c r="O268" s="711">
        <v>99.834909999999994</v>
      </c>
      <c r="P268" s="242">
        <f t="shared" si="63"/>
        <v>-7.1000000001220087E-4</v>
      </c>
      <c r="Q268" s="543">
        <f t="shared" si="58"/>
        <v>0.86</v>
      </c>
      <c r="R268" s="492">
        <f t="shared" si="60"/>
        <v>99.799089999999993</v>
      </c>
      <c r="S268" s="490">
        <f t="shared" si="67"/>
        <v>7.2419999999979723E-2</v>
      </c>
      <c r="T268" s="688">
        <f t="shared" si="61"/>
        <v>99.690384285714302</v>
      </c>
      <c r="U268" s="267">
        <f t="shared" ref="U268:U310" si="70">T268-T267</f>
        <v>2.2228571428570376E-2</v>
      </c>
      <c r="V268" s="609" t="str">
        <f t="shared" si="64"/>
        <v>---</v>
      </c>
      <c r="W268" s="247">
        <v>0</v>
      </c>
      <c r="X268" s="645"/>
      <c r="Y268" s="216"/>
    </row>
    <row r="269" spans="1:25" ht="14.25" customHeight="1">
      <c r="A269" s="2588">
        <v>42370</v>
      </c>
      <c r="B269" s="2621">
        <v>99.209560552801179</v>
      </c>
      <c r="C269" s="2612">
        <f t="shared" si="68"/>
        <v>-3.3349788729282182E-3</v>
      </c>
      <c r="D269" s="1773">
        <f t="shared" si="59"/>
        <v>-0.42</v>
      </c>
      <c r="E269" s="689">
        <f t="shared" si="69"/>
        <v>99.218078587830561</v>
      </c>
      <c r="F269" s="268">
        <f t="shared" si="65"/>
        <v>-2.3349347483019756E-2</v>
      </c>
      <c r="G269" s="1774">
        <f t="shared" si="55"/>
        <v>99.301239072823464</v>
      </c>
      <c r="H269" s="1773">
        <f t="shared" si="66"/>
        <v>-3.6043370937306918E-2</v>
      </c>
      <c r="I269" s="1728" t="s">
        <v>346</v>
      </c>
      <c r="J269" s="2604" t="str">
        <f t="shared" si="62"/>
        <v>---</v>
      </c>
      <c r="K269" s="2600">
        <v>0</v>
      </c>
      <c r="L269" s="1775"/>
      <c r="M269" s="10"/>
      <c r="N269" s="200">
        <v>42370</v>
      </c>
      <c r="O269" s="712">
        <v>99.727450000000005</v>
      </c>
      <c r="P269" s="244">
        <f t="shared" si="63"/>
        <v>-0.10745999999998901</v>
      </c>
      <c r="Q269" s="263">
        <f t="shared" si="58"/>
        <v>0.56999999999999995</v>
      </c>
      <c r="R269" s="642">
        <f t="shared" si="60"/>
        <v>99.799326666666659</v>
      </c>
      <c r="S269" s="643">
        <f t="shared" si="67"/>
        <v>2.3666666666599667E-4</v>
      </c>
      <c r="T269" s="687">
        <f t="shared" si="61"/>
        <v>99.70316428571428</v>
      </c>
      <c r="U269" s="266">
        <f t="shared" si="70"/>
        <v>1.2779999999978031E-2</v>
      </c>
      <c r="V269" s="609" t="str">
        <f t="shared" si="64"/>
        <v>---</v>
      </c>
      <c r="W269" s="247">
        <v>0</v>
      </c>
      <c r="X269" s="645"/>
      <c r="Y269" s="216"/>
    </row>
    <row r="270" spans="1:25" ht="14.25" customHeight="1">
      <c r="A270" s="2586">
        <v>42401</v>
      </c>
      <c r="B270" s="2621">
        <v>99.184592150306059</v>
      </c>
      <c r="C270" s="559">
        <f t="shared" si="68"/>
        <v>-2.4968402495119335E-2</v>
      </c>
      <c r="D270" s="970">
        <f t="shared" si="59"/>
        <v>-0.37</v>
      </c>
      <c r="E270" s="52">
        <f t="shared" si="69"/>
        <v>99.202349411593786</v>
      </c>
      <c r="F270" s="263">
        <f t="shared" si="65"/>
        <v>-1.5729176236774833E-2</v>
      </c>
      <c r="G270" s="638">
        <f t="shared" si="55"/>
        <v>99.265032517229457</v>
      </c>
      <c r="H270" s="970">
        <f t="shared" si="66"/>
        <v>-3.6206555594006318E-2</v>
      </c>
      <c r="I270" s="1732" t="s">
        <v>346</v>
      </c>
      <c r="J270" s="2562" t="str">
        <f t="shared" si="62"/>
        <v>---</v>
      </c>
      <c r="K270" s="2600">
        <v>0</v>
      </c>
      <c r="L270" s="1685"/>
      <c r="M270" s="10"/>
      <c r="N270" s="201">
        <v>42401</v>
      </c>
      <c r="O270" s="710">
        <v>99.573909999999998</v>
      </c>
      <c r="P270" s="36">
        <f t="shared" si="63"/>
        <v>-0.15354000000000667</v>
      </c>
      <c r="Q270" s="263">
        <f t="shared" si="58"/>
        <v>0.16</v>
      </c>
      <c r="R270" s="394">
        <f t="shared" si="60"/>
        <v>99.712090000000003</v>
      </c>
      <c r="S270" s="297">
        <f t="shared" si="67"/>
        <v>-8.7236666666655083E-2</v>
      </c>
      <c r="T270" s="687">
        <f t="shared" si="61"/>
        <v>99.700988571428553</v>
      </c>
      <c r="U270" s="266">
        <f t="shared" si="70"/>
        <v>-2.1757142857268263E-3</v>
      </c>
      <c r="V270" s="609" t="str">
        <f t="shared" si="64"/>
        <v>---</v>
      </c>
      <c r="W270" s="248">
        <v>0</v>
      </c>
      <c r="X270" s="645"/>
      <c r="Y270" s="216"/>
    </row>
    <row r="271" spans="1:25" ht="14.25" customHeight="1">
      <c r="A271" s="2586">
        <v>42430</v>
      </c>
      <c r="B271" s="2621">
        <v>99.197238943688461</v>
      </c>
      <c r="C271" s="2610">
        <f t="shared" si="68"/>
        <v>1.2646793382401711E-2</v>
      </c>
      <c r="D271" s="1746">
        <f t="shared" si="59"/>
        <v>-0.3</v>
      </c>
      <c r="E271" s="687">
        <f t="shared" si="69"/>
        <v>99.197130548931909</v>
      </c>
      <c r="F271" s="266">
        <f t="shared" si="65"/>
        <v>-5.2188626618772105E-3</v>
      </c>
      <c r="G271" s="1745">
        <f t="shared" si="55"/>
        <v>99.236279781288616</v>
      </c>
      <c r="H271" s="1746">
        <f t="shared" si="66"/>
        <v>-2.875273594084149E-2</v>
      </c>
      <c r="I271" s="1726" t="s">
        <v>349</v>
      </c>
      <c r="J271" s="2604" t="str">
        <f t="shared" si="62"/>
        <v>---</v>
      </c>
      <c r="K271" s="2600">
        <v>0</v>
      </c>
      <c r="L271" s="1685"/>
      <c r="M271" s="10"/>
      <c r="N271" s="201">
        <v>42430</v>
      </c>
      <c r="O271" s="710">
        <v>99.545079999999999</v>
      </c>
      <c r="P271" s="36">
        <f t="shared" si="63"/>
        <v>-2.8829999999999245E-2</v>
      </c>
      <c r="Q271" s="263">
        <f t="shared" si="58"/>
        <v>-0.06</v>
      </c>
      <c r="R271" s="394">
        <f t="shared" si="60"/>
        <v>99.615479999999991</v>
      </c>
      <c r="S271" s="297">
        <f t="shared" si="67"/>
        <v>-9.6610000000012519E-2</v>
      </c>
      <c r="T271" s="687">
        <f t="shared" si="61"/>
        <v>99.694479999999999</v>
      </c>
      <c r="U271" s="266">
        <f t="shared" si="70"/>
        <v>-6.5085714285544327E-3</v>
      </c>
      <c r="V271" s="609" t="str">
        <f t="shared" si="64"/>
        <v>---</v>
      </c>
      <c r="W271" s="248">
        <v>0</v>
      </c>
      <c r="X271" s="645"/>
      <c r="Y271" s="216"/>
    </row>
    <row r="272" spans="1:25" ht="14.25" customHeight="1">
      <c r="A272" s="2589">
        <v>42461</v>
      </c>
      <c r="B272" s="2621">
        <v>99.243140135892233</v>
      </c>
      <c r="C272" s="593">
        <f t="shared" si="68"/>
        <v>4.5901192203771757E-2</v>
      </c>
      <c r="D272" s="1748">
        <f t="shared" si="59"/>
        <v>-0.23</v>
      </c>
      <c r="E272" s="683">
        <f t="shared" si="69"/>
        <v>99.20832374329558</v>
      </c>
      <c r="F272" s="693">
        <f t="shared" si="65"/>
        <v>1.11931943636705E-2</v>
      </c>
      <c r="G272" s="1747">
        <f t="shared" ref="G272" si="71">SUM(B266:B272)/7</f>
        <v>99.22268794123265</v>
      </c>
      <c r="H272" s="1748">
        <f t="shared" si="66"/>
        <v>-1.3591840055966031E-2</v>
      </c>
      <c r="I272" s="1729" t="s">
        <v>349</v>
      </c>
      <c r="J272" s="2607" t="str">
        <f t="shared" si="62"/>
        <v>---</v>
      </c>
      <c r="K272" s="2600">
        <v>0</v>
      </c>
      <c r="L272" s="1685"/>
      <c r="M272" s="10"/>
      <c r="N272" s="201">
        <v>42461</v>
      </c>
      <c r="O272" s="710">
        <v>99.551100000000005</v>
      </c>
      <c r="P272" s="36">
        <f t="shared" si="63"/>
        <v>6.0200000000065756E-3</v>
      </c>
      <c r="Q272" s="263">
        <f t="shared" si="58"/>
        <v>-0.14000000000000001</v>
      </c>
      <c r="R272" s="394">
        <f t="shared" si="60"/>
        <v>99.556696666666667</v>
      </c>
      <c r="S272" s="297">
        <f t="shared" si="67"/>
        <v>-5.878333333332364E-2</v>
      </c>
      <c r="T272" s="687">
        <f t="shared" si="61"/>
        <v>99.684972857142867</v>
      </c>
      <c r="U272" s="266">
        <f t="shared" si="70"/>
        <v>-9.5071428571316119E-3</v>
      </c>
      <c r="V272" s="609" t="str">
        <f t="shared" si="64"/>
        <v>---</v>
      </c>
      <c r="W272" s="248">
        <v>0</v>
      </c>
      <c r="X272" s="645"/>
      <c r="Y272" s="216"/>
    </row>
    <row r="273" spans="1:25" ht="14.25" customHeight="1">
      <c r="A273" s="2586">
        <v>42491</v>
      </c>
      <c r="B273" s="2621">
        <v>99.330508778083967</v>
      </c>
      <c r="C273" s="2610">
        <f t="shared" si="68"/>
        <v>8.7368642191734125E-2</v>
      </c>
      <c r="D273" s="1746">
        <f t="shared" si="59"/>
        <v>-0.14000000000000001</v>
      </c>
      <c r="E273" s="687">
        <f t="shared" si="69"/>
        <v>99.256962619221554</v>
      </c>
      <c r="F273" s="266">
        <f t="shared" si="65"/>
        <v>4.8638875925973934E-2</v>
      </c>
      <c r="G273" s="1745">
        <f t="shared" ref="G273:G275" si="72">SUM(B267:B273)/7</f>
        <v>99.229959395923188</v>
      </c>
      <c r="H273" s="1746">
        <f t="shared" si="66"/>
        <v>7.2714546905388033E-3</v>
      </c>
      <c r="I273" s="1733" t="s">
        <v>344</v>
      </c>
      <c r="J273" s="2604" t="str">
        <f t="shared" si="62"/>
        <v>---</v>
      </c>
      <c r="K273" s="2600">
        <v>0</v>
      </c>
      <c r="L273" s="1685"/>
      <c r="M273" s="10"/>
      <c r="N273" s="250">
        <v>42491</v>
      </c>
      <c r="O273" s="713">
        <v>99.601439999999997</v>
      </c>
      <c r="P273" s="251">
        <f t="shared" si="63"/>
        <v>5.0339999999991392E-2</v>
      </c>
      <c r="Q273" s="693">
        <f t="shared" si="58"/>
        <v>-0.08</v>
      </c>
      <c r="R273" s="393">
        <f t="shared" si="60"/>
        <v>99.565873333333343</v>
      </c>
      <c r="S273" s="295">
        <f t="shared" si="67"/>
        <v>9.1766666666757146E-3</v>
      </c>
      <c r="T273" s="683">
        <f t="shared" si="61"/>
        <v>99.667072857142855</v>
      </c>
      <c r="U273" s="693">
        <f t="shared" si="70"/>
        <v>-1.7900000000011573E-2</v>
      </c>
      <c r="V273" s="608" t="str">
        <f t="shared" si="64"/>
        <v>谷</v>
      </c>
      <c r="W273" s="255">
        <v>-1</v>
      </c>
      <c r="X273" s="645"/>
      <c r="Y273" s="216"/>
    </row>
    <row r="274" spans="1:25" ht="14.25" customHeight="1">
      <c r="A274" s="2586">
        <v>42522</v>
      </c>
      <c r="B274" s="2621">
        <v>99.461518937060788</v>
      </c>
      <c r="C274" s="2610">
        <f t="shared" si="68"/>
        <v>0.13101015897682089</v>
      </c>
      <c r="D274" s="1746">
        <f t="shared" si="59"/>
        <v>0</v>
      </c>
      <c r="E274" s="687">
        <f t="shared" si="69"/>
        <v>99.345055950345667</v>
      </c>
      <c r="F274" s="266">
        <f t="shared" si="65"/>
        <v>8.8093331124113661E-2</v>
      </c>
      <c r="G274" s="1745">
        <f t="shared" si="72"/>
        <v>99.26277928992954</v>
      </c>
      <c r="H274" s="1746">
        <f t="shared" si="66"/>
        <v>3.2819894006351547E-2</v>
      </c>
      <c r="I274" s="1733" t="s">
        <v>343</v>
      </c>
      <c r="J274" s="2604" t="str">
        <f t="shared" si="62"/>
        <v>---</v>
      </c>
      <c r="K274" s="2600">
        <v>0</v>
      </c>
      <c r="L274" s="1685"/>
      <c r="M274" s="10"/>
      <c r="N274" s="201">
        <v>42522</v>
      </c>
      <c r="O274" s="710">
        <v>99.688519999999997</v>
      </c>
      <c r="P274" s="36">
        <f t="shared" si="63"/>
        <v>8.7080000000000268E-2</v>
      </c>
      <c r="Q274" s="263">
        <f t="shared" ref="Q274:Q310" si="73">ROUND((O274-O262)/O262*100,2)</f>
        <v>0.05</v>
      </c>
      <c r="R274" s="394">
        <f t="shared" si="60"/>
        <v>99.613686666666652</v>
      </c>
      <c r="S274" s="297">
        <f t="shared" si="67"/>
        <v>4.781333333330906E-2</v>
      </c>
      <c r="T274" s="52">
        <f t="shared" si="61"/>
        <v>99.646058571428583</v>
      </c>
      <c r="U274" s="263">
        <f t="shared" si="70"/>
        <v>-2.1014285714272773E-2</v>
      </c>
      <c r="V274" s="609" t="str">
        <f t="shared" si="64"/>
        <v>---</v>
      </c>
      <c r="W274" s="248">
        <v>0</v>
      </c>
      <c r="X274" s="645"/>
      <c r="Y274" s="216"/>
    </row>
    <row r="275" spans="1:25" ht="14.25" customHeight="1">
      <c r="A275" s="2586">
        <v>42552</v>
      </c>
      <c r="B275" s="2621">
        <v>99.643342032617838</v>
      </c>
      <c r="C275" s="2610">
        <f t="shared" si="68"/>
        <v>0.1818230955570499</v>
      </c>
      <c r="D275" s="1746">
        <f t="shared" si="59"/>
        <v>0.21</v>
      </c>
      <c r="E275" s="687">
        <f t="shared" si="69"/>
        <v>99.478456582587526</v>
      </c>
      <c r="F275" s="266">
        <f t="shared" si="65"/>
        <v>0.13340063224185883</v>
      </c>
      <c r="G275" s="1745">
        <f t="shared" si="72"/>
        <v>99.324271647207226</v>
      </c>
      <c r="H275" s="1746">
        <f t="shared" si="66"/>
        <v>6.1492357277685983E-2</v>
      </c>
      <c r="I275" s="1733" t="s">
        <v>343</v>
      </c>
      <c r="J275" s="2604" t="str">
        <f t="shared" si="62"/>
        <v>---</v>
      </c>
      <c r="K275" s="2600">
        <v>0</v>
      </c>
      <c r="L275" s="1685"/>
      <c r="M275" s="10"/>
      <c r="N275" s="201">
        <v>42552</v>
      </c>
      <c r="O275" s="710">
        <v>99.764939999999996</v>
      </c>
      <c r="P275" s="36">
        <f t="shared" si="63"/>
        <v>7.6419999999998822E-2</v>
      </c>
      <c r="Q275" s="263">
        <f t="shared" si="73"/>
        <v>0.18</v>
      </c>
      <c r="R275" s="394">
        <f t="shared" si="60"/>
        <v>99.684966666666654</v>
      </c>
      <c r="S275" s="297">
        <f t="shared" si="67"/>
        <v>7.1280000000001564E-2</v>
      </c>
      <c r="T275" s="687">
        <f t="shared" si="61"/>
        <v>99.636062857142861</v>
      </c>
      <c r="U275" s="266">
        <f t="shared" si="70"/>
        <v>-9.9957142857221015E-3</v>
      </c>
      <c r="V275" s="609" t="str">
        <f t="shared" si="64"/>
        <v>---</v>
      </c>
      <c r="W275" s="248">
        <v>0</v>
      </c>
      <c r="X275" s="645"/>
      <c r="Y275" s="216"/>
    </row>
    <row r="276" spans="1:25" ht="14.25" customHeight="1">
      <c r="A276" s="2586">
        <v>42583</v>
      </c>
      <c r="B276" s="2621">
        <v>99.847394996792062</v>
      </c>
      <c r="C276" s="2610">
        <f t="shared" si="68"/>
        <v>0.20405296417422392</v>
      </c>
      <c r="D276" s="1746">
        <f t="shared" si="59"/>
        <v>0.45</v>
      </c>
      <c r="E276" s="687">
        <f t="shared" si="69"/>
        <v>99.650751988823558</v>
      </c>
      <c r="F276" s="266">
        <f t="shared" si="65"/>
        <v>0.17229540623603157</v>
      </c>
      <c r="G276" s="1745">
        <f t="shared" ref="G276:G283" si="74">SUM(B270:B276)/7</f>
        <v>99.415390853491644</v>
      </c>
      <c r="H276" s="1746">
        <f t="shared" si="66"/>
        <v>9.1119206284417942E-2</v>
      </c>
      <c r="I276" s="1733" t="s">
        <v>343</v>
      </c>
      <c r="J276" s="2604" t="str">
        <f t="shared" si="62"/>
        <v>---</v>
      </c>
      <c r="K276" s="2600">
        <v>0</v>
      </c>
      <c r="L276" s="1685"/>
      <c r="M276" s="10"/>
      <c r="N276" s="201">
        <v>42583</v>
      </c>
      <c r="O276" s="710">
        <v>99.849540000000005</v>
      </c>
      <c r="P276" s="36">
        <f t="shared" si="63"/>
        <v>8.460000000000889E-2</v>
      </c>
      <c r="Q276" s="263">
        <f t="shared" si="73"/>
        <v>0.26</v>
      </c>
      <c r="R276" s="394">
        <f t="shared" si="60"/>
        <v>99.76766666666667</v>
      </c>
      <c r="S276" s="297">
        <f t="shared" si="67"/>
        <v>8.2700000000016871E-2</v>
      </c>
      <c r="T276" s="687">
        <f t="shared" si="61"/>
        <v>99.653504285714277</v>
      </c>
      <c r="U276" s="266">
        <f t="shared" si="70"/>
        <v>1.7441428571416395E-2</v>
      </c>
      <c r="V276" s="609" t="str">
        <f t="shared" si="64"/>
        <v>---</v>
      </c>
      <c r="W276" s="248">
        <v>0</v>
      </c>
      <c r="X276" s="645"/>
      <c r="Y276" s="216"/>
    </row>
    <row r="277" spans="1:25" ht="14.25" customHeight="1">
      <c r="A277" s="2586">
        <v>42614</v>
      </c>
      <c r="B277" s="2621">
        <v>100.06679726337777</v>
      </c>
      <c r="C277" s="2610">
        <f t="shared" si="68"/>
        <v>0.21940226658570339</v>
      </c>
      <c r="D277" s="1746">
        <f t="shared" si="59"/>
        <v>0.73</v>
      </c>
      <c r="E277" s="687">
        <f t="shared" si="69"/>
        <v>99.852511430929212</v>
      </c>
      <c r="F277" s="266">
        <f t="shared" si="65"/>
        <v>0.20175944210565433</v>
      </c>
      <c r="G277" s="1745">
        <f t="shared" si="74"/>
        <v>99.54142015535902</v>
      </c>
      <c r="H277" s="1746">
        <f t="shared" si="66"/>
        <v>0.12602930186737638</v>
      </c>
      <c r="I277" s="1733" t="s">
        <v>343</v>
      </c>
      <c r="J277" s="2604" t="str">
        <f t="shared" si="62"/>
        <v>---</v>
      </c>
      <c r="K277" s="2600">
        <v>0</v>
      </c>
      <c r="L277" s="1685"/>
      <c r="M277" s="10"/>
      <c r="N277" s="201">
        <v>42614</v>
      </c>
      <c r="O277" s="710">
        <v>99.895790000000005</v>
      </c>
      <c r="P277" s="36">
        <f t="shared" si="63"/>
        <v>4.6250000000000568E-2</v>
      </c>
      <c r="Q277" s="263">
        <f t="shared" si="73"/>
        <v>0.28000000000000003</v>
      </c>
      <c r="R277" s="394">
        <f t="shared" si="60"/>
        <v>99.836756666666659</v>
      </c>
      <c r="S277" s="297">
        <f t="shared" si="67"/>
        <v>6.9089999999988549E-2</v>
      </c>
      <c r="T277" s="687">
        <f t="shared" si="61"/>
        <v>99.699487142857151</v>
      </c>
      <c r="U277" s="266">
        <f t="shared" si="70"/>
        <v>4.5982857142874423E-2</v>
      </c>
      <c r="V277" s="609" t="str">
        <f t="shared" si="64"/>
        <v>---</v>
      </c>
      <c r="W277" s="248">
        <v>0</v>
      </c>
      <c r="X277" s="645"/>
      <c r="Y277" s="216"/>
    </row>
    <row r="278" spans="1:25" ht="14.25" customHeight="1">
      <c r="A278" s="2586">
        <v>42644</v>
      </c>
      <c r="B278" s="2621">
        <v>100.28732824004534</v>
      </c>
      <c r="C278" s="2610">
        <f t="shared" si="68"/>
        <v>0.22053097666757537</v>
      </c>
      <c r="D278" s="1746">
        <f t="shared" si="59"/>
        <v>1.02</v>
      </c>
      <c r="E278" s="687">
        <f t="shared" si="69"/>
        <v>100.06717350007172</v>
      </c>
      <c r="F278" s="266">
        <f t="shared" si="65"/>
        <v>0.21466206914250563</v>
      </c>
      <c r="G278" s="1745">
        <f t="shared" si="74"/>
        <v>99.697147197695713</v>
      </c>
      <c r="H278" s="1746">
        <f t="shared" si="66"/>
        <v>0.15572704233669299</v>
      </c>
      <c r="I278" s="1733" t="s">
        <v>343</v>
      </c>
      <c r="J278" s="2604" t="str">
        <f t="shared" si="62"/>
        <v>---</v>
      </c>
      <c r="K278" s="2600">
        <v>0</v>
      </c>
      <c r="L278" s="1682" t="s">
        <v>587</v>
      </c>
      <c r="M278" s="432"/>
      <c r="N278" s="201">
        <v>42644</v>
      </c>
      <c r="O278" s="710">
        <v>99.845179999999999</v>
      </c>
      <c r="P278" s="36">
        <f t="shared" si="63"/>
        <v>-5.0610000000006039E-2</v>
      </c>
      <c r="Q278" s="263">
        <f t="shared" si="73"/>
        <v>0.12</v>
      </c>
      <c r="R278" s="394">
        <f t="shared" ref="R278:R281" si="75">SUM(O276:O278)/3</f>
        <v>99.863503333333327</v>
      </c>
      <c r="S278" s="297">
        <f t="shared" si="67"/>
        <v>2.6746666666667807E-2</v>
      </c>
      <c r="T278" s="687">
        <f t="shared" si="61"/>
        <v>99.742358571428568</v>
      </c>
      <c r="U278" s="266">
        <f t="shared" si="70"/>
        <v>4.2871428571416459E-2</v>
      </c>
      <c r="V278" s="609" t="str">
        <f t="shared" si="64"/>
        <v>---</v>
      </c>
      <c r="W278" s="248">
        <v>0</v>
      </c>
      <c r="X278" s="646" t="s">
        <v>587</v>
      </c>
      <c r="Y278" s="216"/>
    </row>
    <row r="279" spans="1:25" ht="14.25" customHeight="1">
      <c r="A279" s="2586">
        <v>42675</v>
      </c>
      <c r="B279" s="2621">
        <v>100.52714170218283</v>
      </c>
      <c r="C279" s="2610">
        <f t="shared" si="68"/>
        <v>0.23981346213749077</v>
      </c>
      <c r="D279" s="1746">
        <f t="shared" si="59"/>
        <v>1.31</v>
      </c>
      <c r="E279" s="687">
        <f t="shared" si="69"/>
        <v>100.29375573520197</v>
      </c>
      <c r="F279" s="266">
        <f t="shared" si="65"/>
        <v>0.22658223513025177</v>
      </c>
      <c r="G279" s="1745">
        <f t="shared" si="74"/>
        <v>99.880575992880068</v>
      </c>
      <c r="H279" s="1746">
        <f t="shared" si="66"/>
        <v>0.18342879518435495</v>
      </c>
      <c r="I279" s="1733" t="s">
        <v>343</v>
      </c>
      <c r="J279" s="2604" t="str">
        <f t="shared" si="62"/>
        <v>---</v>
      </c>
      <c r="K279" s="2600">
        <v>0</v>
      </c>
      <c r="L279" s="1682" t="s">
        <v>588</v>
      </c>
      <c r="M279" s="432"/>
      <c r="N279" s="201">
        <v>42675</v>
      </c>
      <c r="O279" s="710">
        <v>99.801670000000001</v>
      </c>
      <c r="P279" s="36">
        <f t="shared" si="63"/>
        <v>-4.3509999999997717E-2</v>
      </c>
      <c r="Q279" s="263">
        <f t="shared" si="73"/>
        <v>-0.03</v>
      </c>
      <c r="R279" s="394">
        <f t="shared" si="75"/>
        <v>99.847546666666673</v>
      </c>
      <c r="S279" s="297">
        <f t="shared" si="67"/>
        <v>-1.5956666666653518E-2</v>
      </c>
      <c r="T279" s="687">
        <f t="shared" si="61"/>
        <v>99.77815428571428</v>
      </c>
      <c r="U279" s="266">
        <f t="shared" si="70"/>
        <v>3.5795714285711711E-2</v>
      </c>
      <c r="V279" s="609" t="str">
        <f t="shared" si="64"/>
        <v>---</v>
      </c>
      <c r="W279" s="248">
        <v>0</v>
      </c>
      <c r="X279" s="646" t="s">
        <v>588</v>
      </c>
      <c r="Y279" s="216"/>
    </row>
    <row r="280" spans="1:25" ht="14.25" customHeight="1">
      <c r="A280" s="2587">
        <v>42705</v>
      </c>
      <c r="B280" s="2621">
        <v>100.75483933618214</v>
      </c>
      <c r="C280" s="2611">
        <f t="shared" si="68"/>
        <v>0.22769763399931264</v>
      </c>
      <c r="D280" s="1763">
        <f t="shared" si="59"/>
        <v>1.55</v>
      </c>
      <c r="E280" s="688">
        <f t="shared" si="69"/>
        <v>100.52310309280345</v>
      </c>
      <c r="F280" s="267">
        <f t="shared" si="65"/>
        <v>0.22934735760148328</v>
      </c>
      <c r="G280" s="708">
        <f t="shared" si="74"/>
        <v>100.08405178689409</v>
      </c>
      <c r="H280" s="1763">
        <f t="shared" si="66"/>
        <v>0.20347579401402527</v>
      </c>
      <c r="I280" s="1776" t="s">
        <v>343</v>
      </c>
      <c r="J280" s="2604" t="str">
        <f t="shared" si="62"/>
        <v>---</v>
      </c>
      <c r="K280" s="2600">
        <v>0</v>
      </c>
      <c r="L280" s="1687" t="s">
        <v>589</v>
      </c>
      <c r="M280" s="432"/>
      <c r="N280" s="202">
        <v>42705</v>
      </c>
      <c r="O280" s="711">
        <v>99.916780000000003</v>
      </c>
      <c r="P280" s="36">
        <f t="shared" si="63"/>
        <v>0.11511000000000138</v>
      </c>
      <c r="Q280" s="543">
        <f t="shared" si="73"/>
        <v>0.08</v>
      </c>
      <c r="R280" s="394">
        <f t="shared" si="75"/>
        <v>99.854543333333325</v>
      </c>
      <c r="S280" s="297">
        <f t="shared" si="67"/>
        <v>6.996666666651663E-3</v>
      </c>
      <c r="T280" s="687">
        <f t="shared" si="61"/>
        <v>99.82320285714286</v>
      </c>
      <c r="U280" s="266">
        <f t="shared" si="70"/>
        <v>4.5048571428580431E-2</v>
      </c>
      <c r="V280" s="627" t="s">
        <v>345</v>
      </c>
      <c r="W280" s="261">
        <v>0</v>
      </c>
      <c r="X280" s="646" t="s">
        <v>589</v>
      </c>
      <c r="Y280" s="216"/>
    </row>
    <row r="281" spans="1:25" ht="14.25" customHeight="1">
      <c r="A281" s="2592">
        <v>42736</v>
      </c>
      <c r="B281" s="2621">
        <v>100.93797052733306</v>
      </c>
      <c r="C281" s="2615">
        <f t="shared" si="68"/>
        <v>0.18313119115092036</v>
      </c>
      <c r="D281" s="1768">
        <f t="shared" si="59"/>
        <v>1.74</v>
      </c>
      <c r="E281" s="1769">
        <f t="shared" si="69"/>
        <v>100.73998385523267</v>
      </c>
      <c r="F281" s="1770">
        <f t="shared" si="65"/>
        <v>0.21688076242921284</v>
      </c>
      <c r="G281" s="1771">
        <f t="shared" si="74"/>
        <v>100.29497344264728</v>
      </c>
      <c r="H281" s="1768">
        <f t="shared" si="66"/>
        <v>0.21092165575318234</v>
      </c>
      <c r="I281" s="1772" t="s">
        <v>343</v>
      </c>
      <c r="J281" s="2608" t="str">
        <f t="shared" si="62"/>
        <v>---</v>
      </c>
      <c r="K281" s="2600">
        <v>0</v>
      </c>
      <c r="L281" s="1682" t="s">
        <v>590</v>
      </c>
      <c r="M281" s="432"/>
      <c r="N281" s="200">
        <v>42736</v>
      </c>
      <c r="O281" s="717">
        <v>100.0468</v>
      </c>
      <c r="P281" s="512">
        <f t="shared" si="63"/>
        <v>0.1300200000000018</v>
      </c>
      <c r="Q281" s="263">
        <f t="shared" si="73"/>
        <v>0.32</v>
      </c>
      <c r="R281" s="642">
        <f t="shared" si="75"/>
        <v>99.921750000000017</v>
      </c>
      <c r="S281" s="643">
        <f t="shared" si="67"/>
        <v>6.7206666666692172E-2</v>
      </c>
      <c r="T281" s="689">
        <f t="shared" si="61"/>
        <v>99.874385714285708</v>
      </c>
      <c r="U281" s="268">
        <f t="shared" si="70"/>
        <v>5.1182857142848093E-2</v>
      </c>
      <c r="V281" s="618" t="s">
        <v>345</v>
      </c>
      <c r="W281" s="616">
        <v>0</v>
      </c>
      <c r="X281" s="647" t="s">
        <v>590</v>
      </c>
      <c r="Y281" s="216"/>
    </row>
    <row r="282" spans="1:25" ht="14.25" customHeight="1">
      <c r="A282" s="2593">
        <v>42767</v>
      </c>
      <c r="B282" s="2621">
        <v>101.03303280317924</v>
      </c>
      <c r="C282" s="2610">
        <f t="shared" si="68"/>
        <v>9.5062275846174771E-2</v>
      </c>
      <c r="D282" s="523">
        <f t="shared" si="59"/>
        <v>1.86</v>
      </c>
      <c r="E282" s="521">
        <f t="shared" si="69"/>
        <v>100.90861422223149</v>
      </c>
      <c r="F282" s="697">
        <f t="shared" si="65"/>
        <v>0.16863036699882628</v>
      </c>
      <c r="G282" s="636">
        <f t="shared" si="74"/>
        <v>100.49350069558464</v>
      </c>
      <c r="H282" s="523">
        <f t="shared" si="66"/>
        <v>0.19852725293736739</v>
      </c>
      <c r="I282" s="1696" t="s">
        <v>343</v>
      </c>
      <c r="J282" s="232" t="str">
        <f t="shared" si="62"/>
        <v>---</v>
      </c>
      <c r="K282" s="2600">
        <v>0</v>
      </c>
      <c r="L282" s="1682" t="s">
        <v>591</v>
      </c>
      <c r="M282" s="432"/>
      <c r="N282" s="201">
        <v>42767</v>
      </c>
      <c r="O282" s="716">
        <v>100.1618</v>
      </c>
      <c r="P282" s="511">
        <f t="shared" si="63"/>
        <v>0.11499999999999488</v>
      </c>
      <c r="Q282" s="263">
        <f t="shared" si="73"/>
        <v>0.59</v>
      </c>
      <c r="R282" s="394">
        <f t="shared" ref="R282" si="76">SUM(O280:O282)/3</f>
        <v>100.04179333333333</v>
      </c>
      <c r="S282" s="297">
        <f t="shared" si="67"/>
        <v>0.12004333333331374</v>
      </c>
      <c r="T282" s="687">
        <f t="shared" ref="T282:T294" si="77">SUM(O276:O282)/7</f>
        <v>99.931079999999994</v>
      </c>
      <c r="U282" s="266">
        <f t="shared" si="70"/>
        <v>5.6694285714286252E-2</v>
      </c>
      <c r="V282" s="618" t="s">
        <v>345</v>
      </c>
      <c r="W282" s="616">
        <v>0</v>
      </c>
      <c r="X282" s="646" t="s">
        <v>591</v>
      </c>
      <c r="Y282" s="216"/>
    </row>
    <row r="283" spans="1:25" ht="14.25" customHeight="1">
      <c r="A283" s="2586">
        <v>42795</v>
      </c>
      <c r="B283" s="2621">
        <v>101.04689270688395</v>
      </c>
      <c r="C283" s="2616">
        <f t="shared" si="68"/>
        <v>1.3859903704712906E-2</v>
      </c>
      <c r="D283" s="523">
        <f t="shared" si="59"/>
        <v>1.86</v>
      </c>
      <c r="E283" s="521">
        <f t="shared" si="69"/>
        <v>101.00596534579876</v>
      </c>
      <c r="F283" s="697">
        <f t="shared" si="65"/>
        <v>9.7351123567264608E-2</v>
      </c>
      <c r="G283" s="636">
        <f t="shared" si="74"/>
        <v>100.66485751131204</v>
      </c>
      <c r="H283" s="523">
        <f t="shared" si="66"/>
        <v>0.17135681572739259</v>
      </c>
      <c r="I283" s="1696" t="s">
        <v>350</v>
      </c>
      <c r="J283" s="232" t="str">
        <f t="shared" si="62"/>
        <v>山</v>
      </c>
      <c r="K283" s="2600">
        <v>1</v>
      </c>
      <c r="L283" s="1682" t="s">
        <v>592</v>
      </c>
      <c r="M283" s="432"/>
      <c r="N283" s="201">
        <v>42795</v>
      </c>
      <c r="O283" s="716">
        <v>100.2435</v>
      </c>
      <c r="P283" s="511">
        <f t="shared" si="63"/>
        <v>8.1699999999997885E-2</v>
      </c>
      <c r="Q283" s="263">
        <f t="shared" si="73"/>
        <v>0.7</v>
      </c>
      <c r="R283" s="394">
        <f t="shared" ref="R283" si="78">SUM(O281:O283)/3</f>
        <v>100.15069999999999</v>
      </c>
      <c r="S283" s="297">
        <f t="shared" si="67"/>
        <v>0.10890666666665538</v>
      </c>
      <c r="T283" s="687">
        <f t="shared" si="77"/>
        <v>99.98736000000001</v>
      </c>
      <c r="U283" s="266">
        <f t="shared" si="70"/>
        <v>5.6280000000015207E-2</v>
      </c>
      <c r="V283" s="618" t="s">
        <v>345</v>
      </c>
      <c r="W283" s="616">
        <v>0</v>
      </c>
      <c r="X283" s="646" t="s">
        <v>592</v>
      </c>
      <c r="Y283" s="216"/>
    </row>
    <row r="284" spans="1:25" ht="14.25" customHeight="1">
      <c r="A284" s="2586">
        <v>42826</v>
      </c>
      <c r="B284" s="2621">
        <v>101.01954070057263</v>
      </c>
      <c r="C284" s="2616">
        <f t="shared" si="68"/>
        <v>-2.7352006311318178E-2</v>
      </c>
      <c r="D284" s="523">
        <f t="shared" si="59"/>
        <v>1.79</v>
      </c>
      <c r="E284" s="521">
        <f t="shared" ref="E284:E301" si="79">SUM(B282:B284)/3</f>
        <v>101.03315540354527</v>
      </c>
      <c r="F284" s="697">
        <f t="shared" si="65"/>
        <v>2.7190057746508955E-2</v>
      </c>
      <c r="G284" s="636">
        <f t="shared" ref="G284:G301" si="80">SUM(B278:B284)/7</f>
        <v>100.8009637166256</v>
      </c>
      <c r="H284" s="523">
        <f t="shared" si="66"/>
        <v>0.13610620531356687</v>
      </c>
      <c r="I284" s="1696" t="s">
        <v>350</v>
      </c>
      <c r="J284" s="2562" t="str">
        <f t="shared" si="62"/>
        <v>---</v>
      </c>
      <c r="K284" s="2600">
        <v>0</v>
      </c>
      <c r="L284" s="1682" t="s">
        <v>593</v>
      </c>
      <c r="M284" s="432"/>
      <c r="N284" s="201">
        <v>42826</v>
      </c>
      <c r="O284" s="716">
        <v>100.2529</v>
      </c>
      <c r="P284" s="511">
        <f t="shared" si="63"/>
        <v>9.3999999999994088E-3</v>
      </c>
      <c r="Q284" s="263">
        <f t="shared" si="73"/>
        <v>0.7</v>
      </c>
      <c r="R284" s="394">
        <f t="shared" ref="R284:R294" si="81">SUM(O282:O284)/3</f>
        <v>100.21940000000001</v>
      </c>
      <c r="S284" s="297">
        <f t="shared" si="67"/>
        <v>6.8700000000021078E-2</v>
      </c>
      <c r="T284" s="687">
        <f t="shared" si="77"/>
        <v>100.03837571428572</v>
      </c>
      <c r="U284" s="266">
        <f t="shared" si="70"/>
        <v>5.1015714285711056E-2</v>
      </c>
      <c r="V284" s="618" t="s">
        <v>345</v>
      </c>
      <c r="W284" s="616">
        <v>0</v>
      </c>
      <c r="X284" s="646" t="s">
        <v>593</v>
      </c>
      <c r="Y284" s="216"/>
    </row>
    <row r="285" spans="1:25" ht="14.25" customHeight="1">
      <c r="A285" s="2586">
        <v>42856</v>
      </c>
      <c r="B285" s="2621">
        <v>100.96335283164933</v>
      </c>
      <c r="C285" s="2616">
        <f t="shared" si="68"/>
        <v>-5.6187868923302631E-2</v>
      </c>
      <c r="D285" s="523">
        <f t="shared" si="59"/>
        <v>1.64</v>
      </c>
      <c r="E285" s="521">
        <f t="shared" si="79"/>
        <v>101.00992874636864</v>
      </c>
      <c r="F285" s="697">
        <f t="shared" si="65"/>
        <v>-2.3226657176621757E-2</v>
      </c>
      <c r="G285" s="636">
        <f t="shared" si="80"/>
        <v>100.89753865828332</v>
      </c>
      <c r="H285" s="523">
        <f t="shared" si="66"/>
        <v>9.657494165772107E-2</v>
      </c>
      <c r="I285" s="1703" t="s">
        <v>281</v>
      </c>
      <c r="J285" s="2562" t="str">
        <f t="shared" si="62"/>
        <v>---</v>
      </c>
      <c r="K285" s="2600">
        <v>0</v>
      </c>
      <c r="L285" s="1682" t="s">
        <v>584</v>
      </c>
      <c r="M285" s="432"/>
      <c r="N285" s="201">
        <v>42856</v>
      </c>
      <c r="O285" s="716">
        <v>100.24160000000001</v>
      </c>
      <c r="P285" s="511">
        <f t="shared" si="63"/>
        <v>-1.1299999999991428E-2</v>
      </c>
      <c r="Q285" s="263">
        <f t="shared" si="73"/>
        <v>0.64</v>
      </c>
      <c r="R285" s="394">
        <f t="shared" si="81"/>
        <v>100.246</v>
      </c>
      <c r="S285" s="297">
        <f t="shared" si="67"/>
        <v>2.6599999999987745E-2</v>
      </c>
      <c r="T285" s="687">
        <f t="shared" si="77"/>
        <v>100.09500714285716</v>
      </c>
      <c r="U285" s="266">
        <f t="shared" si="70"/>
        <v>5.6631428571435549E-2</v>
      </c>
      <c r="V285" s="618" t="s">
        <v>345</v>
      </c>
      <c r="W285" s="616">
        <v>0</v>
      </c>
      <c r="X285" s="646" t="s">
        <v>584</v>
      </c>
      <c r="Y285" s="216"/>
    </row>
    <row r="286" spans="1:25" ht="14.25" customHeight="1">
      <c r="A286" s="2586">
        <v>42887</v>
      </c>
      <c r="B286" s="2621">
        <v>100.8999589411342</v>
      </c>
      <c r="C286" s="2616">
        <f t="shared" si="68"/>
        <v>-6.3393890515129669E-2</v>
      </c>
      <c r="D286" s="523">
        <f t="shared" ref="D286:D349" si="82">ROUND((B286-B274)/B274*100,2)</f>
        <v>1.45</v>
      </c>
      <c r="E286" s="521">
        <f t="shared" si="79"/>
        <v>100.96095082445204</v>
      </c>
      <c r="F286" s="697">
        <f t="shared" si="65"/>
        <v>-4.897792191660244E-2</v>
      </c>
      <c r="G286" s="636">
        <f t="shared" si="80"/>
        <v>100.9507982638478</v>
      </c>
      <c r="H286" s="523">
        <f t="shared" si="66"/>
        <v>5.3259605564477397E-2</v>
      </c>
      <c r="I286" s="1703" t="s">
        <v>281</v>
      </c>
      <c r="J286" s="2562" t="str">
        <f t="shared" si="62"/>
        <v>---</v>
      </c>
      <c r="K286" s="2600">
        <v>0</v>
      </c>
      <c r="L286" s="1682" t="s">
        <v>583</v>
      </c>
      <c r="M286" s="432"/>
      <c r="N286" s="201">
        <v>42887</v>
      </c>
      <c r="O286" s="716">
        <v>100.2321</v>
      </c>
      <c r="P286" s="511">
        <f t="shared" si="63"/>
        <v>-9.5000000000027285E-3</v>
      </c>
      <c r="Q286" s="263">
        <f t="shared" si="73"/>
        <v>0.55000000000000004</v>
      </c>
      <c r="R286" s="394">
        <f t="shared" si="81"/>
        <v>100.24220000000001</v>
      </c>
      <c r="S286" s="297">
        <f t="shared" si="67"/>
        <v>-3.7999999999840384E-3</v>
      </c>
      <c r="T286" s="52">
        <f t="shared" si="77"/>
        <v>100.15649714285713</v>
      </c>
      <c r="U286" s="263">
        <f t="shared" si="70"/>
        <v>6.148999999997784E-2</v>
      </c>
      <c r="V286" s="618" t="s">
        <v>345</v>
      </c>
      <c r="W286" s="616">
        <v>0</v>
      </c>
      <c r="X286" s="646" t="s">
        <v>583</v>
      </c>
      <c r="Y286" s="216"/>
    </row>
    <row r="287" spans="1:25" ht="14.25" customHeight="1">
      <c r="A287" s="2586">
        <v>42917</v>
      </c>
      <c r="B287" s="2621">
        <v>100.85665931640173</v>
      </c>
      <c r="C287" s="2616">
        <f t="shared" si="68"/>
        <v>-4.329962473246951E-2</v>
      </c>
      <c r="D287" s="523">
        <f t="shared" si="82"/>
        <v>1.22</v>
      </c>
      <c r="E287" s="521">
        <f t="shared" si="79"/>
        <v>100.90665702972842</v>
      </c>
      <c r="F287" s="697">
        <f t="shared" si="65"/>
        <v>-5.4293794723619726E-2</v>
      </c>
      <c r="G287" s="636">
        <f t="shared" si="80"/>
        <v>100.96534397530775</v>
      </c>
      <c r="H287" s="523">
        <f t="shared" si="66"/>
        <v>1.454571145994521E-2</v>
      </c>
      <c r="I287" s="1703" t="s">
        <v>281</v>
      </c>
      <c r="J287" s="2562" t="str">
        <f t="shared" si="62"/>
        <v>---</v>
      </c>
      <c r="K287" s="2600">
        <v>0</v>
      </c>
      <c r="L287" s="1688" t="s">
        <v>594</v>
      </c>
      <c r="M287" s="10"/>
      <c r="N287" s="201">
        <v>42917</v>
      </c>
      <c r="O287" s="716">
        <v>100.2565</v>
      </c>
      <c r="P287" s="511">
        <f t="shared" si="63"/>
        <v>2.4399999999999977E-2</v>
      </c>
      <c r="Q287" s="263">
        <f t="shared" si="73"/>
        <v>0.49</v>
      </c>
      <c r="R287" s="394">
        <f t="shared" si="81"/>
        <v>100.24340000000001</v>
      </c>
      <c r="S287" s="297">
        <f t="shared" si="67"/>
        <v>1.1999999999972033E-3</v>
      </c>
      <c r="T287" s="52">
        <f t="shared" si="77"/>
        <v>100.20502857142856</v>
      </c>
      <c r="U287" s="263">
        <f t="shared" si="70"/>
        <v>4.8531428571422452E-2</v>
      </c>
      <c r="V287" s="618" t="s">
        <v>345</v>
      </c>
      <c r="W287" s="616">
        <v>0</v>
      </c>
      <c r="X287" s="648" t="s">
        <v>594</v>
      </c>
    </row>
    <row r="288" spans="1:25" ht="14.25" customHeight="1">
      <c r="A288" s="2586">
        <v>42948</v>
      </c>
      <c r="B288" s="2621">
        <v>100.84943731867273</v>
      </c>
      <c r="C288" s="2616">
        <f t="shared" si="68"/>
        <v>-7.22199772900467E-3</v>
      </c>
      <c r="D288" s="523">
        <f t="shared" si="82"/>
        <v>1</v>
      </c>
      <c r="E288" s="521">
        <f t="shared" si="79"/>
        <v>100.86868519206955</v>
      </c>
      <c r="F288" s="697">
        <f t="shared" si="65"/>
        <v>-3.7971837658872687E-2</v>
      </c>
      <c r="G288" s="636">
        <f t="shared" si="80"/>
        <v>100.95269637407054</v>
      </c>
      <c r="H288" s="523">
        <f t="shared" si="66"/>
        <v>-1.2647601237205208E-2</v>
      </c>
      <c r="I288" s="1703" t="s">
        <v>281</v>
      </c>
      <c r="J288" s="2562" t="str">
        <f t="shared" si="62"/>
        <v>---</v>
      </c>
      <c r="K288" s="2600">
        <v>0</v>
      </c>
      <c r="L288" s="1688" t="s">
        <v>595</v>
      </c>
      <c r="M288" s="10"/>
      <c r="N288" s="201">
        <v>42948</v>
      </c>
      <c r="O288" s="716">
        <v>100.2837</v>
      </c>
      <c r="P288" s="511">
        <f t="shared" si="63"/>
        <v>2.7199999999993452E-2</v>
      </c>
      <c r="Q288" s="263">
        <f t="shared" si="73"/>
        <v>0.43</v>
      </c>
      <c r="R288" s="394">
        <f t="shared" si="81"/>
        <v>100.25743333333334</v>
      </c>
      <c r="S288" s="297">
        <f t="shared" si="67"/>
        <v>1.4033333333330233E-2</v>
      </c>
      <c r="T288" s="52">
        <f t="shared" si="77"/>
        <v>100.23887142857143</v>
      </c>
      <c r="U288" s="263">
        <f t="shared" si="70"/>
        <v>3.3842857142872163E-2</v>
      </c>
      <c r="V288" s="618" t="s">
        <v>345</v>
      </c>
      <c r="W288" s="616">
        <v>0</v>
      </c>
      <c r="X288" s="648" t="s">
        <v>595</v>
      </c>
    </row>
    <row r="289" spans="1:24" ht="14.25" customHeight="1">
      <c r="A289" s="2586">
        <v>42979</v>
      </c>
      <c r="B289" s="2621">
        <v>100.85661060630473</v>
      </c>
      <c r="C289" s="2616">
        <f t="shared" si="68"/>
        <v>7.1732876319998695E-3</v>
      </c>
      <c r="D289" s="523">
        <f t="shared" si="82"/>
        <v>0.79</v>
      </c>
      <c r="E289" s="521">
        <f t="shared" si="79"/>
        <v>100.8542357471264</v>
      </c>
      <c r="F289" s="697">
        <f t="shared" si="65"/>
        <v>-1.4449444943153367E-2</v>
      </c>
      <c r="G289" s="636">
        <f t="shared" si="80"/>
        <v>100.92749320308847</v>
      </c>
      <c r="H289" s="523">
        <f t="shared" si="66"/>
        <v>-2.5203170982067036E-2</v>
      </c>
      <c r="I289" s="1703" t="s">
        <v>349</v>
      </c>
      <c r="J289" s="2562" t="str">
        <f t="shared" si="62"/>
        <v>---</v>
      </c>
      <c r="K289" s="2600">
        <v>0</v>
      </c>
      <c r="L289" s="1682" t="s">
        <v>688</v>
      </c>
      <c r="M289" s="10"/>
      <c r="N289" s="201">
        <v>42979</v>
      </c>
      <c r="O289" s="716">
        <v>100.36020000000001</v>
      </c>
      <c r="P289" s="511">
        <f t="shared" si="63"/>
        <v>7.6500000000010004E-2</v>
      </c>
      <c r="Q289" s="263">
        <f t="shared" si="73"/>
        <v>0.46</v>
      </c>
      <c r="R289" s="394">
        <f t="shared" si="81"/>
        <v>100.30013333333333</v>
      </c>
      <c r="S289" s="297">
        <f t="shared" si="67"/>
        <v>4.2699999999996407E-2</v>
      </c>
      <c r="T289" s="52">
        <f t="shared" si="77"/>
        <v>100.26721428571429</v>
      </c>
      <c r="U289" s="263">
        <f t="shared" si="70"/>
        <v>2.8342857142860112E-2</v>
      </c>
      <c r="V289" s="609" t="s">
        <v>345</v>
      </c>
      <c r="W289" s="617">
        <v>0</v>
      </c>
      <c r="X289" s="646" t="s">
        <v>688</v>
      </c>
    </row>
    <row r="290" spans="1:24" ht="14.25" customHeight="1">
      <c r="A290" s="2586">
        <v>43009</v>
      </c>
      <c r="B290" s="2621">
        <v>100.86705992936092</v>
      </c>
      <c r="C290" s="2616">
        <f t="shared" si="68"/>
        <v>1.0449323056192839E-2</v>
      </c>
      <c r="D290" s="523">
        <f t="shared" si="82"/>
        <v>0.57999999999999996</v>
      </c>
      <c r="E290" s="521">
        <f t="shared" si="79"/>
        <v>100.85770261811278</v>
      </c>
      <c r="F290" s="697">
        <f t="shared" si="65"/>
        <v>3.4668709863865388E-3</v>
      </c>
      <c r="G290" s="657">
        <f t="shared" si="80"/>
        <v>100.90180280629946</v>
      </c>
      <c r="H290" s="614">
        <f t="shared" si="66"/>
        <v>-2.5690396789016745E-2</v>
      </c>
      <c r="I290" s="1703" t="s">
        <v>349</v>
      </c>
      <c r="J290" s="2562" t="str">
        <f t="shared" si="62"/>
        <v>---</v>
      </c>
      <c r="K290" s="2600">
        <v>0</v>
      </c>
      <c r="L290" s="1682" t="s">
        <v>587</v>
      </c>
      <c r="M290" s="10"/>
      <c r="N290" s="201">
        <v>43009</v>
      </c>
      <c r="O290" s="716">
        <v>100.4451</v>
      </c>
      <c r="P290" s="511">
        <f t="shared" si="63"/>
        <v>8.4899999999990428E-2</v>
      </c>
      <c r="Q290" s="263">
        <f t="shared" si="73"/>
        <v>0.6</v>
      </c>
      <c r="R290" s="394">
        <f t="shared" si="81"/>
        <v>100.363</v>
      </c>
      <c r="S290" s="297">
        <f t="shared" si="67"/>
        <v>6.2866666666664628E-2</v>
      </c>
      <c r="T290" s="52">
        <f t="shared" si="77"/>
        <v>100.29601428571429</v>
      </c>
      <c r="U290" s="263">
        <f t="shared" si="70"/>
        <v>2.8800000000003934E-2</v>
      </c>
      <c r="V290" s="609" t="s">
        <v>345</v>
      </c>
      <c r="W290" s="617">
        <v>0</v>
      </c>
      <c r="X290" s="646" t="s">
        <v>587</v>
      </c>
    </row>
    <row r="291" spans="1:24" ht="14.25" customHeight="1">
      <c r="A291" s="2586">
        <v>43040</v>
      </c>
      <c r="B291" s="2621">
        <v>100.86487081848955</v>
      </c>
      <c r="C291" s="2616">
        <f t="shared" si="68"/>
        <v>-2.1891108713703034E-3</v>
      </c>
      <c r="D291" s="523">
        <f t="shared" si="82"/>
        <v>0.34</v>
      </c>
      <c r="E291" s="521">
        <f t="shared" si="79"/>
        <v>100.86284711805172</v>
      </c>
      <c r="F291" s="697">
        <f t="shared" si="65"/>
        <v>5.1444999389360646E-3</v>
      </c>
      <c r="G291" s="657">
        <f t="shared" si="80"/>
        <v>100.87970710885902</v>
      </c>
      <c r="H291" s="614">
        <f t="shared" si="66"/>
        <v>-2.2095697440434492E-2</v>
      </c>
      <c r="I291" s="1696" t="s">
        <v>343</v>
      </c>
      <c r="J291" s="2562" t="str">
        <f t="shared" si="62"/>
        <v>---</v>
      </c>
      <c r="K291" s="2600">
        <v>0</v>
      </c>
      <c r="L291" s="1682" t="s">
        <v>588</v>
      </c>
      <c r="M291" s="10"/>
      <c r="N291" s="201">
        <v>43040</v>
      </c>
      <c r="O291" s="716">
        <v>100.499</v>
      </c>
      <c r="P291" s="36">
        <f t="shared" si="63"/>
        <v>5.3899999999998727E-2</v>
      </c>
      <c r="Q291" s="52">
        <f t="shared" si="73"/>
        <v>0.7</v>
      </c>
      <c r="R291" s="638">
        <f t="shared" si="81"/>
        <v>100.43476666666668</v>
      </c>
      <c r="S291" s="297">
        <f t="shared" si="67"/>
        <v>7.176666666667586E-2</v>
      </c>
      <c r="T291" s="52">
        <f t="shared" si="77"/>
        <v>100.33117142857144</v>
      </c>
      <c r="U291" s="263">
        <f t="shared" si="70"/>
        <v>3.5157142857144663E-2</v>
      </c>
      <c r="V291" s="609" t="s">
        <v>345</v>
      </c>
      <c r="W291" s="617">
        <v>0</v>
      </c>
      <c r="X291" s="646" t="s">
        <v>588</v>
      </c>
    </row>
    <row r="292" spans="1:24" ht="14.25" customHeight="1">
      <c r="A292" s="2586">
        <v>43070</v>
      </c>
      <c r="B292" s="2621">
        <v>100.84120360814246</v>
      </c>
      <c r="C292" s="2616">
        <f t="shared" si="68"/>
        <v>-2.3667210347085188E-2</v>
      </c>
      <c r="D292" s="523">
        <f t="shared" si="82"/>
        <v>0.09</v>
      </c>
      <c r="E292" s="965">
        <f t="shared" si="79"/>
        <v>100.85771145199764</v>
      </c>
      <c r="F292" s="697">
        <f t="shared" si="65"/>
        <v>-5.1356660540733401E-3</v>
      </c>
      <c r="G292" s="657">
        <f t="shared" si="80"/>
        <v>100.8622572197866</v>
      </c>
      <c r="H292" s="614">
        <f t="shared" si="66"/>
        <v>-1.744988907242373E-2</v>
      </c>
      <c r="I292" s="1696" t="s">
        <v>343</v>
      </c>
      <c r="J292" s="53" t="str">
        <f t="shared" si="62"/>
        <v>---</v>
      </c>
      <c r="K292" s="2600">
        <v>0</v>
      </c>
      <c r="L292" s="1682" t="s">
        <v>589</v>
      </c>
      <c r="M292" s="10"/>
      <c r="N292" s="202">
        <v>43070</v>
      </c>
      <c r="O292" s="718">
        <v>100.5093</v>
      </c>
      <c r="P292" s="242">
        <f t="shared" si="63"/>
        <v>1.0300000000000864E-2</v>
      </c>
      <c r="Q292" s="550">
        <f t="shared" si="73"/>
        <v>0.59</v>
      </c>
      <c r="R292" s="644">
        <f t="shared" si="81"/>
        <v>100.48446666666666</v>
      </c>
      <c r="S292" s="490">
        <f t="shared" si="67"/>
        <v>4.9699999999987199E-2</v>
      </c>
      <c r="T292" s="550">
        <f t="shared" si="77"/>
        <v>100.36941428571429</v>
      </c>
      <c r="U292" s="543">
        <f t="shared" si="70"/>
        <v>3.8242857142847697E-2</v>
      </c>
      <c r="V292" s="627" t="s">
        <v>345</v>
      </c>
      <c r="W292" s="261">
        <v>0</v>
      </c>
      <c r="X292" s="649" t="s">
        <v>589</v>
      </c>
    </row>
    <row r="293" spans="1:24" ht="14.25" customHeight="1">
      <c r="A293" s="2594">
        <v>43101</v>
      </c>
      <c r="B293" s="2621">
        <v>100.79904850892687</v>
      </c>
      <c r="C293" s="2617">
        <f t="shared" si="68"/>
        <v>-4.2155099215591463E-2</v>
      </c>
      <c r="D293" s="655">
        <f t="shared" si="82"/>
        <v>-0.14000000000000001</v>
      </c>
      <c r="E293" s="967">
        <f t="shared" si="79"/>
        <v>100.83504097851964</v>
      </c>
      <c r="F293" s="696">
        <f t="shared" si="65"/>
        <v>-2.2670473478001441E-2</v>
      </c>
      <c r="G293" s="656">
        <f t="shared" si="80"/>
        <v>100.84784144375699</v>
      </c>
      <c r="H293" s="655">
        <f t="shared" si="66"/>
        <v>-1.4415776029608196E-2</v>
      </c>
      <c r="I293" s="1695" t="s">
        <v>350</v>
      </c>
      <c r="J293" s="53" t="str">
        <f t="shared" si="62"/>
        <v>---</v>
      </c>
      <c r="K293" s="2600">
        <v>0</v>
      </c>
      <c r="L293" s="1689" t="s">
        <v>590</v>
      </c>
      <c r="M293" s="10"/>
      <c r="N293" s="315">
        <v>43101</v>
      </c>
      <c r="O293" s="717">
        <v>100.4922</v>
      </c>
      <c r="P293" s="512">
        <f t="shared" si="63"/>
        <v>-1.7099999999999227E-2</v>
      </c>
      <c r="Q293" s="695">
        <f t="shared" si="73"/>
        <v>0.45</v>
      </c>
      <c r="R293" s="642">
        <f t="shared" si="81"/>
        <v>100.50016666666666</v>
      </c>
      <c r="S293" s="643">
        <f t="shared" si="67"/>
        <v>1.5699999999995384E-2</v>
      </c>
      <c r="T293" s="547">
        <f t="shared" si="77"/>
        <v>100.40657142857144</v>
      </c>
      <c r="U293" s="695">
        <f t="shared" si="70"/>
        <v>3.7157142857154213E-2</v>
      </c>
      <c r="V293" s="618" t="s">
        <v>345</v>
      </c>
      <c r="W293" s="616">
        <v>0</v>
      </c>
      <c r="X293" s="647" t="s">
        <v>590</v>
      </c>
    </row>
    <row r="294" spans="1:24" ht="14.25" customHeight="1">
      <c r="A294" s="2593">
        <v>43132</v>
      </c>
      <c r="B294" s="2621">
        <v>100.79583564843266</v>
      </c>
      <c r="C294" s="2616">
        <f t="shared" si="68"/>
        <v>-3.2128604942158745E-3</v>
      </c>
      <c r="D294" s="614">
        <f t="shared" si="82"/>
        <v>-0.23</v>
      </c>
      <c r="E294" s="965">
        <f t="shared" si="79"/>
        <v>100.81202925516733</v>
      </c>
      <c r="F294" s="521">
        <f t="shared" si="65"/>
        <v>-2.3011723352311719E-2</v>
      </c>
      <c r="G294" s="657">
        <f t="shared" si="80"/>
        <v>100.83915234833283</v>
      </c>
      <c r="H294" s="614">
        <f t="shared" si="66"/>
        <v>-8.6890954241596319E-3</v>
      </c>
      <c r="I294" s="1703" t="s">
        <v>281</v>
      </c>
      <c r="J294" s="53" t="str">
        <f t="shared" si="62"/>
        <v>---</v>
      </c>
      <c r="K294" s="2600">
        <v>0</v>
      </c>
      <c r="L294" s="1682" t="s">
        <v>591</v>
      </c>
      <c r="M294" s="10"/>
      <c r="N294" s="316">
        <v>43132</v>
      </c>
      <c r="O294" s="716">
        <v>100.4539</v>
      </c>
      <c r="P294" s="511">
        <f t="shared" si="63"/>
        <v>-3.8299999999992451E-2</v>
      </c>
      <c r="Q294" s="263">
        <f t="shared" si="73"/>
        <v>0.28999999999999998</v>
      </c>
      <c r="R294" s="394">
        <f t="shared" si="81"/>
        <v>100.48513333333334</v>
      </c>
      <c r="S294" s="297">
        <f t="shared" si="67"/>
        <v>-1.5033333333320797E-2</v>
      </c>
      <c r="T294" s="52">
        <f t="shared" si="77"/>
        <v>100.43477142857141</v>
      </c>
      <c r="U294" s="263">
        <f t="shared" si="70"/>
        <v>2.8199999999969805E-2</v>
      </c>
      <c r="V294" s="618" t="s">
        <v>345</v>
      </c>
      <c r="W294" s="616">
        <v>0</v>
      </c>
      <c r="X294" s="646" t="s">
        <v>591</v>
      </c>
    </row>
    <row r="295" spans="1:24" ht="14.25" customHeight="1">
      <c r="A295" s="2586">
        <v>43160</v>
      </c>
      <c r="B295" s="2621">
        <v>100.84622977059701</v>
      </c>
      <c r="C295" s="2616">
        <f t="shared" si="68"/>
        <v>5.0394122164348687E-2</v>
      </c>
      <c r="D295" s="614">
        <f t="shared" si="82"/>
        <v>-0.2</v>
      </c>
      <c r="E295" s="965">
        <f t="shared" si="79"/>
        <v>100.81370464265217</v>
      </c>
      <c r="F295" s="521">
        <f t="shared" si="65"/>
        <v>1.6753874848376427E-3</v>
      </c>
      <c r="G295" s="657">
        <f t="shared" si="80"/>
        <v>100.83869412717915</v>
      </c>
      <c r="H295" s="614">
        <f t="shared" si="66"/>
        <v>-4.5822115367855076E-4</v>
      </c>
      <c r="I295" s="1703" t="s">
        <v>281</v>
      </c>
      <c r="J295" s="2562" t="str">
        <f t="shared" si="62"/>
        <v>---</v>
      </c>
      <c r="K295" s="2600">
        <v>0</v>
      </c>
      <c r="L295" s="1682" t="s">
        <v>592</v>
      </c>
      <c r="M295" s="10"/>
      <c r="N295" s="201">
        <v>43160</v>
      </c>
      <c r="O295" s="716">
        <v>100.4083</v>
      </c>
      <c r="P295" s="511">
        <f t="shared" si="63"/>
        <v>-4.5600000000007412E-2</v>
      </c>
      <c r="Q295" s="263">
        <f t="shared" si="73"/>
        <v>0.16</v>
      </c>
      <c r="R295" s="394">
        <f t="shared" ref="R295:R310" si="83">SUM(O293:O295)/3</f>
        <v>100.45146666666666</v>
      </c>
      <c r="S295" s="297">
        <f t="shared" si="67"/>
        <v>-3.3666666666675837E-2</v>
      </c>
      <c r="T295" s="52">
        <f t="shared" ref="T295:T310" si="84">SUM(O289:O295)/7</f>
        <v>100.45257142857142</v>
      </c>
      <c r="U295" s="263">
        <f t="shared" si="70"/>
        <v>1.7800000000008254E-2</v>
      </c>
      <c r="V295" s="618" t="s">
        <v>345</v>
      </c>
      <c r="W295" s="616">
        <v>0</v>
      </c>
      <c r="X295" s="646" t="s">
        <v>592</v>
      </c>
    </row>
    <row r="296" spans="1:24" ht="14.25" customHeight="1">
      <c r="A296" s="2586">
        <v>43191</v>
      </c>
      <c r="B296" s="2621">
        <v>100.9371732566525</v>
      </c>
      <c r="C296" s="2616">
        <f t="shared" si="68"/>
        <v>9.094348605549385E-2</v>
      </c>
      <c r="D296" s="614">
        <f t="shared" si="82"/>
        <v>-0.08</v>
      </c>
      <c r="E296" s="965">
        <f t="shared" si="79"/>
        <v>100.8597462252274</v>
      </c>
      <c r="F296" s="521">
        <f t="shared" si="65"/>
        <v>4.6041582575227835E-2</v>
      </c>
      <c r="G296" s="657">
        <f t="shared" si="80"/>
        <v>100.85020307722884</v>
      </c>
      <c r="H296" s="614">
        <f t="shared" si="66"/>
        <v>1.1508950049687883E-2</v>
      </c>
      <c r="I296" s="1703" t="s">
        <v>281</v>
      </c>
      <c r="J296" s="2562" t="str">
        <f t="shared" si="62"/>
        <v>---</v>
      </c>
      <c r="K296" s="2600">
        <v>0</v>
      </c>
      <c r="L296" s="1682" t="s">
        <v>593</v>
      </c>
      <c r="M296" s="10"/>
      <c r="N296" s="201">
        <v>43191</v>
      </c>
      <c r="O296" s="716">
        <v>100.3599</v>
      </c>
      <c r="P296" s="511">
        <f t="shared" si="63"/>
        <v>-4.8400000000000887E-2</v>
      </c>
      <c r="Q296" s="263">
        <f t="shared" si="73"/>
        <v>0.11</v>
      </c>
      <c r="R296" s="394">
        <f t="shared" si="83"/>
        <v>100.40736666666668</v>
      </c>
      <c r="S296" s="297">
        <f t="shared" si="67"/>
        <v>-4.4099999999986039E-2</v>
      </c>
      <c r="T296" s="52">
        <f t="shared" si="84"/>
        <v>100.45252857142859</v>
      </c>
      <c r="U296" s="263">
        <f t="shared" si="70"/>
        <v>-4.2857142830143857E-5</v>
      </c>
      <c r="V296" s="618" t="s">
        <v>345</v>
      </c>
      <c r="W296" s="616">
        <v>0</v>
      </c>
      <c r="X296" s="646" t="s">
        <v>593</v>
      </c>
    </row>
    <row r="297" spans="1:24" ht="14.25" customHeight="1">
      <c r="A297" s="2586">
        <v>43221</v>
      </c>
      <c r="B297" s="2621">
        <v>101.04250525408793</v>
      </c>
      <c r="C297" s="2616">
        <f t="shared" si="68"/>
        <v>0.10533199743542809</v>
      </c>
      <c r="D297" s="614">
        <f t="shared" si="82"/>
        <v>0.08</v>
      </c>
      <c r="E297" s="965">
        <f t="shared" si="79"/>
        <v>100.94196942711248</v>
      </c>
      <c r="F297" s="521">
        <f t="shared" si="65"/>
        <v>8.2223201885085473E-2</v>
      </c>
      <c r="G297" s="657">
        <f t="shared" si="80"/>
        <v>100.875266695047</v>
      </c>
      <c r="H297" s="614">
        <f t="shared" si="66"/>
        <v>2.5063617818162243E-2</v>
      </c>
      <c r="I297" s="1703" t="s">
        <v>281</v>
      </c>
      <c r="J297" s="2562" t="str">
        <f t="shared" si="62"/>
        <v>---</v>
      </c>
      <c r="K297" s="2600">
        <v>0</v>
      </c>
      <c r="L297" s="1682" t="s">
        <v>584</v>
      </c>
      <c r="M297" s="10"/>
      <c r="N297" s="201">
        <v>43221</v>
      </c>
      <c r="O297" s="716">
        <v>100.322</v>
      </c>
      <c r="P297" s="511">
        <f t="shared" si="63"/>
        <v>-3.7899999999993383E-2</v>
      </c>
      <c r="Q297" s="263">
        <f t="shared" si="73"/>
        <v>0.08</v>
      </c>
      <c r="R297" s="394">
        <f t="shared" si="83"/>
        <v>100.3634</v>
      </c>
      <c r="S297" s="297">
        <f t="shared" si="67"/>
        <v>-4.3966666666676701E-2</v>
      </c>
      <c r="T297" s="52">
        <f t="shared" si="84"/>
        <v>100.43494285714284</v>
      </c>
      <c r="U297" s="263">
        <f t="shared" si="70"/>
        <v>-1.7585714285743848E-2</v>
      </c>
      <c r="V297" s="618" t="s">
        <v>345</v>
      </c>
      <c r="W297" s="616">
        <v>0</v>
      </c>
      <c r="X297" s="646" t="s">
        <v>584</v>
      </c>
    </row>
    <row r="298" spans="1:24" ht="14.25" customHeight="1">
      <c r="A298" s="2586">
        <v>43252</v>
      </c>
      <c r="B298" s="2621">
        <v>101.12217973069185</v>
      </c>
      <c r="C298" s="2616">
        <f t="shared" si="68"/>
        <v>7.9674476603926792E-2</v>
      </c>
      <c r="D298" s="614">
        <f t="shared" si="82"/>
        <v>0.22</v>
      </c>
      <c r="E298" s="965">
        <f t="shared" si="79"/>
        <v>101.0339527471441</v>
      </c>
      <c r="F298" s="521">
        <f t="shared" si="65"/>
        <v>9.1983320031616245E-2</v>
      </c>
      <c r="G298" s="657">
        <f t="shared" si="80"/>
        <v>100.91202511107589</v>
      </c>
      <c r="H298" s="614">
        <f t="shared" si="66"/>
        <v>3.6758416028888519E-2</v>
      </c>
      <c r="I298" s="1703" t="s">
        <v>281</v>
      </c>
      <c r="J298" s="2562" t="str">
        <f t="shared" si="62"/>
        <v>---</v>
      </c>
      <c r="K298" s="2600">
        <v>0</v>
      </c>
      <c r="L298" s="1682" t="s">
        <v>583</v>
      </c>
      <c r="M298" s="10"/>
      <c r="N298" s="201">
        <v>43252</v>
      </c>
      <c r="O298" s="716">
        <v>100.2821</v>
      </c>
      <c r="P298" s="511">
        <f t="shared" si="63"/>
        <v>-3.9900000000002933E-2</v>
      </c>
      <c r="Q298" s="263">
        <f t="shared" si="73"/>
        <v>0.05</v>
      </c>
      <c r="R298" s="394">
        <f t="shared" si="83"/>
        <v>100.32133333333333</v>
      </c>
      <c r="S298" s="297">
        <f t="shared" si="67"/>
        <v>-4.2066666666670471E-2</v>
      </c>
      <c r="T298" s="52">
        <f t="shared" si="84"/>
        <v>100.40395714285714</v>
      </c>
      <c r="U298" s="263">
        <f t="shared" si="70"/>
        <v>-3.0985714285705512E-2</v>
      </c>
      <c r="V298" s="618" t="s">
        <v>345</v>
      </c>
      <c r="W298" s="616">
        <v>0</v>
      </c>
      <c r="X298" s="646" t="s">
        <v>583</v>
      </c>
    </row>
    <row r="299" spans="1:24" ht="14.25" customHeight="1">
      <c r="A299" s="2586">
        <v>43282</v>
      </c>
      <c r="B299" s="2621">
        <v>101.13732778717792</v>
      </c>
      <c r="C299" s="2616">
        <f t="shared" si="68"/>
        <v>1.5148056486069095E-2</v>
      </c>
      <c r="D299" s="614">
        <f t="shared" si="82"/>
        <v>0.28000000000000003</v>
      </c>
      <c r="E299" s="965">
        <f t="shared" si="79"/>
        <v>101.1006709239859</v>
      </c>
      <c r="F299" s="521">
        <f t="shared" si="65"/>
        <v>6.6718176841803256E-2</v>
      </c>
      <c r="G299" s="657">
        <f t="shared" si="80"/>
        <v>100.95432856522382</v>
      </c>
      <c r="H299" s="614">
        <f t="shared" si="66"/>
        <v>4.23034541479268E-2</v>
      </c>
      <c r="I299" s="1703" t="s">
        <v>281</v>
      </c>
      <c r="J299" s="2562" t="str">
        <f t="shared" si="62"/>
        <v>---</v>
      </c>
      <c r="K299" s="2600">
        <v>0</v>
      </c>
      <c r="L299" s="1682" t="s">
        <v>594</v>
      </c>
      <c r="M299" s="10"/>
      <c r="N299" s="201">
        <v>43282</v>
      </c>
      <c r="O299" s="716">
        <v>100.23990000000001</v>
      </c>
      <c r="P299" s="511">
        <f t="shared" si="63"/>
        <v>-4.219999999999402E-2</v>
      </c>
      <c r="Q299" s="263">
        <f t="shared" si="73"/>
        <v>-0.02</v>
      </c>
      <c r="R299" s="394">
        <f t="shared" si="83"/>
        <v>100.28133333333335</v>
      </c>
      <c r="S299" s="297">
        <f t="shared" si="67"/>
        <v>-3.9999999999977831E-2</v>
      </c>
      <c r="T299" s="52">
        <f t="shared" si="84"/>
        <v>100.36547142857144</v>
      </c>
      <c r="U299" s="263">
        <f t="shared" si="70"/>
        <v>-3.8485714285698691E-2</v>
      </c>
      <c r="V299" s="618" t="s">
        <v>345</v>
      </c>
      <c r="W299" s="616">
        <v>0</v>
      </c>
      <c r="X299" s="646" t="s">
        <v>594</v>
      </c>
    </row>
    <row r="300" spans="1:24" ht="14.25" customHeight="1">
      <c r="A300" s="2586">
        <v>43313</v>
      </c>
      <c r="B300" s="2621">
        <v>101.08794829691303</v>
      </c>
      <c r="C300" s="2616">
        <f t="shared" si="68"/>
        <v>-4.9379490264897186E-2</v>
      </c>
      <c r="D300" s="614">
        <f t="shared" si="82"/>
        <v>0.24</v>
      </c>
      <c r="E300" s="965">
        <f t="shared" si="79"/>
        <v>101.11581860492761</v>
      </c>
      <c r="F300" s="521">
        <f t="shared" si="65"/>
        <v>1.5147680941709041E-2</v>
      </c>
      <c r="G300" s="657">
        <f t="shared" si="80"/>
        <v>100.99559996350756</v>
      </c>
      <c r="H300" s="614">
        <f t="shared" si="66"/>
        <v>4.1271398283740268E-2</v>
      </c>
      <c r="I300" s="1703" t="s">
        <v>281</v>
      </c>
      <c r="J300" s="2562" t="str">
        <f t="shared" si="62"/>
        <v>---</v>
      </c>
      <c r="K300" s="2600">
        <v>0</v>
      </c>
      <c r="L300" s="1682" t="s">
        <v>595</v>
      </c>
      <c r="M300" s="10"/>
      <c r="N300" s="201">
        <v>43313</v>
      </c>
      <c r="O300" s="716">
        <v>100.19199999999999</v>
      </c>
      <c r="P300" s="511">
        <f t="shared" si="63"/>
        <v>-4.790000000001271E-2</v>
      </c>
      <c r="Q300" s="263">
        <f t="shared" si="73"/>
        <v>-0.09</v>
      </c>
      <c r="R300" s="394">
        <f t="shared" si="83"/>
        <v>100.238</v>
      </c>
      <c r="S300" s="297">
        <f t="shared" si="67"/>
        <v>-4.3333333333350765E-2</v>
      </c>
      <c r="T300" s="52">
        <f t="shared" si="84"/>
        <v>100.32258571428572</v>
      </c>
      <c r="U300" s="263">
        <f t="shared" si="70"/>
        <v>-4.2885714285716858E-2</v>
      </c>
      <c r="V300" s="609" t="s">
        <v>345</v>
      </c>
      <c r="W300" s="617">
        <v>0</v>
      </c>
      <c r="X300" s="646" t="s">
        <v>595</v>
      </c>
    </row>
    <row r="301" spans="1:24" ht="14.25" customHeight="1">
      <c r="A301" s="2586">
        <v>43344</v>
      </c>
      <c r="B301" s="2621">
        <v>100.97893814040395</v>
      </c>
      <c r="C301" s="2616">
        <f t="shared" si="68"/>
        <v>-0.10901015650907198</v>
      </c>
      <c r="D301" s="614">
        <f t="shared" si="82"/>
        <v>0.12</v>
      </c>
      <c r="E301" s="965">
        <f t="shared" si="79"/>
        <v>101.06807140816495</v>
      </c>
      <c r="F301" s="521">
        <f t="shared" si="65"/>
        <v>-4.774719676265704E-2</v>
      </c>
      <c r="G301" s="657">
        <f t="shared" si="80"/>
        <v>101.02175746236061</v>
      </c>
      <c r="H301" s="614">
        <f t="shared" si="66"/>
        <v>2.615749885305263E-2</v>
      </c>
      <c r="I301" s="1703" t="s">
        <v>281</v>
      </c>
      <c r="J301" s="2562" t="str">
        <f t="shared" si="62"/>
        <v>---</v>
      </c>
      <c r="K301" s="2600">
        <v>0</v>
      </c>
      <c r="L301" s="1682" t="s">
        <v>688</v>
      </c>
      <c r="M301" s="10"/>
      <c r="N301" s="201">
        <v>43344</v>
      </c>
      <c r="O301" s="716">
        <v>100.1465</v>
      </c>
      <c r="P301" s="511">
        <f t="shared" si="63"/>
        <v>-4.5499999999989882E-2</v>
      </c>
      <c r="Q301" s="263">
        <f t="shared" si="73"/>
        <v>-0.21</v>
      </c>
      <c r="R301" s="394">
        <f t="shared" si="83"/>
        <v>100.19279999999999</v>
      </c>
      <c r="S301" s="297">
        <f t="shared" si="67"/>
        <v>-4.5200000000008345E-2</v>
      </c>
      <c r="T301" s="52">
        <f t="shared" si="84"/>
        <v>100.27867142857144</v>
      </c>
      <c r="U301" s="263">
        <f t="shared" si="70"/>
        <v>-4.3914285714279799E-2</v>
      </c>
      <c r="V301" s="609" t="s">
        <v>345</v>
      </c>
      <c r="W301" s="617">
        <v>0</v>
      </c>
      <c r="X301" s="646" t="s">
        <v>688</v>
      </c>
    </row>
    <row r="302" spans="1:24" ht="14.25" customHeight="1">
      <c r="A302" s="2586">
        <v>43374</v>
      </c>
      <c r="B302" s="2621">
        <v>100.83421245531127</v>
      </c>
      <c r="C302" s="2616">
        <f t="shared" si="68"/>
        <v>-0.14472568509268058</v>
      </c>
      <c r="D302" s="614">
        <f t="shared" si="82"/>
        <v>-0.03</v>
      </c>
      <c r="E302" s="965">
        <f t="shared" ref="E302:E303" si="85">SUM(B300:B302)/3</f>
        <v>100.96703296420942</v>
      </c>
      <c r="F302" s="521">
        <f t="shared" si="65"/>
        <v>-0.10103844395553097</v>
      </c>
      <c r="G302" s="657">
        <f t="shared" ref="G302:G303" si="86">SUM(B296:B302)/7</f>
        <v>101.02004070303406</v>
      </c>
      <c r="H302" s="614">
        <f t="shared" si="66"/>
        <v>-1.7167593265554615E-3</v>
      </c>
      <c r="I302" s="1703" t="s">
        <v>281</v>
      </c>
      <c r="J302" s="2562" t="str">
        <f t="shared" si="62"/>
        <v>---</v>
      </c>
      <c r="K302" s="2600">
        <v>0</v>
      </c>
      <c r="L302" s="1682" t="s">
        <v>587</v>
      </c>
      <c r="M302" s="10"/>
      <c r="N302" s="201">
        <v>43374</v>
      </c>
      <c r="O302" s="716">
        <v>100.08799999999999</v>
      </c>
      <c r="P302" s="511">
        <f t="shared" si="63"/>
        <v>-5.8500000000009322E-2</v>
      </c>
      <c r="Q302" s="263">
        <f t="shared" si="73"/>
        <v>-0.36</v>
      </c>
      <c r="R302" s="394">
        <f t="shared" si="83"/>
        <v>100.14216666666668</v>
      </c>
      <c r="S302" s="297">
        <f t="shared" si="67"/>
        <v>-5.0633333333308883E-2</v>
      </c>
      <c r="T302" s="52">
        <f t="shared" si="84"/>
        <v>100.23291428571429</v>
      </c>
      <c r="U302" s="263">
        <f t="shared" si="70"/>
        <v>-4.5757142857155486E-2</v>
      </c>
      <c r="V302" s="609" t="s">
        <v>345</v>
      </c>
      <c r="W302" s="617">
        <v>0</v>
      </c>
      <c r="X302" s="646" t="s">
        <v>587</v>
      </c>
    </row>
    <row r="303" spans="1:24" ht="14.25" customHeight="1">
      <c r="A303" s="2586">
        <v>43405</v>
      </c>
      <c r="B303" s="2621">
        <v>100.68009710442425</v>
      </c>
      <c r="C303" s="2616">
        <f t="shared" si="68"/>
        <v>-0.15411535088702522</v>
      </c>
      <c r="D303" s="614">
        <f t="shared" si="82"/>
        <v>-0.18</v>
      </c>
      <c r="E303" s="965">
        <f t="shared" si="85"/>
        <v>100.83108256671316</v>
      </c>
      <c r="F303" s="521">
        <f t="shared" si="65"/>
        <v>-0.13595039749625926</v>
      </c>
      <c r="G303" s="657">
        <f t="shared" si="86"/>
        <v>100.98331553843003</v>
      </c>
      <c r="H303" s="614">
        <f t="shared" si="66"/>
        <v>-3.6725164604021643E-2</v>
      </c>
      <c r="I303" s="1703" t="s">
        <v>281</v>
      </c>
      <c r="J303" s="2562" t="s">
        <v>345</v>
      </c>
      <c r="K303" s="2600">
        <v>0</v>
      </c>
      <c r="L303" s="1682" t="s">
        <v>588</v>
      </c>
      <c r="M303" s="10"/>
      <c r="N303" s="201">
        <v>43405</v>
      </c>
      <c r="O303" s="716">
        <v>100.0232</v>
      </c>
      <c r="P303" s="511">
        <f t="shared" si="63"/>
        <v>-6.4799999999991087E-2</v>
      </c>
      <c r="Q303" s="263">
        <f t="shared" si="73"/>
        <v>-0.47</v>
      </c>
      <c r="R303" s="394">
        <f t="shared" si="83"/>
        <v>100.0859</v>
      </c>
      <c r="S303" s="297">
        <f t="shared" si="67"/>
        <v>-5.6266666666687115E-2</v>
      </c>
      <c r="T303" s="52">
        <f t="shared" si="84"/>
        <v>100.1848142857143</v>
      </c>
      <c r="U303" s="263">
        <f t="shared" si="70"/>
        <v>-4.8099999999990928E-2</v>
      </c>
      <c r="V303" s="609" t="s">
        <v>345</v>
      </c>
      <c r="W303" s="617">
        <v>0</v>
      </c>
      <c r="X303" s="646" t="s">
        <v>588</v>
      </c>
    </row>
    <row r="304" spans="1:24" ht="14.25" customHeight="1">
      <c r="A304" s="2587">
        <v>43435</v>
      </c>
      <c r="B304" s="2621">
        <v>100.52396069771528</v>
      </c>
      <c r="C304" s="2618">
        <f t="shared" si="68"/>
        <v>-0.156136406708967</v>
      </c>
      <c r="D304" s="814">
        <f t="shared" si="82"/>
        <v>-0.31</v>
      </c>
      <c r="E304" s="966">
        <f t="shared" ref="E304:E335" si="87">SUM(B302:B304)/3</f>
        <v>100.67942341915027</v>
      </c>
      <c r="F304" s="704">
        <f t="shared" si="65"/>
        <v>-0.15165914756289567</v>
      </c>
      <c r="G304" s="637">
        <f t="shared" ref="G304:G335" si="88">SUM(B298:B304)/7</f>
        <v>100.90923774466252</v>
      </c>
      <c r="H304" s="814">
        <f t="shared" si="66"/>
        <v>-7.4077793767514777E-2</v>
      </c>
      <c r="I304" s="1734" t="s">
        <v>281</v>
      </c>
      <c r="J304" s="2562" t="s">
        <v>345</v>
      </c>
      <c r="K304" s="2600">
        <v>0</v>
      </c>
      <c r="L304" s="1687" t="s">
        <v>589</v>
      </c>
      <c r="M304" s="10"/>
      <c r="N304" s="201">
        <v>43435</v>
      </c>
      <c r="O304" s="716">
        <v>99.929320000000004</v>
      </c>
      <c r="P304" s="733">
        <f t="shared" si="63"/>
        <v>-9.3879999999998631E-2</v>
      </c>
      <c r="Q304" s="263">
        <f t="shared" si="73"/>
        <v>-0.57999999999999996</v>
      </c>
      <c r="R304" s="394">
        <f t="shared" si="83"/>
        <v>100.01350666666667</v>
      </c>
      <c r="S304" s="297">
        <f t="shared" si="67"/>
        <v>-7.239333333332354E-2</v>
      </c>
      <c r="T304" s="52">
        <f t="shared" si="84"/>
        <v>100.12871714285713</v>
      </c>
      <c r="U304" s="263">
        <f t="shared" si="70"/>
        <v>-5.6097142857169047E-2</v>
      </c>
      <c r="V304" s="609" t="s">
        <v>345</v>
      </c>
      <c r="W304" s="617">
        <v>0</v>
      </c>
      <c r="X304" s="649" t="s">
        <v>589</v>
      </c>
    </row>
    <row r="305" spans="1:24" ht="14.25" customHeight="1">
      <c r="A305" s="2593">
        <v>43466</v>
      </c>
      <c r="B305" s="2621">
        <v>100.37821226486724</v>
      </c>
      <c r="C305" s="2616">
        <f t="shared" si="68"/>
        <v>-0.14574843284803762</v>
      </c>
      <c r="D305" s="614">
        <f t="shared" si="82"/>
        <v>-0.42</v>
      </c>
      <c r="E305" s="965">
        <f t="shared" si="87"/>
        <v>100.52742335566893</v>
      </c>
      <c r="F305" s="521">
        <f t="shared" si="65"/>
        <v>-0.15200006348133854</v>
      </c>
      <c r="G305" s="657">
        <f t="shared" si="88"/>
        <v>100.80295667811613</v>
      </c>
      <c r="H305" s="614">
        <f t="shared" si="66"/>
        <v>-0.10628106654638714</v>
      </c>
      <c r="I305" s="1703" t="s">
        <v>281</v>
      </c>
      <c r="J305" s="2238" t="s">
        <v>345</v>
      </c>
      <c r="K305" s="2600">
        <v>0</v>
      </c>
      <c r="L305" s="1682" t="s">
        <v>759</v>
      </c>
      <c r="M305" s="10"/>
      <c r="N305" s="315">
        <v>43466</v>
      </c>
      <c r="O305" s="712">
        <v>99.790679999999995</v>
      </c>
      <c r="P305" s="734">
        <f t="shared" si="63"/>
        <v>-0.13864000000000942</v>
      </c>
      <c r="Q305" s="245">
        <f t="shared" si="73"/>
        <v>-0.7</v>
      </c>
      <c r="R305" s="547">
        <f t="shared" si="83"/>
        <v>99.914400000000001</v>
      </c>
      <c r="S305" s="245">
        <f t="shared" si="67"/>
        <v>-9.9106666666671117E-2</v>
      </c>
      <c r="T305" s="245">
        <f t="shared" si="84"/>
        <v>100.05851428571427</v>
      </c>
      <c r="U305" s="735">
        <f t="shared" si="70"/>
        <v>-7.0202857142859898E-2</v>
      </c>
      <c r="V305" s="732" t="s">
        <v>345</v>
      </c>
      <c r="W305" s="709">
        <v>0</v>
      </c>
      <c r="X305" s="647" t="s">
        <v>759</v>
      </c>
    </row>
    <row r="306" spans="1:24" ht="14.25" customHeight="1">
      <c r="A306" s="2593">
        <v>43497</v>
      </c>
      <c r="B306" s="2621">
        <v>100.28570514103299</v>
      </c>
      <c r="C306" s="2616">
        <f t="shared" si="68"/>
        <v>-9.2507123834252525E-2</v>
      </c>
      <c r="D306" s="614">
        <f t="shared" si="82"/>
        <v>-0.51</v>
      </c>
      <c r="E306" s="965">
        <f t="shared" si="87"/>
        <v>100.39595936787184</v>
      </c>
      <c r="F306" s="521">
        <f t="shared" si="65"/>
        <v>-0.13146398779709045</v>
      </c>
      <c r="G306" s="657">
        <f t="shared" si="88"/>
        <v>100.68129630009544</v>
      </c>
      <c r="H306" s="614">
        <f t="shared" si="66"/>
        <v>-0.12166037802069241</v>
      </c>
      <c r="I306" s="1703" t="s">
        <v>281</v>
      </c>
      <c r="J306" s="2238" t="s">
        <v>345</v>
      </c>
      <c r="K306" s="2600">
        <v>0</v>
      </c>
      <c r="L306" s="1682" t="s">
        <v>767</v>
      </c>
      <c r="M306" s="10"/>
      <c r="N306" s="316">
        <v>43497</v>
      </c>
      <c r="O306" s="710">
        <v>99.637979999999999</v>
      </c>
      <c r="P306" s="733">
        <f t="shared" si="63"/>
        <v>-0.15269999999999584</v>
      </c>
      <c r="Q306" s="243">
        <f t="shared" si="73"/>
        <v>-0.81</v>
      </c>
      <c r="R306" s="52">
        <f t="shared" si="83"/>
        <v>99.785993333333337</v>
      </c>
      <c r="S306" s="243">
        <f t="shared" si="67"/>
        <v>-0.12840666666666323</v>
      </c>
      <c r="T306" s="243">
        <f t="shared" si="84"/>
        <v>99.972525714285709</v>
      </c>
      <c r="U306" s="699">
        <f t="shared" si="70"/>
        <v>-8.5988571428558203E-2</v>
      </c>
      <c r="V306" s="232" t="s">
        <v>345</v>
      </c>
      <c r="W306" s="617">
        <v>0</v>
      </c>
      <c r="X306" s="646" t="s">
        <v>767</v>
      </c>
    </row>
    <row r="307" spans="1:24" ht="14.25" customHeight="1">
      <c r="A307" s="2586">
        <v>43525</v>
      </c>
      <c r="B307" s="2621">
        <v>100.21802795991402</v>
      </c>
      <c r="C307" s="2616">
        <f t="shared" si="68"/>
        <v>-6.7677181118966701E-2</v>
      </c>
      <c r="D307" s="614">
        <f t="shared" si="82"/>
        <v>-0.62</v>
      </c>
      <c r="E307" s="965">
        <f t="shared" si="87"/>
        <v>100.29398178860475</v>
      </c>
      <c r="F307" s="521">
        <f t="shared" si="65"/>
        <v>-0.10197757926708562</v>
      </c>
      <c r="G307" s="657">
        <f t="shared" si="88"/>
        <v>100.55702196623842</v>
      </c>
      <c r="H307" s="614">
        <f t="shared" si="66"/>
        <v>-0.12427433385701647</v>
      </c>
      <c r="I307" s="1703" t="s">
        <v>281</v>
      </c>
      <c r="J307" s="2238" t="s">
        <v>345</v>
      </c>
      <c r="K307" s="2600">
        <v>0</v>
      </c>
      <c r="L307" s="1682" t="s">
        <v>776</v>
      </c>
      <c r="M307" s="10"/>
      <c r="N307" s="201">
        <v>43525</v>
      </c>
      <c r="O307" s="710">
        <v>99.46593</v>
      </c>
      <c r="P307" s="733">
        <f t="shared" si="63"/>
        <v>-0.1720499999999987</v>
      </c>
      <c r="Q307" s="243">
        <f t="shared" si="73"/>
        <v>-0.94</v>
      </c>
      <c r="R307" s="52">
        <f t="shared" si="83"/>
        <v>99.631529999999998</v>
      </c>
      <c r="S307" s="243">
        <f t="shared" si="67"/>
        <v>-0.15446333333333939</v>
      </c>
      <c r="T307" s="243">
        <f t="shared" si="84"/>
        <v>99.868801428571416</v>
      </c>
      <c r="U307" s="699">
        <f t="shared" si="70"/>
        <v>-0.10372428571429282</v>
      </c>
      <c r="V307" s="232" t="s">
        <v>345</v>
      </c>
      <c r="W307" s="617">
        <v>0</v>
      </c>
      <c r="X307" s="646" t="s">
        <v>776</v>
      </c>
    </row>
    <row r="308" spans="1:24" ht="14.25" customHeight="1">
      <c r="A308" s="2586">
        <v>43556</v>
      </c>
      <c r="B308" s="2621">
        <v>100.19829303782566</v>
      </c>
      <c r="C308" s="2616">
        <f t="shared" si="68"/>
        <v>-1.9734922088360918E-2</v>
      </c>
      <c r="D308" s="614">
        <f t="shared" si="82"/>
        <v>-0.73</v>
      </c>
      <c r="E308" s="965">
        <f t="shared" si="87"/>
        <v>100.23400871292422</v>
      </c>
      <c r="F308" s="521">
        <f t="shared" si="65"/>
        <v>-5.9973075680531451E-2</v>
      </c>
      <c r="G308" s="657">
        <f t="shared" si="88"/>
        <v>100.44550123729867</v>
      </c>
      <c r="H308" s="614">
        <f t="shared" si="66"/>
        <v>-0.11152072893975173</v>
      </c>
      <c r="I308" s="1703" t="s">
        <v>281</v>
      </c>
      <c r="J308" s="2238" t="s">
        <v>345</v>
      </c>
      <c r="K308" s="2600">
        <v>0</v>
      </c>
      <c r="L308" s="1682" t="s">
        <v>777</v>
      </c>
      <c r="M308" s="10"/>
      <c r="N308" s="201">
        <v>43556</v>
      </c>
      <c r="O308" s="710">
        <v>99.303319999999999</v>
      </c>
      <c r="P308" s="733">
        <f t="shared" si="63"/>
        <v>-0.16261000000000081</v>
      </c>
      <c r="Q308" s="243">
        <f t="shared" si="73"/>
        <v>-1.05</v>
      </c>
      <c r="R308" s="52">
        <f t="shared" si="83"/>
        <v>99.469076666666652</v>
      </c>
      <c r="S308" s="243">
        <f t="shared" si="67"/>
        <v>-0.162453333333346</v>
      </c>
      <c r="T308" s="243">
        <f t="shared" si="84"/>
        <v>99.748347142857142</v>
      </c>
      <c r="U308" s="699">
        <f t="shared" si="70"/>
        <v>-0.12045428571427408</v>
      </c>
      <c r="V308" s="232" t="s">
        <v>345</v>
      </c>
      <c r="W308" s="617">
        <v>0</v>
      </c>
      <c r="X308" s="646" t="s">
        <v>777</v>
      </c>
    </row>
    <row r="309" spans="1:24" ht="14.25" customHeight="1">
      <c r="A309" s="2586">
        <v>43586</v>
      </c>
      <c r="B309" s="2621">
        <v>100.18838576728243</v>
      </c>
      <c r="C309" s="2616">
        <f t="shared" si="68"/>
        <v>-9.9072705432377006E-3</v>
      </c>
      <c r="D309" s="614">
        <f t="shared" si="82"/>
        <v>-0.85</v>
      </c>
      <c r="E309" s="965">
        <f t="shared" si="87"/>
        <v>100.20156892167404</v>
      </c>
      <c r="F309" s="521">
        <f t="shared" si="65"/>
        <v>-3.2439791250183703E-2</v>
      </c>
      <c r="G309" s="657">
        <f t="shared" si="88"/>
        <v>100.35324028186598</v>
      </c>
      <c r="H309" s="614">
        <f t="shared" si="66"/>
        <v>-9.2260955432692526E-2</v>
      </c>
      <c r="I309" s="1703" t="s">
        <v>281</v>
      </c>
      <c r="J309" s="2238" t="s">
        <v>345</v>
      </c>
      <c r="K309" s="2600">
        <v>0</v>
      </c>
      <c r="L309" s="1682" t="s">
        <v>778</v>
      </c>
      <c r="M309" s="10"/>
      <c r="N309" s="201">
        <v>43586</v>
      </c>
      <c r="O309" s="710">
        <v>99.109009999999998</v>
      </c>
      <c r="P309" s="733">
        <f t="shared" si="63"/>
        <v>-0.19431000000000154</v>
      </c>
      <c r="Q309" s="243">
        <f t="shared" si="73"/>
        <v>-1.21</v>
      </c>
      <c r="R309" s="52">
        <f t="shared" si="83"/>
        <v>99.292753333333337</v>
      </c>
      <c r="S309" s="243">
        <f t="shared" si="67"/>
        <v>-0.17632333333331474</v>
      </c>
      <c r="T309" s="243">
        <f t="shared" si="84"/>
        <v>99.60849142857144</v>
      </c>
      <c r="U309" s="699">
        <f t="shared" si="70"/>
        <v>-0.13985571428570154</v>
      </c>
      <c r="V309" s="232" t="s">
        <v>345</v>
      </c>
      <c r="W309" s="617">
        <v>0</v>
      </c>
      <c r="X309" s="646" t="s">
        <v>778</v>
      </c>
    </row>
    <row r="310" spans="1:24" ht="14.25" customHeight="1">
      <c r="A310" s="2586">
        <v>43252</v>
      </c>
      <c r="B310" s="2621">
        <v>100.16694802674147</v>
      </c>
      <c r="C310" s="2616">
        <f t="shared" si="68"/>
        <v>-2.1437740540960704E-2</v>
      </c>
      <c r="D310" s="614">
        <f t="shared" si="82"/>
        <v>-0.94</v>
      </c>
      <c r="E310" s="965">
        <f t="shared" si="87"/>
        <v>100.18454227728319</v>
      </c>
      <c r="F310" s="521">
        <f t="shared" si="65"/>
        <v>-1.7026644390853107E-2</v>
      </c>
      <c r="G310" s="657">
        <f t="shared" si="88"/>
        <v>100.27993327076844</v>
      </c>
      <c r="H310" s="614">
        <f t="shared" si="66"/>
        <v>-7.3307011097540453E-2</v>
      </c>
      <c r="I310" s="1703" t="s">
        <v>281</v>
      </c>
      <c r="J310" s="2238" t="s">
        <v>345</v>
      </c>
      <c r="K310" s="2600">
        <v>0</v>
      </c>
      <c r="L310" s="1682" t="s">
        <v>796</v>
      </c>
      <c r="M310" s="10"/>
      <c r="N310" s="201">
        <v>43252</v>
      </c>
      <c r="O310" s="710">
        <v>98.907070000000004</v>
      </c>
      <c r="P310" s="733">
        <f t="shared" si="63"/>
        <v>-0.20193999999999335</v>
      </c>
      <c r="Q310" s="243">
        <f t="shared" si="73"/>
        <v>-1.37</v>
      </c>
      <c r="R310" s="52">
        <f t="shared" si="83"/>
        <v>99.106466666666662</v>
      </c>
      <c r="S310" s="243">
        <f t="shared" si="67"/>
        <v>-0.18628666666667471</v>
      </c>
      <c r="T310" s="243">
        <f t="shared" si="84"/>
        <v>99.44904428571428</v>
      </c>
      <c r="U310" s="699">
        <f t="shared" si="70"/>
        <v>-0.15944714285716088</v>
      </c>
      <c r="V310" s="232" t="s">
        <v>345</v>
      </c>
      <c r="W310" s="617">
        <v>0</v>
      </c>
      <c r="X310" s="646" t="s">
        <v>796</v>
      </c>
    </row>
    <row r="311" spans="1:24" ht="14.25" customHeight="1">
      <c r="A311" s="2586">
        <v>43647</v>
      </c>
      <c r="B311" s="2621">
        <v>100.11316711128744</v>
      </c>
      <c r="C311" s="2616">
        <f t="shared" si="68"/>
        <v>-5.3780915454026967E-2</v>
      </c>
      <c r="D311" s="614">
        <f t="shared" si="82"/>
        <v>-1.01</v>
      </c>
      <c r="E311" s="965">
        <f t="shared" si="87"/>
        <v>100.15616696843711</v>
      </c>
      <c r="F311" s="521">
        <f t="shared" si="65"/>
        <v>-2.8375308846079861E-2</v>
      </c>
      <c r="G311" s="657">
        <f t="shared" si="88"/>
        <v>100.22124847270732</v>
      </c>
      <c r="H311" s="614">
        <f t="shared" si="66"/>
        <v>-5.8684798061122478E-2</v>
      </c>
      <c r="I311" s="1703" t="s">
        <v>281</v>
      </c>
      <c r="J311" s="2238" t="s">
        <v>345</v>
      </c>
      <c r="K311" s="2600">
        <v>0</v>
      </c>
      <c r="L311" s="1682" t="s">
        <v>797</v>
      </c>
      <c r="M311" s="10"/>
      <c r="N311" s="796">
        <v>43647</v>
      </c>
      <c r="O311" s="797"/>
      <c r="P311" s="798"/>
      <c r="Q311" s="799"/>
      <c r="R311" s="800"/>
      <c r="S311" s="799"/>
      <c r="T311" s="799"/>
      <c r="U311" s="801"/>
      <c r="V311" s="802"/>
      <c r="W311" s="803"/>
      <c r="X311" s="804" t="s">
        <v>797</v>
      </c>
    </row>
    <row r="312" spans="1:24" ht="14.25" customHeight="1">
      <c r="A312" s="2586">
        <v>43678</v>
      </c>
      <c r="B312" s="2621">
        <v>100.01020379072072</v>
      </c>
      <c r="C312" s="2616">
        <f t="shared" si="68"/>
        <v>-0.10296332056671531</v>
      </c>
      <c r="D312" s="614">
        <f t="shared" si="82"/>
        <v>-1.07</v>
      </c>
      <c r="E312" s="965">
        <f t="shared" si="87"/>
        <v>100.09677297624988</v>
      </c>
      <c r="F312" s="521">
        <f t="shared" si="65"/>
        <v>-5.9393992187224853E-2</v>
      </c>
      <c r="G312" s="657">
        <f t="shared" si="88"/>
        <v>100.16867583354353</v>
      </c>
      <c r="H312" s="614">
        <f t="shared" si="66"/>
        <v>-5.2572639163784629E-2</v>
      </c>
      <c r="I312" s="1703" t="s">
        <v>281</v>
      </c>
      <c r="J312" s="2238" t="s">
        <v>345</v>
      </c>
      <c r="K312" s="2600">
        <v>0</v>
      </c>
      <c r="L312" s="1682" t="s">
        <v>798</v>
      </c>
      <c r="M312" s="10"/>
      <c r="N312" s="796">
        <v>43678</v>
      </c>
      <c r="O312" s="797"/>
      <c r="P312" s="798"/>
      <c r="Q312" s="799"/>
      <c r="R312" s="800"/>
      <c r="S312" s="799"/>
      <c r="T312" s="799"/>
      <c r="U312" s="801"/>
      <c r="V312" s="802"/>
      <c r="W312" s="803"/>
      <c r="X312" s="804" t="s">
        <v>798</v>
      </c>
    </row>
    <row r="313" spans="1:24" ht="14.25" customHeight="1">
      <c r="A313" s="2586">
        <v>43709</v>
      </c>
      <c r="B313" s="2621">
        <v>99.854939462963543</v>
      </c>
      <c r="C313" s="2616">
        <f t="shared" si="68"/>
        <v>-0.15526432775718035</v>
      </c>
      <c r="D313" s="614">
        <f t="shared" si="82"/>
        <v>-1.1100000000000001</v>
      </c>
      <c r="E313" s="965">
        <f t="shared" si="87"/>
        <v>99.992770121657244</v>
      </c>
      <c r="F313" s="521">
        <f t="shared" si="65"/>
        <v>-0.10400285459263614</v>
      </c>
      <c r="G313" s="657">
        <f t="shared" si="88"/>
        <v>100.10713787953362</v>
      </c>
      <c r="H313" s="614">
        <f t="shared" si="66"/>
        <v>-6.1537954009907025E-2</v>
      </c>
      <c r="I313" s="1703" t="s">
        <v>281</v>
      </c>
      <c r="J313" s="2562" t="str">
        <f t="shared" ref="J313:J362" si="89">IF(K313=1,"山",IF(K313=-1,"谷","---"))</f>
        <v>---</v>
      </c>
      <c r="K313" s="2600">
        <v>0</v>
      </c>
      <c r="L313" s="1682" t="s">
        <v>799</v>
      </c>
      <c r="M313" s="10"/>
      <c r="N313" s="796">
        <v>43709</v>
      </c>
      <c r="O313" s="797"/>
      <c r="P313" s="798"/>
      <c r="Q313" s="799"/>
      <c r="R313" s="800"/>
      <c r="S313" s="799"/>
      <c r="T313" s="799"/>
      <c r="U313" s="801"/>
      <c r="V313" s="802"/>
      <c r="W313" s="803"/>
      <c r="X313" s="804" t="s">
        <v>799</v>
      </c>
    </row>
    <row r="314" spans="1:24" ht="14.25" customHeight="1">
      <c r="A314" s="2586">
        <v>43739</v>
      </c>
      <c r="B314" s="2621">
        <v>99.622497346750379</v>
      </c>
      <c r="C314" s="2616">
        <f t="shared" si="68"/>
        <v>-0.23244211621316424</v>
      </c>
      <c r="D314" s="614">
        <f t="shared" si="82"/>
        <v>-1.2</v>
      </c>
      <c r="E314" s="965">
        <f t="shared" si="87"/>
        <v>99.82921353347821</v>
      </c>
      <c r="F314" s="521">
        <f t="shared" si="65"/>
        <v>-0.16355658817903418</v>
      </c>
      <c r="G314" s="657">
        <f t="shared" si="88"/>
        <v>100.02206207765309</v>
      </c>
      <c r="H314" s="614">
        <f t="shared" si="66"/>
        <v>-8.5075801880535096E-2</v>
      </c>
      <c r="I314" s="1703" t="s">
        <v>281</v>
      </c>
      <c r="J314" s="2562" t="str">
        <f t="shared" si="89"/>
        <v>---</v>
      </c>
      <c r="K314" s="2600">
        <v>0</v>
      </c>
      <c r="L314" s="1682" t="s">
        <v>800</v>
      </c>
      <c r="M314" s="10"/>
      <c r="N314" s="796">
        <v>43739</v>
      </c>
      <c r="O314" s="797"/>
      <c r="P314" s="798"/>
      <c r="Q314" s="799"/>
      <c r="R314" s="800"/>
      <c r="S314" s="799"/>
      <c r="T314" s="799"/>
      <c r="U314" s="801"/>
      <c r="V314" s="802"/>
      <c r="W314" s="803"/>
      <c r="X314" s="804" t="s">
        <v>800</v>
      </c>
    </row>
    <row r="315" spans="1:24" ht="14.25" customHeight="1">
      <c r="A315" s="2586">
        <v>43770</v>
      </c>
      <c r="B315" s="2621">
        <v>99.355865608233827</v>
      </c>
      <c r="C315" s="2616">
        <f t="shared" si="68"/>
        <v>-0.26663173851655131</v>
      </c>
      <c r="D315" s="614">
        <f t="shared" si="82"/>
        <v>-1.32</v>
      </c>
      <c r="E315" s="965">
        <f t="shared" si="87"/>
        <v>99.611100805982588</v>
      </c>
      <c r="F315" s="521">
        <f t="shared" si="65"/>
        <v>-0.21811272749562249</v>
      </c>
      <c r="G315" s="657">
        <f t="shared" si="88"/>
        <v>99.901715301997115</v>
      </c>
      <c r="H315" s="614">
        <f t="shared" si="66"/>
        <v>-0.12034677565597462</v>
      </c>
      <c r="I315" s="1703" t="s">
        <v>281</v>
      </c>
      <c r="J315" s="2562" t="str">
        <f t="shared" si="89"/>
        <v>---</v>
      </c>
      <c r="K315" s="2600">
        <v>0</v>
      </c>
      <c r="L315" s="1682" t="s">
        <v>801</v>
      </c>
      <c r="M315" s="10"/>
      <c r="N315" s="796">
        <v>43770</v>
      </c>
      <c r="O315" s="797"/>
      <c r="P315" s="798"/>
      <c r="Q315" s="799"/>
      <c r="R315" s="800"/>
      <c r="S315" s="799"/>
      <c r="T315" s="799"/>
      <c r="U315" s="801"/>
      <c r="V315" s="802"/>
      <c r="W315" s="960"/>
      <c r="X315" s="959" t="s">
        <v>801</v>
      </c>
    </row>
    <row r="316" spans="1:24" ht="14.25" customHeight="1">
      <c r="A316" s="2586">
        <v>43800</v>
      </c>
      <c r="B316" s="2621">
        <v>99.05673438501357</v>
      </c>
      <c r="C316" s="2616">
        <f t="shared" si="68"/>
        <v>-0.29913122322025743</v>
      </c>
      <c r="D316" s="614">
        <f t="shared" si="82"/>
        <v>-1.46</v>
      </c>
      <c r="E316" s="965">
        <f t="shared" si="87"/>
        <v>99.345032446665925</v>
      </c>
      <c r="F316" s="521">
        <f t="shared" si="65"/>
        <v>-0.2660683593166624</v>
      </c>
      <c r="G316" s="657">
        <f t="shared" si="88"/>
        <v>99.740050818815845</v>
      </c>
      <c r="H316" s="614">
        <f t="shared" si="66"/>
        <v>-0.16166448318126925</v>
      </c>
      <c r="I316" s="1703" t="s">
        <v>281</v>
      </c>
      <c r="J316" s="53" t="str">
        <f t="shared" si="89"/>
        <v>---</v>
      </c>
      <c r="K316" s="2600">
        <v>0</v>
      </c>
      <c r="L316" s="1682" t="s">
        <v>787</v>
      </c>
      <c r="M316" s="10"/>
      <c r="N316" s="934">
        <v>43800</v>
      </c>
      <c r="O316" s="935"/>
      <c r="P316" s="936"/>
      <c r="Q316" s="937"/>
      <c r="R316" s="938"/>
      <c r="S316" s="937"/>
      <c r="T316" s="937"/>
      <c r="U316" s="939"/>
      <c r="V316" s="940"/>
      <c r="W316" s="941"/>
      <c r="X316" s="942" t="s">
        <v>787</v>
      </c>
    </row>
    <row r="317" spans="1:24" ht="14.25" customHeight="1">
      <c r="A317" s="2594">
        <v>43831</v>
      </c>
      <c r="B317" s="2621">
        <v>98.701762542547172</v>
      </c>
      <c r="C317" s="2617">
        <f t="shared" si="68"/>
        <v>-0.3549718424663979</v>
      </c>
      <c r="D317" s="655">
        <f t="shared" si="82"/>
        <v>-1.67</v>
      </c>
      <c r="E317" s="967">
        <f t="shared" si="87"/>
        <v>99.038120845264856</v>
      </c>
      <c r="F317" s="696">
        <f t="shared" si="65"/>
        <v>-0.30691160140106888</v>
      </c>
      <c r="G317" s="656">
        <f t="shared" si="88"/>
        <v>99.530738606788091</v>
      </c>
      <c r="H317" s="655">
        <f t="shared" si="66"/>
        <v>-0.20931221202775419</v>
      </c>
      <c r="I317" s="1735" t="s">
        <v>281</v>
      </c>
      <c r="J317" s="2562" t="str">
        <f t="shared" si="89"/>
        <v>---</v>
      </c>
      <c r="K317" s="2600">
        <v>0</v>
      </c>
      <c r="L317" s="1736" t="s">
        <v>759</v>
      </c>
      <c r="M317" s="10"/>
      <c r="N317" s="961">
        <v>43831</v>
      </c>
      <c r="O317" s="943"/>
      <c r="P317" s="949"/>
      <c r="Q317" s="944"/>
      <c r="R317" s="952"/>
      <c r="S317" s="944"/>
      <c r="T317" s="952"/>
      <c r="U317" s="944"/>
      <c r="V317" s="953"/>
      <c r="W317" s="945"/>
      <c r="X317" s="956" t="s">
        <v>759</v>
      </c>
    </row>
    <row r="318" spans="1:24" ht="14.25" customHeight="1">
      <c r="A318" s="2593">
        <v>43862</v>
      </c>
      <c r="B318" s="2621">
        <v>98.287147970714557</v>
      </c>
      <c r="C318" s="2616">
        <f t="shared" si="68"/>
        <v>-0.4146145718326153</v>
      </c>
      <c r="D318" s="614">
        <f t="shared" si="82"/>
        <v>-1.99</v>
      </c>
      <c r="E318" s="965">
        <f t="shared" si="87"/>
        <v>98.681881632758447</v>
      </c>
      <c r="F318" s="521">
        <f t="shared" si="65"/>
        <v>-0.35623921250640933</v>
      </c>
      <c r="G318" s="657">
        <f t="shared" si="88"/>
        <v>99.269878729563388</v>
      </c>
      <c r="H318" s="614">
        <f t="shared" si="66"/>
        <v>-0.2608598772247035</v>
      </c>
      <c r="I318" s="1703" t="s">
        <v>281</v>
      </c>
      <c r="J318" s="2562" t="str">
        <f t="shared" si="89"/>
        <v>---</v>
      </c>
      <c r="K318" s="2600">
        <v>0</v>
      </c>
      <c r="L318" s="1737" t="s">
        <v>767</v>
      </c>
      <c r="M318" s="10"/>
      <c r="N318" s="962">
        <v>43862</v>
      </c>
      <c r="O318" s="946"/>
      <c r="P318" s="950"/>
      <c r="Q318" s="800"/>
      <c r="R318" s="799"/>
      <c r="S318" s="800"/>
      <c r="T318" s="799"/>
      <c r="U318" s="800"/>
      <c r="V318" s="954"/>
      <c r="W318" s="933"/>
      <c r="X318" s="957" t="s">
        <v>767</v>
      </c>
    </row>
    <row r="319" spans="1:24" ht="14.25" customHeight="1">
      <c r="A319" s="2586">
        <v>43891</v>
      </c>
      <c r="B319" s="2621">
        <v>97.865054979811887</v>
      </c>
      <c r="C319" s="2616">
        <f t="shared" si="68"/>
        <v>-0.42209299090266938</v>
      </c>
      <c r="D319" s="614">
        <f t="shared" si="82"/>
        <v>-2.35</v>
      </c>
      <c r="E319" s="965">
        <f t="shared" si="87"/>
        <v>98.284655164357858</v>
      </c>
      <c r="F319" s="521">
        <f t="shared" si="65"/>
        <v>-0.39722646840058928</v>
      </c>
      <c r="G319" s="657">
        <f t="shared" si="88"/>
        <v>98.963428899433566</v>
      </c>
      <c r="H319" s="614">
        <f t="shared" si="66"/>
        <v>-0.30644983012982152</v>
      </c>
      <c r="I319" s="1703" t="s">
        <v>281</v>
      </c>
      <c r="J319" s="2562" t="str">
        <f t="shared" si="89"/>
        <v>---</v>
      </c>
      <c r="K319" s="2600">
        <v>0</v>
      </c>
      <c r="L319" s="1737" t="s">
        <v>776</v>
      </c>
      <c r="M319" s="10"/>
      <c r="N319" s="963">
        <v>43891</v>
      </c>
      <c r="O319" s="946"/>
      <c r="P319" s="950"/>
      <c r="Q319" s="800"/>
      <c r="R319" s="799"/>
      <c r="S319" s="800"/>
      <c r="T319" s="799"/>
      <c r="U319" s="800"/>
      <c r="V319" s="954"/>
      <c r="W319" s="933"/>
      <c r="X319" s="957" t="s">
        <v>776</v>
      </c>
    </row>
    <row r="320" spans="1:24" ht="14.25" customHeight="1">
      <c r="A320" s="2586">
        <v>43922</v>
      </c>
      <c r="B320" s="2621">
        <v>97.491234882183306</v>
      </c>
      <c r="C320" s="2616">
        <f t="shared" si="68"/>
        <v>-0.37382009762858104</v>
      </c>
      <c r="D320" s="614">
        <f t="shared" si="82"/>
        <v>-2.7</v>
      </c>
      <c r="E320" s="965">
        <f t="shared" si="87"/>
        <v>97.881145944236593</v>
      </c>
      <c r="F320" s="521">
        <f t="shared" si="65"/>
        <v>-0.40350922012126489</v>
      </c>
      <c r="G320" s="657">
        <f t="shared" si="88"/>
        <v>98.625756816464971</v>
      </c>
      <c r="H320" s="614">
        <f t="shared" si="66"/>
        <v>-0.33767208296859508</v>
      </c>
      <c r="I320" s="1703" t="s">
        <v>281</v>
      </c>
      <c r="J320" s="2562" t="str">
        <f t="shared" si="89"/>
        <v>---</v>
      </c>
      <c r="K320" s="2600">
        <v>0</v>
      </c>
      <c r="L320" s="1737" t="s">
        <v>777</v>
      </c>
      <c r="M320" s="10"/>
      <c r="N320" s="963">
        <v>43922</v>
      </c>
      <c r="O320" s="946"/>
      <c r="P320" s="950"/>
      <c r="Q320" s="800"/>
      <c r="R320" s="799"/>
      <c r="S320" s="800"/>
      <c r="T320" s="799"/>
      <c r="U320" s="800"/>
      <c r="V320" s="954"/>
      <c r="W320" s="933"/>
      <c r="X320" s="957" t="s">
        <v>777</v>
      </c>
    </row>
    <row r="321" spans="1:24" ht="14.25" customHeight="1">
      <c r="A321" s="2586">
        <v>43952</v>
      </c>
      <c r="B321" s="2621">
        <v>97.280358310591936</v>
      </c>
      <c r="C321" s="2616">
        <f t="shared" si="68"/>
        <v>-0.21087657159137052</v>
      </c>
      <c r="D321" s="614">
        <f t="shared" si="82"/>
        <v>-2.9</v>
      </c>
      <c r="E321" s="965">
        <f t="shared" si="87"/>
        <v>97.545549390862377</v>
      </c>
      <c r="F321" s="521">
        <f t="shared" si="65"/>
        <v>-0.33559655337421646</v>
      </c>
      <c r="G321" s="657">
        <f t="shared" si="88"/>
        <v>98.291165525585171</v>
      </c>
      <c r="H321" s="614">
        <f t="shared" si="66"/>
        <v>-0.33459129087979989</v>
      </c>
      <c r="I321" s="1703" t="s">
        <v>281</v>
      </c>
      <c r="J321" s="2562" t="str">
        <f t="shared" si="89"/>
        <v>---</v>
      </c>
      <c r="K321" s="2600">
        <v>0</v>
      </c>
      <c r="L321" s="1737" t="s">
        <v>778</v>
      </c>
      <c r="M321" s="10"/>
      <c r="N321" s="963">
        <v>43952</v>
      </c>
      <c r="O321" s="946"/>
      <c r="P321" s="950"/>
      <c r="Q321" s="800"/>
      <c r="R321" s="799"/>
      <c r="S321" s="800"/>
      <c r="T321" s="799"/>
      <c r="U321" s="800"/>
      <c r="V321" s="954"/>
      <c r="W321" s="933"/>
      <c r="X321" s="957" t="s">
        <v>778</v>
      </c>
    </row>
    <row r="322" spans="1:24" ht="14.25" customHeight="1">
      <c r="A322" s="2586">
        <v>43983</v>
      </c>
      <c r="B322" s="2621">
        <v>97.264031069059072</v>
      </c>
      <c r="C322" s="2616">
        <f t="shared" si="68"/>
        <v>-1.6327241532863468E-2</v>
      </c>
      <c r="D322" s="614">
        <f t="shared" si="82"/>
        <v>-2.9</v>
      </c>
      <c r="E322" s="965">
        <f t="shared" si="87"/>
        <v>97.345208087278095</v>
      </c>
      <c r="F322" s="521">
        <f t="shared" si="65"/>
        <v>-0.20034130358428115</v>
      </c>
      <c r="G322" s="657">
        <f t="shared" si="88"/>
        <v>97.992332019988794</v>
      </c>
      <c r="H322" s="614">
        <f t="shared" si="66"/>
        <v>-0.29883350559637734</v>
      </c>
      <c r="I322" s="1703" t="s">
        <v>281</v>
      </c>
      <c r="J322" s="2562" t="str">
        <f t="shared" si="89"/>
        <v>谷</v>
      </c>
      <c r="K322" s="2600">
        <v>-1</v>
      </c>
      <c r="L322" s="1737" t="s">
        <v>796</v>
      </c>
      <c r="M322" s="10"/>
      <c r="N322" s="963">
        <v>43983</v>
      </c>
      <c r="O322" s="946"/>
      <c r="P322" s="950"/>
      <c r="Q322" s="800"/>
      <c r="R322" s="799"/>
      <c r="S322" s="800"/>
      <c r="T322" s="799"/>
      <c r="U322" s="800"/>
      <c r="V322" s="954"/>
      <c r="W322" s="933"/>
      <c r="X322" s="957" t="s">
        <v>796</v>
      </c>
    </row>
    <row r="323" spans="1:24" ht="14.25" customHeight="1">
      <c r="A323" s="2586">
        <v>44013</v>
      </c>
      <c r="B323" s="2621">
        <v>97.450906812766846</v>
      </c>
      <c r="C323" s="2616">
        <f t="shared" si="68"/>
        <v>0.18687574370777327</v>
      </c>
      <c r="D323" s="614">
        <f t="shared" si="82"/>
        <v>-2.66</v>
      </c>
      <c r="E323" s="965">
        <f t="shared" si="87"/>
        <v>97.331765397472623</v>
      </c>
      <c r="F323" s="521">
        <f t="shared" si="65"/>
        <v>-1.3442689805472696E-2</v>
      </c>
      <c r="G323" s="657">
        <f t="shared" si="88"/>
        <v>97.762928081096405</v>
      </c>
      <c r="H323" s="614">
        <f t="shared" si="66"/>
        <v>-0.22940393889238919</v>
      </c>
      <c r="I323" s="1703" t="s">
        <v>349</v>
      </c>
      <c r="J323" s="2562" t="str">
        <f t="shared" si="89"/>
        <v>---</v>
      </c>
      <c r="K323" s="2600">
        <v>0</v>
      </c>
      <c r="L323" s="1737" t="s">
        <v>797</v>
      </c>
      <c r="M323" s="10"/>
      <c r="N323" s="963">
        <v>44013</v>
      </c>
      <c r="O323" s="946"/>
      <c r="P323" s="950"/>
      <c r="Q323" s="800"/>
      <c r="R323" s="799"/>
      <c r="S323" s="800"/>
      <c r="T323" s="799"/>
      <c r="U323" s="800"/>
      <c r="V323" s="954"/>
      <c r="W323" s="933"/>
      <c r="X323" s="957" t="s">
        <v>797</v>
      </c>
    </row>
    <row r="324" spans="1:24" ht="14.25" customHeight="1">
      <c r="A324" s="2586">
        <v>44044</v>
      </c>
      <c r="B324" s="2621">
        <v>97.802025003266209</v>
      </c>
      <c r="C324" s="2616">
        <f t="shared" si="68"/>
        <v>0.35111819049936344</v>
      </c>
      <c r="D324" s="614">
        <f t="shared" si="82"/>
        <v>-2.21</v>
      </c>
      <c r="E324" s="965">
        <f t="shared" si="87"/>
        <v>97.505654295030695</v>
      </c>
      <c r="F324" s="521">
        <f t="shared" si="65"/>
        <v>0.17388889755807213</v>
      </c>
      <c r="G324" s="657">
        <f t="shared" si="88"/>
        <v>97.634394146913408</v>
      </c>
      <c r="H324" s="614">
        <f t="shared" si="66"/>
        <v>-0.12853393418299675</v>
      </c>
      <c r="I324" s="1703" t="s">
        <v>349</v>
      </c>
      <c r="J324" s="2562" t="str">
        <f t="shared" si="89"/>
        <v>---</v>
      </c>
      <c r="K324" s="2600">
        <v>0</v>
      </c>
      <c r="L324" s="1737" t="s">
        <v>798</v>
      </c>
      <c r="M324" s="10"/>
      <c r="N324" s="963">
        <v>44044</v>
      </c>
      <c r="O324" s="946"/>
      <c r="P324" s="950"/>
      <c r="Q324" s="800"/>
      <c r="R324" s="799"/>
      <c r="S324" s="800"/>
      <c r="T324" s="799"/>
      <c r="U324" s="800"/>
      <c r="V324" s="954"/>
      <c r="W324" s="933"/>
      <c r="X324" s="957" t="s">
        <v>798</v>
      </c>
    </row>
    <row r="325" spans="1:24" ht="14.25" customHeight="1">
      <c r="A325" s="2586">
        <v>44075</v>
      </c>
      <c r="B325" s="2621">
        <v>98.255155727956776</v>
      </c>
      <c r="C325" s="2616">
        <f t="shared" si="68"/>
        <v>0.45313072469056692</v>
      </c>
      <c r="D325" s="614">
        <f t="shared" si="82"/>
        <v>-1.6</v>
      </c>
      <c r="E325" s="965">
        <f t="shared" si="87"/>
        <v>97.836029181329948</v>
      </c>
      <c r="F325" s="521">
        <f t="shared" si="65"/>
        <v>0.33037488629925349</v>
      </c>
      <c r="G325" s="657">
        <f t="shared" si="88"/>
        <v>97.629823826519427</v>
      </c>
      <c r="H325" s="614">
        <f t="shared" si="66"/>
        <v>-4.5703203939808645E-3</v>
      </c>
      <c r="I325" s="1703" t="s">
        <v>349</v>
      </c>
      <c r="J325" s="2562" t="str">
        <f t="shared" si="89"/>
        <v>---</v>
      </c>
      <c r="K325" s="2600">
        <v>0</v>
      </c>
      <c r="L325" s="1737" t="s">
        <v>799</v>
      </c>
      <c r="M325" s="10"/>
      <c r="N325" s="963">
        <v>44075</v>
      </c>
      <c r="O325" s="946"/>
      <c r="P325" s="950"/>
      <c r="Q325" s="800"/>
      <c r="R325" s="799"/>
      <c r="S325" s="800"/>
      <c r="T325" s="799"/>
      <c r="U325" s="800"/>
      <c r="V325" s="954"/>
      <c r="W325" s="933"/>
      <c r="X325" s="957" t="s">
        <v>799</v>
      </c>
    </row>
    <row r="326" spans="1:24" ht="14.25" customHeight="1">
      <c r="A326" s="2586">
        <v>44105</v>
      </c>
      <c r="B326" s="2621">
        <v>98.711801296687881</v>
      </c>
      <c r="C326" s="2616">
        <f t="shared" si="68"/>
        <v>0.45664556873110485</v>
      </c>
      <c r="D326" s="614">
        <f t="shared" si="82"/>
        <v>-0.91</v>
      </c>
      <c r="E326" s="965">
        <f t="shared" si="87"/>
        <v>98.256327342636951</v>
      </c>
      <c r="F326" s="521">
        <f t="shared" si="65"/>
        <v>0.42029816130700226</v>
      </c>
      <c r="G326" s="657">
        <f t="shared" si="88"/>
        <v>97.750787586073145</v>
      </c>
      <c r="H326" s="614">
        <f t="shared" si="66"/>
        <v>0.12096375955371741</v>
      </c>
      <c r="I326" s="1696" t="s">
        <v>343</v>
      </c>
      <c r="J326" s="2562" t="str">
        <f t="shared" si="89"/>
        <v>---</v>
      </c>
      <c r="K326" s="2600">
        <v>0</v>
      </c>
      <c r="L326" s="1737" t="s">
        <v>799</v>
      </c>
      <c r="M326" s="10"/>
      <c r="N326" s="963">
        <v>44105</v>
      </c>
      <c r="O326" s="946"/>
      <c r="P326" s="950"/>
      <c r="Q326" s="800"/>
      <c r="R326" s="799"/>
      <c r="S326" s="800"/>
      <c r="T326" s="799"/>
      <c r="U326" s="800"/>
      <c r="V326" s="954"/>
      <c r="W326" s="933"/>
      <c r="X326" s="957" t="s">
        <v>800</v>
      </c>
    </row>
    <row r="327" spans="1:24" ht="14.25" customHeight="1">
      <c r="A327" s="2586">
        <v>44136</v>
      </c>
      <c r="B327" s="2621">
        <v>99.146052819441792</v>
      </c>
      <c r="C327" s="2616">
        <f t="shared" si="68"/>
        <v>0.43425152275391099</v>
      </c>
      <c r="D327" s="614">
        <f t="shared" si="82"/>
        <v>-0.21</v>
      </c>
      <c r="E327" s="965">
        <f t="shared" si="87"/>
        <v>98.704336614695492</v>
      </c>
      <c r="F327" s="521">
        <f t="shared" si="65"/>
        <v>0.4480092720585418</v>
      </c>
      <c r="G327" s="657">
        <f t="shared" si="88"/>
        <v>97.987190148538645</v>
      </c>
      <c r="H327" s="614">
        <f t="shared" si="66"/>
        <v>0.23640256246549995</v>
      </c>
      <c r="I327" s="1696" t="s">
        <v>343</v>
      </c>
      <c r="J327" s="2562" t="str">
        <f t="shared" si="89"/>
        <v>---</v>
      </c>
      <c r="K327" s="2600">
        <v>0</v>
      </c>
      <c r="L327" s="1737" t="s">
        <v>801</v>
      </c>
      <c r="M327" s="10"/>
      <c r="N327" s="963">
        <v>44136</v>
      </c>
      <c r="O327" s="946"/>
      <c r="P327" s="950"/>
      <c r="Q327" s="800"/>
      <c r="R327" s="799"/>
      <c r="S327" s="800"/>
      <c r="T327" s="799"/>
      <c r="U327" s="800"/>
      <c r="V327" s="954"/>
      <c r="W327" s="933"/>
      <c r="X327" s="957" t="s">
        <v>801</v>
      </c>
    </row>
    <row r="328" spans="1:24" ht="14.25" customHeight="1">
      <c r="A328" s="2587">
        <v>44166</v>
      </c>
      <c r="B328" s="2621">
        <v>99.54847403672747</v>
      </c>
      <c r="C328" s="2618">
        <f t="shared" si="68"/>
        <v>0.40242121728567781</v>
      </c>
      <c r="D328" s="814">
        <f t="shared" si="82"/>
        <v>0.5</v>
      </c>
      <c r="E328" s="966">
        <f t="shared" si="87"/>
        <v>99.135442717619028</v>
      </c>
      <c r="F328" s="704">
        <f t="shared" ref="F328:F361" si="90">E328-E327</f>
        <v>0.43110610292353613</v>
      </c>
      <c r="G328" s="637">
        <f t="shared" si="88"/>
        <v>98.311206680843725</v>
      </c>
      <c r="H328" s="814">
        <f t="shared" ref="H328:H361" si="91">G328-G327</f>
        <v>0.32401653230508032</v>
      </c>
      <c r="I328" s="1697" t="s">
        <v>343</v>
      </c>
      <c r="J328" s="2562" t="str">
        <f t="shared" si="89"/>
        <v>---</v>
      </c>
      <c r="K328" s="2600">
        <v>0</v>
      </c>
      <c r="L328" s="1767" t="s">
        <v>787</v>
      </c>
      <c r="M328" s="10"/>
      <c r="N328" s="964">
        <v>44166</v>
      </c>
      <c r="O328" s="947"/>
      <c r="P328" s="951"/>
      <c r="Q328" s="938"/>
      <c r="R328" s="937"/>
      <c r="S328" s="938"/>
      <c r="T328" s="937"/>
      <c r="U328" s="938"/>
      <c r="V328" s="955"/>
      <c r="W328" s="948"/>
      <c r="X328" s="958" t="s">
        <v>787</v>
      </c>
    </row>
    <row r="329" spans="1:24" ht="14.25" customHeight="1">
      <c r="A329" s="2586">
        <v>44197</v>
      </c>
      <c r="B329" s="2621">
        <v>99.902985038961347</v>
      </c>
      <c r="C329" s="1764">
        <f t="shared" si="68"/>
        <v>0.35451100223387755</v>
      </c>
      <c r="D329" s="523">
        <f t="shared" si="82"/>
        <v>1.22</v>
      </c>
      <c r="E329" s="521">
        <f t="shared" si="87"/>
        <v>99.532503965043531</v>
      </c>
      <c r="F329" s="697">
        <f t="shared" si="90"/>
        <v>0.39706124742450299</v>
      </c>
      <c r="G329" s="636">
        <f t="shared" si="88"/>
        <v>98.688200105115484</v>
      </c>
      <c r="H329" s="523">
        <f t="shared" si="91"/>
        <v>0.37699342427175964</v>
      </c>
      <c r="I329" s="1696" t="s">
        <v>343</v>
      </c>
      <c r="J329" s="2238" t="str">
        <f t="shared" si="89"/>
        <v>---</v>
      </c>
      <c r="K329" s="2600">
        <v>0</v>
      </c>
      <c r="L329" s="1737" t="s">
        <v>759</v>
      </c>
      <c r="M329" s="10"/>
      <c r="N329" s="10" t="s">
        <v>463</v>
      </c>
      <c r="O329" s="10"/>
      <c r="P329" s="10"/>
      <c r="Q329" s="10"/>
      <c r="R329" s="10"/>
      <c r="S329" s="10"/>
      <c r="T329" s="10"/>
      <c r="U329" s="10"/>
      <c r="V329" s="227"/>
      <c r="W329" s="227"/>
      <c r="X329" s="10"/>
    </row>
    <row r="330" spans="1:24">
      <c r="A330" s="2593">
        <v>44228</v>
      </c>
      <c r="B330" s="2621">
        <v>100.20766946606911</v>
      </c>
      <c r="C330" s="1764">
        <f t="shared" ref="C330:C354" si="92">B330-B329</f>
        <v>0.30468442710775889</v>
      </c>
      <c r="D330" s="523">
        <f t="shared" si="82"/>
        <v>1.95</v>
      </c>
      <c r="E330" s="521">
        <f t="shared" si="87"/>
        <v>99.88637618058597</v>
      </c>
      <c r="F330" s="697">
        <f t="shared" si="90"/>
        <v>0.35387221554243808</v>
      </c>
      <c r="G330" s="636">
        <f t="shared" si="88"/>
        <v>99.082023341301507</v>
      </c>
      <c r="H330" s="523">
        <f t="shared" si="91"/>
        <v>0.393823236186023</v>
      </c>
      <c r="I330" s="1696" t="s">
        <v>343</v>
      </c>
      <c r="J330" s="2238" t="str">
        <f t="shared" si="89"/>
        <v>---</v>
      </c>
      <c r="K330" s="2600">
        <v>0</v>
      </c>
      <c r="L330" s="1738" t="s">
        <v>767</v>
      </c>
    </row>
    <row r="331" spans="1:24">
      <c r="A331" s="2586">
        <v>44256</v>
      </c>
      <c r="B331" s="2621">
        <v>100.45049624941811</v>
      </c>
      <c r="C331" s="1764">
        <f t="shared" si="92"/>
        <v>0.24282678334900254</v>
      </c>
      <c r="D331" s="523">
        <f t="shared" si="82"/>
        <v>2.64</v>
      </c>
      <c r="E331" s="521">
        <f t="shared" si="87"/>
        <v>100.18705025148286</v>
      </c>
      <c r="F331" s="697">
        <f t="shared" si="90"/>
        <v>0.30067407089688913</v>
      </c>
      <c r="G331" s="636">
        <f t="shared" si="88"/>
        <v>99.460376376466073</v>
      </c>
      <c r="H331" s="523">
        <f t="shared" si="91"/>
        <v>0.3783530351645652</v>
      </c>
      <c r="I331" s="1696" t="s">
        <v>343</v>
      </c>
      <c r="J331" s="2238" t="str">
        <f t="shared" si="89"/>
        <v>---</v>
      </c>
      <c r="K331" s="2600">
        <v>0</v>
      </c>
      <c r="L331" s="1737" t="s">
        <v>776</v>
      </c>
      <c r="M331" s="10"/>
    </row>
    <row r="332" spans="1:24">
      <c r="A332" s="2586">
        <v>44287</v>
      </c>
      <c r="B332" s="2621">
        <v>100.61626686778355</v>
      </c>
      <c r="C332" s="1764">
        <f t="shared" si="92"/>
        <v>0.1657706183654426</v>
      </c>
      <c r="D332" s="523">
        <f t="shared" si="82"/>
        <v>3.21</v>
      </c>
      <c r="E332" s="521">
        <f t="shared" si="87"/>
        <v>100.42481086109025</v>
      </c>
      <c r="F332" s="697">
        <f t="shared" si="90"/>
        <v>0.23776060960739187</v>
      </c>
      <c r="G332" s="636">
        <f t="shared" si="88"/>
        <v>99.797677967869873</v>
      </c>
      <c r="H332" s="523">
        <f t="shared" si="91"/>
        <v>0.33730159140380067</v>
      </c>
      <c r="I332" s="1696" t="s">
        <v>343</v>
      </c>
      <c r="J332" s="2238" t="str">
        <f t="shared" si="89"/>
        <v>---</v>
      </c>
      <c r="K332" s="2600">
        <v>0</v>
      </c>
      <c r="L332" s="1737" t="s">
        <v>777</v>
      </c>
      <c r="M332" s="10"/>
    </row>
    <row r="333" spans="1:24">
      <c r="A333" s="2586">
        <v>44317</v>
      </c>
      <c r="B333" s="2621">
        <v>100.69318817827897</v>
      </c>
      <c r="C333" s="1764">
        <f t="shared" si="92"/>
        <v>7.6921310495421835E-2</v>
      </c>
      <c r="D333" s="523">
        <f t="shared" si="82"/>
        <v>3.51</v>
      </c>
      <c r="E333" s="521">
        <f t="shared" si="87"/>
        <v>100.58665043182687</v>
      </c>
      <c r="F333" s="697">
        <f t="shared" si="90"/>
        <v>0.16183957073661759</v>
      </c>
      <c r="G333" s="636">
        <f t="shared" si="88"/>
        <v>100.08073323666862</v>
      </c>
      <c r="H333" s="523">
        <f t="shared" si="91"/>
        <v>0.28305526879874776</v>
      </c>
      <c r="I333" s="1696" t="s">
        <v>343</v>
      </c>
      <c r="J333" s="2238" t="str">
        <f t="shared" si="89"/>
        <v>---</v>
      </c>
      <c r="K333" s="2600">
        <v>0</v>
      </c>
      <c r="L333" s="1737" t="s">
        <v>778</v>
      </c>
      <c r="M333" s="10"/>
    </row>
    <row r="334" spans="1:24">
      <c r="A334" s="2586">
        <v>44348</v>
      </c>
      <c r="B334" s="2621">
        <v>100.69367972155305</v>
      </c>
      <c r="C334" s="1764">
        <f t="shared" si="92"/>
        <v>4.9154327408018617E-4</v>
      </c>
      <c r="D334" s="523">
        <f t="shared" si="82"/>
        <v>3.53</v>
      </c>
      <c r="E334" s="521">
        <f t="shared" si="87"/>
        <v>100.66771158920518</v>
      </c>
      <c r="F334" s="697">
        <f t="shared" si="90"/>
        <v>8.1061157378314874E-2</v>
      </c>
      <c r="G334" s="636">
        <f t="shared" si="88"/>
        <v>100.30182279411308</v>
      </c>
      <c r="H334" s="523">
        <f t="shared" si="91"/>
        <v>0.2210895574444578</v>
      </c>
      <c r="I334" s="1696" t="s">
        <v>343</v>
      </c>
      <c r="J334" s="2238" t="str">
        <f t="shared" si="89"/>
        <v>---</v>
      </c>
      <c r="K334" s="2600">
        <v>0</v>
      </c>
      <c r="L334" s="1737" t="s">
        <v>796</v>
      </c>
      <c r="M334" s="10"/>
    </row>
    <row r="335" spans="1:24">
      <c r="A335" s="2586">
        <v>44378</v>
      </c>
      <c r="B335" s="2621">
        <v>100.64896314468984</v>
      </c>
      <c r="C335" s="1764">
        <f t="shared" si="92"/>
        <v>-4.4716576863208957E-2</v>
      </c>
      <c r="D335" s="523">
        <f t="shared" si="82"/>
        <v>3.28</v>
      </c>
      <c r="E335" s="521">
        <f t="shared" si="87"/>
        <v>100.67861034817395</v>
      </c>
      <c r="F335" s="697">
        <f t="shared" si="90"/>
        <v>1.0898758968764355E-2</v>
      </c>
      <c r="G335" s="636">
        <f t="shared" si="88"/>
        <v>100.459035523822</v>
      </c>
      <c r="H335" s="523">
        <f t="shared" si="91"/>
        <v>0.15721272970891675</v>
      </c>
      <c r="I335" s="1703" t="s">
        <v>281</v>
      </c>
      <c r="J335" s="2238" t="str">
        <f t="shared" si="89"/>
        <v>---</v>
      </c>
      <c r="K335" s="2600">
        <v>0</v>
      </c>
      <c r="L335" s="1737" t="s">
        <v>797</v>
      </c>
      <c r="M335" s="10"/>
    </row>
    <row r="336" spans="1:24">
      <c r="A336" s="2586">
        <v>44409</v>
      </c>
      <c r="B336" s="2621">
        <v>100.58254520172385</v>
      </c>
      <c r="C336" s="1764">
        <f t="shared" si="92"/>
        <v>-6.6417942965998122E-2</v>
      </c>
      <c r="D336" s="523">
        <f t="shared" si="82"/>
        <v>2.84</v>
      </c>
      <c r="E336" s="521">
        <f t="shared" ref="E336" si="93">SUM(B334:B336)/3</f>
        <v>100.64172935598891</v>
      </c>
      <c r="F336" s="697">
        <f t="shared" si="90"/>
        <v>-3.6880992185032824E-2</v>
      </c>
      <c r="G336" s="636">
        <f t="shared" ref="G336" si="94">SUM(B330:B336)/7</f>
        <v>100.55611554707379</v>
      </c>
      <c r="H336" s="523">
        <f t="shared" si="91"/>
        <v>9.7080023251791658E-2</v>
      </c>
      <c r="I336" s="1703" t="s">
        <v>281</v>
      </c>
      <c r="J336" s="2238" t="str">
        <f t="shared" si="89"/>
        <v>---</v>
      </c>
      <c r="K336" s="2600">
        <v>0</v>
      </c>
      <c r="L336" s="1737" t="s">
        <v>798</v>
      </c>
      <c r="M336" s="10"/>
    </row>
    <row r="337" spans="1:13">
      <c r="A337" s="2586">
        <v>44440</v>
      </c>
      <c r="B337" s="2621">
        <v>100.52765494807595</v>
      </c>
      <c r="C337" s="1764">
        <f t="shared" si="92"/>
        <v>-5.489025364789768E-2</v>
      </c>
      <c r="D337" s="523">
        <f t="shared" si="82"/>
        <v>2.31</v>
      </c>
      <c r="E337" s="521">
        <f t="shared" ref="E337:E357" si="95">SUM(B335:B337)/3</f>
        <v>100.58638776482989</v>
      </c>
      <c r="F337" s="697">
        <f t="shared" si="90"/>
        <v>-5.5341591159020709E-2</v>
      </c>
      <c r="G337" s="636">
        <f t="shared" ref="G337:G353" si="96">SUM(B331:B337)/7</f>
        <v>100.60182775878903</v>
      </c>
      <c r="H337" s="523">
        <f t="shared" si="91"/>
        <v>4.5712211715240869E-2</v>
      </c>
      <c r="I337" s="1703" t="s">
        <v>803</v>
      </c>
      <c r="J337" s="2238" t="str">
        <f t="shared" si="89"/>
        <v>---</v>
      </c>
      <c r="K337" s="2600">
        <v>0</v>
      </c>
      <c r="L337" s="1737" t="s">
        <v>799</v>
      </c>
      <c r="M337" s="10"/>
    </row>
    <row r="338" spans="1:13">
      <c r="A338" s="2586">
        <v>44470</v>
      </c>
      <c r="B338" s="2621">
        <v>100.52781016322491</v>
      </c>
      <c r="C338" s="1764">
        <f t="shared" si="92"/>
        <v>1.5521514896477129E-4</v>
      </c>
      <c r="D338" s="523">
        <f t="shared" si="82"/>
        <v>1.84</v>
      </c>
      <c r="E338" s="521">
        <f t="shared" si="95"/>
        <v>100.54600343767491</v>
      </c>
      <c r="F338" s="697">
        <f t="shared" si="90"/>
        <v>-4.0384327154981747E-2</v>
      </c>
      <c r="G338" s="636">
        <f t="shared" si="96"/>
        <v>100.61287260361858</v>
      </c>
      <c r="H338" s="523">
        <f t="shared" si="91"/>
        <v>1.10448448295557E-2</v>
      </c>
      <c r="I338" s="1703" t="s">
        <v>281</v>
      </c>
      <c r="J338" s="2238" t="str">
        <f t="shared" si="89"/>
        <v>---</v>
      </c>
      <c r="K338" s="2600">
        <v>0</v>
      </c>
      <c r="L338" s="1737" t="s">
        <v>799</v>
      </c>
      <c r="M338" s="10"/>
    </row>
    <row r="339" spans="1:13">
      <c r="A339" s="2586">
        <v>44501</v>
      </c>
      <c r="B339" s="2621">
        <v>100.57088953664348</v>
      </c>
      <c r="C339" s="1764">
        <f t="shared" si="92"/>
        <v>4.307937341856416E-2</v>
      </c>
      <c r="D339" s="523">
        <f t="shared" si="82"/>
        <v>1.44</v>
      </c>
      <c r="E339" s="521">
        <f t="shared" si="95"/>
        <v>100.54211821598146</v>
      </c>
      <c r="F339" s="697">
        <f t="shared" si="90"/>
        <v>-3.8852216934515127E-3</v>
      </c>
      <c r="G339" s="636">
        <f t="shared" si="96"/>
        <v>100.60639012774143</v>
      </c>
      <c r="H339" s="523">
        <f t="shared" si="91"/>
        <v>-6.4824758771493407E-3</v>
      </c>
      <c r="I339" s="1703" t="s">
        <v>281</v>
      </c>
      <c r="J339" s="2238" t="str">
        <f t="shared" si="89"/>
        <v>---</v>
      </c>
      <c r="K339" s="2600">
        <v>0</v>
      </c>
      <c r="L339" s="1737" t="s">
        <v>801</v>
      </c>
      <c r="M339" s="10"/>
    </row>
    <row r="340" spans="1:13">
      <c r="A340" s="2586">
        <v>44531</v>
      </c>
      <c r="B340" s="2621">
        <v>100.63847155319753</v>
      </c>
      <c r="C340" s="1764">
        <f t="shared" si="92"/>
        <v>6.7582016554055713E-2</v>
      </c>
      <c r="D340" s="523">
        <f t="shared" si="82"/>
        <v>1.0900000000000001</v>
      </c>
      <c r="E340" s="521">
        <f t="shared" si="95"/>
        <v>100.57905708435531</v>
      </c>
      <c r="F340" s="697">
        <f t="shared" si="90"/>
        <v>3.6938868373852074E-2</v>
      </c>
      <c r="G340" s="636">
        <f t="shared" si="96"/>
        <v>100.59857346701551</v>
      </c>
      <c r="H340" s="523">
        <f t="shared" si="91"/>
        <v>-7.81666072592202E-3</v>
      </c>
      <c r="I340" s="1703" t="s">
        <v>281</v>
      </c>
      <c r="J340" s="2238" t="str">
        <f t="shared" si="89"/>
        <v>---</v>
      </c>
      <c r="K340" s="2600">
        <v>0</v>
      </c>
      <c r="L340" s="1737" t="s">
        <v>787</v>
      </c>
      <c r="M340" s="10"/>
    </row>
    <row r="341" spans="1:13">
      <c r="A341" s="2594">
        <v>44562</v>
      </c>
      <c r="B341" s="2621">
        <v>100.71915773750641</v>
      </c>
      <c r="C341" s="2617">
        <f t="shared" si="92"/>
        <v>8.0686184308873976E-2</v>
      </c>
      <c r="D341" s="1035">
        <f t="shared" si="82"/>
        <v>0.82</v>
      </c>
      <c r="E341" s="967">
        <f t="shared" si="95"/>
        <v>100.64283960911581</v>
      </c>
      <c r="F341" s="1190">
        <f t="shared" si="90"/>
        <v>6.378252476049795E-2</v>
      </c>
      <c r="G341" s="656">
        <f t="shared" si="96"/>
        <v>100.60221318358028</v>
      </c>
      <c r="H341" s="1035">
        <f t="shared" si="91"/>
        <v>3.6397165647628071E-3</v>
      </c>
      <c r="I341" s="1735" t="s">
        <v>281</v>
      </c>
      <c r="J341" s="53" t="str">
        <f t="shared" si="89"/>
        <v>---</v>
      </c>
      <c r="K341" s="2600">
        <v>0</v>
      </c>
      <c r="L341" s="1689" t="s">
        <v>759</v>
      </c>
    </row>
    <row r="342" spans="1:13">
      <c r="A342" s="2593">
        <v>44593</v>
      </c>
      <c r="B342" s="2621">
        <v>100.80752207449002</v>
      </c>
      <c r="C342" s="2616">
        <f t="shared" si="92"/>
        <v>8.8364336983616454E-2</v>
      </c>
      <c r="D342" s="523">
        <f t="shared" si="82"/>
        <v>0.6</v>
      </c>
      <c r="E342" s="965">
        <f t="shared" si="95"/>
        <v>100.72171712173132</v>
      </c>
      <c r="F342" s="697">
        <f t="shared" si="90"/>
        <v>7.8877512615505907E-2</v>
      </c>
      <c r="G342" s="657">
        <f t="shared" si="96"/>
        <v>100.62486445926604</v>
      </c>
      <c r="H342" s="523">
        <f t="shared" si="91"/>
        <v>2.2651275685760197E-2</v>
      </c>
      <c r="I342" s="1703" t="s">
        <v>350</v>
      </c>
      <c r="J342" s="2238" t="str">
        <f t="shared" si="89"/>
        <v>---</v>
      </c>
      <c r="K342" s="2600">
        <v>0</v>
      </c>
      <c r="L342" s="1682" t="s">
        <v>767</v>
      </c>
    </row>
    <row r="343" spans="1:13">
      <c r="A343" s="2586">
        <v>44621</v>
      </c>
      <c r="B343" s="2621">
        <v>100.90304664171794</v>
      </c>
      <c r="C343" s="2616">
        <f t="shared" si="92"/>
        <v>9.5524567227911916E-2</v>
      </c>
      <c r="D343" s="523">
        <f t="shared" si="82"/>
        <v>0.45</v>
      </c>
      <c r="E343" s="965">
        <f t="shared" si="95"/>
        <v>100.80990881790478</v>
      </c>
      <c r="F343" s="697">
        <f t="shared" si="90"/>
        <v>8.8191696173467449E-2</v>
      </c>
      <c r="G343" s="657">
        <f t="shared" si="96"/>
        <v>100.6706503792652</v>
      </c>
      <c r="H343" s="523">
        <f t="shared" si="91"/>
        <v>4.5785919999161706E-2</v>
      </c>
      <c r="I343" s="1703" t="s">
        <v>350</v>
      </c>
      <c r="J343" s="2238" t="str">
        <f t="shared" si="89"/>
        <v>---</v>
      </c>
      <c r="K343" s="2600">
        <v>0</v>
      </c>
      <c r="L343" s="1682" t="s">
        <v>776</v>
      </c>
    </row>
    <row r="344" spans="1:13">
      <c r="A344" s="2586">
        <v>44652</v>
      </c>
      <c r="B344" s="2621">
        <v>100.97214705763548</v>
      </c>
      <c r="C344" s="2616">
        <f t="shared" si="92"/>
        <v>6.9100415917546343E-2</v>
      </c>
      <c r="D344" s="523">
        <f t="shared" si="82"/>
        <v>0.35</v>
      </c>
      <c r="E344" s="965">
        <f t="shared" si="95"/>
        <v>100.89423859128114</v>
      </c>
      <c r="F344" s="697">
        <f t="shared" si="90"/>
        <v>8.4329773376353501E-2</v>
      </c>
      <c r="G344" s="657">
        <f t="shared" si="96"/>
        <v>100.7341492520594</v>
      </c>
      <c r="H344" s="523">
        <f t="shared" si="91"/>
        <v>6.3498872794198746E-2</v>
      </c>
      <c r="I344" s="1703" t="s">
        <v>343</v>
      </c>
      <c r="J344" s="2238" t="str">
        <f t="shared" si="89"/>
        <v>---</v>
      </c>
      <c r="K344" s="2600">
        <v>0</v>
      </c>
      <c r="L344" s="1682" t="s">
        <v>777</v>
      </c>
    </row>
    <row r="345" spans="1:13">
      <c r="A345" s="2586">
        <v>44682</v>
      </c>
      <c r="B345" s="2621">
        <v>101.00453991590824</v>
      </c>
      <c r="C345" s="2616">
        <f t="shared" si="92"/>
        <v>3.2392858272757508E-2</v>
      </c>
      <c r="D345" s="523">
        <f t="shared" si="82"/>
        <v>0.31</v>
      </c>
      <c r="E345" s="965">
        <f t="shared" si="95"/>
        <v>100.95991120508722</v>
      </c>
      <c r="F345" s="697">
        <f t="shared" si="90"/>
        <v>6.5672613806086133E-2</v>
      </c>
      <c r="G345" s="657">
        <f t="shared" si="96"/>
        <v>100.80225350244272</v>
      </c>
      <c r="H345" s="523">
        <f t="shared" si="91"/>
        <v>6.8104250383328235E-2</v>
      </c>
      <c r="I345" s="1703" t="s">
        <v>343</v>
      </c>
      <c r="J345" s="2238" t="str">
        <f t="shared" si="89"/>
        <v>---</v>
      </c>
      <c r="K345" s="2600">
        <v>0</v>
      </c>
      <c r="L345" s="1682" t="s">
        <v>778</v>
      </c>
    </row>
    <row r="346" spans="1:13">
      <c r="A346" s="2586">
        <v>44713</v>
      </c>
      <c r="B346" s="2621">
        <v>101.01710383947288</v>
      </c>
      <c r="C346" s="2616">
        <f t="shared" si="92"/>
        <v>1.2563923564641755E-2</v>
      </c>
      <c r="D346" s="523">
        <f t="shared" si="82"/>
        <v>0.32</v>
      </c>
      <c r="E346" s="965">
        <f t="shared" si="95"/>
        <v>100.99793027100554</v>
      </c>
      <c r="F346" s="697">
        <f t="shared" si="90"/>
        <v>3.8019065918319939E-2</v>
      </c>
      <c r="G346" s="657">
        <f t="shared" si="96"/>
        <v>100.86599840284691</v>
      </c>
      <c r="H346" s="523">
        <f t="shared" si="91"/>
        <v>6.3744900404188343E-2</v>
      </c>
      <c r="I346" s="1703" t="s">
        <v>343</v>
      </c>
      <c r="J346" s="2238" t="str">
        <f t="shared" si="89"/>
        <v>山</v>
      </c>
      <c r="K346" s="2600">
        <v>1</v>
      </c>
      <c r="L346" s="1682" t="s">
        <v>796</v>
      </c>
    </row>
    <row r="347" spans="1:13">
      <c r="A347" s="2586">
        <v>44743</v>
      </c>
      <c r="B347" s="2621">
        <v>100.99244848466564</v>
      </c>
      <c r="C347" s="2616">
        <f t="shared" si="92"/>
        <v>-2.4655354807237018E-2</v>
      </c>
      <c r="D347" s="523">
        <f t="shared" si="82"/>
        <v>0.34</v>
      </c>
      <c r="E347" s="965">
        <f t="shared" si="95"/>
        <v>101.00469741334892</v>
      </c>
      <c r="F347" s="697">
        <f t="shared" si="90"/>
        <v>6.767142343377941E-3</v>
      </c>
      <c r="G347" s="657">
        <f t="shared" si="96"/>
        <v>100.9165665359138</v>
      </c>
      <c r="H347" s="523">
        <f t="shared" si="91"/>
        <v>5.0568133066889231E-2</v>
      </c>
      <c r="I347" s="1703" t="s">
        <v>343</v>
      </c>
      <c r="J347" s="2238" t="str">
        <f t="shared" si="89"/>
        <v>---</v>
      </c>
      <c r="K347" s="2600">
        <v>0</v>
      </c>
      <c r="L347" s="1682" t="s">
        <v>797</v>
      </c>
    </row>
    <row r="348" spans="1:13">
      <c r="A348" s="2586">
        <v>44774</v>
      </c>
      <c r="B348" s="2621">
        <v>100.94013180342876</v>
      </c>
      <c r="C348" s="2616">
        <f t="shared" si="92"/>
        <v>-5.2316681236888485E-2</v>
      </c>
      <c r="D348" s="523">
        <f t="shared" si="82"/>
        <v>0.36</v>
      </c>
      <c r="E348" s="965">
        <f t="shared" si="95"/>
        <v>100.98322804252241</v>
      </c>
      <c r="F348" s="697">
        <f t="shared" si="90"/>
        <v>-2.1469370826508793E-2</v>
      </c>
      <c r="G348" s="657">
        <f t="shared" si="96"/>
        <v>100.94813425961699</v>
      </c>
      <c r="H348" s="523">
        <f t="shared" si="91"/>
        <v>3.1567723703190609E-2</v>
      </c>
      <c r="I348" s="1703" t="s">
        <v>343</v>
      </c>
      <c r="J348" s="2238" t="str">
        <f t="shared" si="89"/>
        <v>---</v>
      </c>
      <c r="K348" s="2600">
        <v>0</v>
      </c>
      <c r="L348" s="1682" t="s">
        <v>798</v>
      </c>
    </row>
    <row r="349" spans="1:13">
      <c r="A349" s="2586">
        <v>44805</v>
      </c>
      <c r="B349" s="2621">
        <v>100.86805281034228</v>
      </c>
      <c r="C349" s="2616">
        <f t="shared" si="92"/>
        <v>-7.2078993086478249E-2</v>
      </c>
      <c r="D349" s="523">
        <f t="shared" si="82"/>
        <v>0.34</v>
      </c>
      <c r="E349" s="965">
        <f t="shared" si="95"/>
        <v>100.93354436614557</v>
      </c>
      <c r="F349" s="697">
        <f t="shared" si="90"/>
        <v>-4.9683676376844232E-2</v>
      </c>
      <c r="G349" s="657">
        <f t="shared" si="96"/>
        <v>100.95678150759591</v>
      </c>
      <c r="H349" s="523">
        <f t="shared" si="91"/>
        <v>8.6472479789136969E-3</v>
      </c>
      <c r="I349" s="1703" t="s">
        <v>343</v>
      </c>
      <c r="J349" s="2238" t="str">
        <f t="shared" si="89"/>
        <v>---</v>
      </c>
      <c r="K349" s="2600">
        <v>0</v>
      </c>
      <c r="L349" s="1682" t="s">
        <v>799</v>
      </c>
    </row>
    <row r="350" spans="1:13">
      <c r="A350" s="2586">
        <v>44835</v>
      </c>
      <c r="B350" s="2621">
        <v>100.79182334505607</v>
      </c>
      <c r="C350" s="2616">
        <f t="shared" si="92"/>
        <v>-7.622946528620389E-2</v>
      </c>
      <c r="D350" s="523">
        <f t="shared" ref="D350:D372" si="97">ROUND((B350-B338)/B338*100,2)</f>
        <v>0.26</v>
      </c>
      <c r="E350" s="965">
        <f t="shared" si="95"/>
        <v>100.86666931960904</v>
      </c>
      <c r="F350" s="697">
        <f t="shared" si="90"/>
        <v>-6.6875046536523541E-2</v>
      </c>
      <c r="G350" s="657">
        <f t="shared" si="96"/>
        <v>100.94089246521563</v>
      </c>
      <c r="H350" s="523">
        <f t="shared" si="91"/>
        <v>-1.5889042380280216E-2</v>
      </c>
      <c r="I350" s="1703" t="s">
        <v>803</v>
      </c>
      <c r="J350" s="2238" t="str">
        <f t="shared" si="89"/>
        <v>---</v>
      </c>
      <c r="K350" s="2600">
        <v>0</v>
      </c>
      <c r="L350" s="1682" t="s">
        <v>800</v>
      </c>
    </row>
    <row r="351" spans="1:13">
      <c r="A351" s="2586">
        <v>44866</v>
      </c>
      <c r="B351" s="2621">
        <v>100.69516395140791</v>
      </c>
      <c r="C351" s="2616">
        <f t="shared" si="92"/>
        <v>-9.6659393648167224E-2</v>
      </c>
      <c r="D351" s="523">
        <f t="shared" si="97"/>
        <v>0.12</v>
      </c>
      <c r="E351" s="965">
        <f t="shared" si="95"/>
        <v>100.78501336893542</v>
      </c>
      <c r="F351" s="697">
        <f t="shared" si="90"/>
        <v>-8.1655950673621192E-2</v>
      </c>
      <c r="G351" s="657">
        <f t="shared" si="96"/>
        <v>100.90132345004027</v>
      </c>
      <c r="H351" s="523">
        <f t="shared" si="91"/>
        <v>-3.9569015175359823E-2</v>
      </c>
      <c r="I351" s="1703" t="s">
        <v>803</v>
      </c>
      <c r="J351" s="2238" t="str">
        <f t="shared" si="89"/>
        <v>---</v>
      </c>
      <c r="K351" s="2600">
        <v>0</v>
      </c>
      <c r="L351" s="1682" t="s">
        <v>801</v>
      </c>
    </row>
    <row r="352" spans="1:13">
      <c r="A352" s="2587">
        <v>44896</v>
      </c>
      <c r="B352" s="2621">
        <v>100.57289303454868</v>
      </c>
      <c r="C352" s="2618">
        <f t="shared" si="92"/>
        <v>-0.12227091685922176</v>
      </c>
      <c r="D352" s="654">
        <f t="shared" si="97"/>
        <v>-7.0000000000000007E-2</v>
      </c>
      <c r="E352" s="966">
        <f t="shared" si="95"/>
        <v>100.68662677700422</v>
      </c>
      <c r="F352" s="698">
        <f t="shared" si="90"/>
        <v>-9.8386591931202361E-2</v>
      </c>
      <c r="G352" s="637">
        <f t="shared" si="96"/>
        <v>100.83965960984604</v>
      </c>
      <c r="H352" s="654">
        <f t="shared" si="91"/>
        <v>-6.1663840194228214E-2</v>
      </c>
      <c r="I352" s="1734" t="s">
        <v>281</v>
      </c>
      <c r="J352" s="2609" t="str">
        <f t="shared" si="89"/>
        <v>---</v>
      </c>
      <c r="K352" s="2600">
        <v>0</v>
      </c>
      <c r="L352" s="1687" t="s">
        <v>787</v>
      </c>
    </row>
    <row r="353" spans="1:12">
      <c r="A353" s="2593">
        <v>44927</v>
      </c>
      <c r="B353" s="2621">
        <v>100.44362108842139</v>
      </c>
      <c r="C353" s="1764">
        <f t="shared" si="92"/>
        <v>-0.12927194612728954</v>
      </c>
      <c r="D353" s="523">
        <f t="shared" si="97"/>
        <v>-0.27</v>
      </c>
      <c r="E353" s="521">
        <f t="shared" si="95"/>
        <v>100.570559358126</v>
      </c>
      <c r="F353" s="697">
        <f t="shared" si="90"/>
        <v>-0.1160674188782167</v>
      </c>
      <c r="G353" s="636">
        <f t="shared" si="96"/>
        <v>100.75773350255297</v>
      </c>
      <c r="H353" s="523">
        <f t="shared" si="91"/>
        <v>-8.1926107293071482E-2</v>
      </c>
      <c r="I353" s="1703" t="s">
        <v>281</v>
      </c>
      <c r="J353" s="2238" t="str">
        <f t="shared" si="89"/>
        <v>---</v>
      </c>
      <c r="K353" s="2600">
        <v>0</v>
      </c>
      <c r="L353" s="1682" t="s">
        <v>759</v>
      </c>
    </row>
    <row r="354" spans="1:12">
      <c r="A354" s="2593">
        <v>44958</v>
      </c>
      <c r="B354" s="2621">
        <v>100.31742553141648</v>
      </c>
      <c r="C354" s="1764">
        <f t="shared" si="92"/>
        <v>-0.12619555700491958</v>
      </c>
      <c r="D354" s="523">
        <f t="shared" si="97"/>
        <v>-0.49</v>
      </c>
      <c r="E354" s="521">
        <f t="shared" si="95"/>
        <v>100.44464655146218</v>
      </c>
      <c r="F354" s="521">
        <f t="shared" si="90"/>
        <v>-0.12591280666381977</v>
      </c>
      <c r="G354" s="636">
        <f t="shared" ref="G354:G357" si="98">SUM(B348:B354)/7</f>
        <v>100.6613016520888</v>
      </c>
      <c r="H354" s="523">
        <f t="shared" si="91"/>
        <v>-9.6431850464171021E-2</v>
      </c>
      <c r="I354" s="1703" t="s">
        <v>281</v>
      </c>
      <c r="J354" s="2238" t="str">
        <f t="shared" si="89"/>
        <v>---</v>
      </c>
      <c r="K354" s="2600">
        <v>0</v>
      </c>
      <c r="L354" s="1682" t="s">
        <v>767</v>
      </c>
    </row>
    <row r="355" spans="1:12">
      <c r="A355" s="2586">
        <v>44986</v>
      </c>
      <c r="B355" s="2621">
        <v>100.22552920347265</v>
      </c>
      <c r="C355" s="1764">
        <f t="shared" ref="C355:C361" si="99">B355-B354</f>
        <v>-9.1896327943828737E-2</v>
      </c>
      <c r="D355" s="523">
        <f t="shared" si="97"/>
        <v>-0.67</v>
      </c>
      <c r="E355" s="521">
        <f t="shared" si="95"/>
        <v>100.32885860777019</v>
      </c>
      <c r="F355" s="697">
        <f t="shared" si="90"/>
        <v>-0.11578794369199841</v>
      </c>
      <c r="G355" s="636">
        <f t="shared" si="98"/>
        <v>100.55921556638079</v>
      </c>
      <c r="H355" s="523">
        <f t="shared" si="91"/>
        <v>-0.10208608570800948</v>
      </c>
      <c r="I355" s="1703" t="s">
        <v>281</v>
      </c>
      <c r="J355" s="2238" t="str">
        <f t="shared" si="89"/>
        <v>---</v>
      </c>
      <c r="K355" s="2600">
        <v>0</v>
      </c>
      <c r="L355" s="1682" t="s">
        <v>776</v>
      </c>
    </row>
    <row r="356" spans="1:12">
      <c r="A356" s="2586">
        <v>45017</v>
      </c>
      <c r="B356" s="2621">
        <v>100.16565737110365</v>
      </c>
      <c r="C356" s="1764">
        <f t="shared" si="99"/>
        <v>-5.9871832368997957E-2</v>
      </c>
      <c r="D356" s="523">
        <f t="shared" si="97"/>
        <v>-0.8</v>
      </c>
      <c r="E356" s="521">
        <f t="shared" si="95"/>
        <v>100.23620403533091</v>
      </c>
      <c r="F356" s="697">
        <f t="shared" si="90"/>
        <v>-9.2654572439272442E-2</v>
      </c>
      <c r="G356" s="636">
        <f t="shared" si="98"/>
        <v>100.45887336077526</v>
      </c>
      <c r="H356" s="523">
        <f t="shared" si="91"/>
        <v>-0.10034220560552853</v>
      </c>
      <c r="I356" s="1703" t="s">
        <v>281</v>
      </c>
      <c r="J356" s="2238" t="str">
        <f t="shared" si="89"/>
        <v>---</v>
      </c>
      <c r="K356" s="2600">
        <v>0</v>
      </c>
      <c r="L356" s="1682" t="s">
        <v>777</v>
      </c>
    </row>
    <row r="357" spans="1:12">
      <c r="A357" s="2586">
        <v>45047</v>
      </c>
      <c r="B357" s="2621">
        <v>100.11843617702415</v>
      </c>
      <c r="C357" s="1764">
        <f t="shared" si="99"/>
        <v>-4.7221194079497764E-2</v>
      </c>
      <c r="D357" s="523">
        <f t="shared" si="97"/>
        <v>-0.88</v>
      </c>
      <c r="E357" s="521">
        <f t="shared" si="95"/>
        <v>100.16987425053348</v>
      </c>
      <c r="F357" s="697">
        <f t="shared" si="90"/>
        <v>-6.6329784797432012E-2</v>
      </c>
      <c r="G357" s="636">
        <f t="shared" si="98"/>
        <v>100.36267519391356</v>
      </c>
      <c r="H357" s="523">
        <f t="shared" si="91"/>
        <v>-9.6198166861697132E-2</v>
      </c>
      <c r="I357" s="1703" t="s">
        <v>350</v>
      </c>
      <c r="J357" s="2238" t="str">
        <f t="shared" si="89"/>
        <v>---</v>
      </c>
      <c r="K357" s="2600">
        <v>0</v>
      </c>
      <c r="L357" s="1682" t="s">
        <v>778</v>
      </c>
    </row>
    <row r="358" spans="1:12">
      <c r="A358" s="2586">
        <v>45078</v>
      </c>
      <c r="B358" s="2621">
        <v>100.07853994717156</v>
      </c>
      <c r="C358" s="1764">
        <f t="shared" si="99"/>
        <v>-3.9896229852587339E-2</v>
      </c>
      <c r="D358" s="523">
        <f t="shared" si="97"/>
        <v>-0.93</v>
      </c>
      <c r="E358" s="521">
        <f t="shared" ref="E358:E361" si="100">SUM(B356:B358)/3</f>
        <v>100.12087783176645</v>
      </c>
      <c r="F358" s="697">
        <f t="shared" si="90"/>
        <v>-4.8996418767032424E-2</v>
      </c>
      <c r="G358" s="636">
        <f t="shared" ref="G358:G361" si="101">SUM(B352:B358)/7</f>
        <v>100.27458605045122</v>
      </c>
      <c r="H358" s="523">
        <f t="shared" si="91"/>
        <v>-8.8089143462340758E-2</v>
      </c>
      <c r="I358" s="1703" t="s">
        <v>343</v>
      </c>
      <c r="J358" s="2238" t="str">
        <f t="shared" si="89"/>
        <v>---</v>
      </c>
      <c r="K358" s="2600">
        <v>0</v>
      </c>
      <c r="L358" s="1682" t="s">
        <v>796</v>
      </c>
    </row>
    <row r="359" spans="1:12">
      <c r="A359" s="2586">
        <v>45108</v>
      </c>
      <c r="B359" s="2621">
        <v>100.03634533380284</v>
      </c>
      <c r="C359" s="1764">
        <f t="shared" si="99"/>
        <v>-4.2194613368721434E-2</v>
      </c>
      <c r="D359" s="523">
        <f t="shared" si="97"/>
        <v>-0.95</v>
      </c>
      <c r="E359" s="521">
        <f t="shared" si="100"/>
        <v>100.07777381933285</v>
      </c>
      <c r="F359" s="697">
        <f t="shared" si="90"/>
        <v>-4.3104012433602179E-2</v>
      </c>
      <c r="G359" s="636">
        <f t="shared" si="101"/>
        <v>100.1979363789161</v>
      </c>
      <c r="H359" s="523">
        <f t="shared" si="91"/>
        <v>-7.6649671535122366E-2</v>
      </c>
      <c r="I359" s="1703" t="s">
        <v>343</v>
      </c>
      <c r="J359" s="2238" t="str">
        <f t="shared" si="89"/>
        <v>---</v>
      </c>
      <c r="K359" s="2600">
        <v>0</v>
      </c>
      <c r="L359" s="1682" t="s">
        <v>797</v>
      </c>
    </row>
    <row r="360" spans="1:12">
      <c r="A360" s="2586">
        <v>45139</v>
      </c>
      <c r="B360" s="2621">
        <v>99.948932745053966</v>
      </c>
      <c r="C360" s="1764">
        <f t="shared" si="99"/>
        <v>-8.7412588748875919E-2</v>
      </c>
      <c r="D360" s="523">
        <f t="shared" si="97"/>
        <v>-0.98</v>
      </c>
      <c r="E360" s="521">
        <f t="shared" si="100"/>
        <v>100.0212726753428</v>
      </c>
      <c r="F360" s="697">
        <f t="shared" si="90"/>
        <v>-5.6501143990047353E-2</v>
      </c>
      <c r="G360" s="636">
        <f t="shared" si="101"/>
        <v>100.12726661557791</v>
      </c>
      <c r="H360" s="523">
        <f t="shared" si="91"/>
        <v>-7.0669763338187863E-2</v>
      </c>
      <c r="I360" s="1703" t="s">
        <v>803</v>
      </c>
      <c r="J360" s="2238" t="str">
        <f t="shared" si="89"/>
        <v>---</v>
      </c>
      <c r="K360" s="2600">
        <v>0</v>
      </c>
      <c r="L360" s="1682" t="s">
        <v>798</v>
      </c>
    </row>
    <row r="361" spans="1:12">
      <c r="A361" s="2586">
        <v>45170</v>
      </c>
      <c r="B361" s="2621">
        <v>99.825531628609738</v>
      </c>
      <c r="C361" s="1764">
        <f t="shared" si="99"/>
        <v>-0.12340111644422791</v>
      </c>
      <c r="D361" s="523">
        <f t="shared" si="97"/>
        <v>-1.03</v>
      </c>
      <c r="E361" s="521">
        <f t="shared" si="100"/>
        <v>99.93693656915552</v>
      </c>
      <c r="F361" s="697">
        <f t="shared" si="90"/>
        <v>-8.4336106187279825E-2</v>
      </c>
      <c r="G361" s="636">
        <f t="shared" si="101"/>
        <v>100.05699605803407</v>
      </c>
      <c r="H361" s="523">
        <f t="shared" si="91"/>
        <v>-7.0270557543835821E-2</v>
      </c>
      <c r="I361" s="1703" t="s">
        <v>803</v>
      </c>
      <c r="J361" s="2238" t="str">
        <f t="shared" si="89"/>
        <v>---</v>
      </c>
      <c r="K361" s="2600">
        <v>0</v>
      </c>
      <c r="L361" s="1682" t="s">
        <v>799</v>
      </c>
    </row>
    <row r="362" spans="1:12">
      <c r="A362" s="2586">
        <v>45200</v>
      </c>
      <c r="B362" s="2621">
        <v>99.667555821991172</v>
      </c>
      <c r="C362" s="1764">
        <f t="shared" ref="C362" si="102">B362-B361</f>
        <v>-0.15797580661856614</v>
      </c>
      <c r="D362" s="523">
        <f t="shared" si="97"/>
        <v>-1.1200000000000001</v>
      </c>
      <c r="E362" s="521">
        <f t="shared" ref="E362" si="103">SUM(B360:B362)/3</f>
        <v>99.814006731884959</v>
      </c>
      <c r="F362" s="697">
        <f t="shared" ref="F362" si="104">E362-E361</f>
        <v>-0.12292983727056139</v>
      </c>
      <c r="G362" s="636">
        <f t="shared" ref="G362" si="105">SUM(B356:B362)/7</f>
        <v>99.977285574965308</v>
      </c>
      <c r="H362" s="523">
        <f t="shared" ref="H362" si="106">G362-G361</f>
        <v>-7.9710483068765825E-2</v>
      </c>
      <c r="I362" s="1703" t="s">
        <v>281</v>
      </c>
      <c r="J362" s="2238" t="str">
        <f t="shared" si="89"/>
        <v>---</v>
      </c>
      <c r="K362" s="2600">
        <v>0</v>
      </c>
      <c r="L362" s="1682" t="s">
        <v>800</v>
      </c>
    </row>
    <row r="363" spans="1:12">
      <c r="A363" s="2586">
        <v>45231</v>
      </c>
      <c r="B363" s="2621">
        <v>99.480286451385794</v>
      </c>
      <c r="C363" s="1764">
        <f t="shared" ref="C363" si="107">B363-B362</f>
        <v>-0.18726937060537807</v>
      </c>
      <c r="D363" s="523">
        <f t="shared" si="97"/>
        <v>-1.21</v>
      </c>
      <c r="E363" s="521">
        <f t="shared" ref="E363" si="108">SUM(B361:B363)/3</f>
        <v>99.657791300662225</v>
      </c>
      <c r="F363" s="697">
        <f t="shared" ref="F363" si="109">E363-E362</f>
        <v>-0.15621543122273351</v>
      </c>
      <c r="G363" s="636">
        <f t="shared" ref="G363" si="110">SUM(B357:B363)/7</f>
        <v>99.879375443577032</v>
      </c>
      <c r="H363" s="523">
        <f t="shared" ref="H363" si="111">G363-G362</f>
        <v>-9.791013138827509E-2</v>
      </c>
      <c r="I363" s="1703" t="s">
        <v>281</v>
      </c>
      <c r="J363" s="2238" t="str">
        <f t="shared" ref="J363" si="112">IF(K363=1,"山",IF(K363=-1,"谷","---"))</f>
        <v>---</v>
      </c>
      <c r="K363" s="2600">
        <v>0</v>
      </c>
      <c r="L363" s="1682" t="s">
        <v>801</v>
      </c>
    </row>
    <row r="364" spans="1:12">
      <c r="A364" s="2586">
        <v>45261</v>
      </c>
      <c r="B364" s="2621">
        <v>99.325881068267293</v>
      </c>
      <c r="C364" s="1764">
        <f t="shared" ref="C364" si="113">B364-B363</f>
        <v>-0.15440538311850105</v>
      </c>
      <c r="D364" s="523">
        <f t="shared" si="97"/>
        <v>-1.24</v>
      </c>
      <c r="E364" s="521">
        <f t="shared" ref="E364" si="114">SUM(B362:B364)/3</f>
        <v>99.491241113881415</v>
      </c>
      <c r="F364" s="697">
        <f t="shared" ref="F364" si="115">E364-E363</f>
        <v>-0.16655018678081035</v>
      </c>
      <c r="G364" s="636">
        <f t="shared" ref="G364" si="116">SUM(B358:B364)/7</f>
        <v>99.766153285183208</v>
      </c>
      <c r="H364" s="523">
        <f t="shared" ref="H364" si="117">G364-G363</f>
        <v>-0.11322215839382466</v>
      </c>
      <c r="I364" s="1703" t="s">
        <v>281</v>
      </c>
      <c r="J364" s="2238" t="str">
        <f t="shared" ref="J364:J366" si="118">IF(K364=1,"山",IF(K364=-1,"谷","---"))</f>
        <v>---</v>
      </c>
      <c r="K364" s="2600">
        <v>0</v>
      </c>
      <c r="L364" s="1682" t="s">
        <v>787</v>
      </c>
    </row>
    <row r="365" spans="1:12">
      <c r="A365" s="2647">
        <v>45292</v>
      </c>
      <c r="B365" s="2620">
        <v>99.21890154154535</v>
      </c>
      <c r="C365" s="2665">
        <f t="shared" ref="C365" si="119">B365-B364</f>
        <v>-0.10697952672194333</v>
      </c>
      <c r="D365" s="1035">
        <f t="shared" si="97"/>
        <v>-1.22</v>
      </c>
      <c r="E365" s="696">
        <f t="shared" ref="E365" si="120">SUM(B363:B365)/3</f>
        <v>99.34168968706615</v>
      </c>
      <c r="F365" s="2666">
        <f t="shared" ref="F365" si="121">E365-E364</f>
        <v>-0.14955142681526468</v>
      </c>
      <c r="G365" s="2666">
        <f t="shared" ref="G365" si="122">SUM(B359:B365)/7</f>
        <v>99.643347798665175</v>
      </c>
      <c r="H365" s="696">
        <f t="shared" ref="H365" si="123">G365-G364</f>
        <v>-0.12280548651803258</v>
      </c>
      <c r="I365" s="236" t="s">
        <v>281</v>
      </c>
      <c r="J365" s="53" t="str">
        <f t="shared" si="118"/>
        <v>---</v>
      </c>
      <c r="K365" s="2701">
        <v>0</v>
      </c>
      <c r="L365" s="2667" t="s">
        <v>759</v>
      </c>
    </row>
    <row r="366" spans="1:12">
      <c r="A366" s="2595">
        <v>45323</v>
      </c>
      <c r="B366" s="2621">
        <v>99.198427665967458</v>
      </c>
      <c r="C366" s="1764">
        <f t="shared" ref="C366" si="124">B366-B365</f>
        <v>-2.0473875577891931E-2</v>
      </c>
      <c r="D366" s="523">
        <f t="shared" si="97"/>
        <v>-1.1200000000000001</v>
      </c>
      <c r="E366" s="521">
        <f t="shared" ref="E366" si="125">SUM(B364:B366)/3</f>
        <v>99.247736758593362</v>
      </c>
      <c r="F366" s="2237">
        <f t="shared" ref="F366" si="126">E366-E365</f>
        <v>-9.3952928472788244E-2</v>
      </c>
      <c r="G366" s="2237">
        <f t="shared" ref="G366" si="127">SUM(B360:B366)/7</f>
        <v>99.523645274688675</v>
      </c>
      <c r="H366" s="521">
        <f t="shared" ref="H366" si="128">G366-G365</f>
        <v>-0.11970252397649972</v>
      </c>
      <c r="I366" s="2239" t="s">
        <v>281</v>
      </c>
      <c r="J366" s="2238" t="str">
        <f t="shared" si="118"/>
        <v>谷</v>
      </c>
      <c r="K366" s="2600">
        <v>-1</v>
      </c>
      <c r="L366" s="2599" t="s">
        <v>767</v>
      </c>
    </row>
    <row r="367" spans="1:12">
      <c r="A367" s="2596">
        <v>45352</v>
      </c>
      <c r="B367" s="2621">
        <v>99.271439627079573</v>
      </c>
      <c r="C367" s="1764">
        <f t="shared" ref="C367" si="129">B367-B366</f>
        <v>7.3011961112115387E-2</v>
      </c>
      <c r="D367" s="523">
        <f t="shared" si="97"/>
        <v>-0.95</v>
      </c>
      <c r="E367" s="521">
        <f t="shared" ref="E367" si="130">SUM(B365:B367)/3</f>
        <v>99.229589611530798</v>
      </c>
      <c r="F367" s="2237">
        <f t="shared" ref="F367" si="131">E367-E366</f>
        <v>-1.8147147062563818E-2</v>
      </c>
      <c r="G367" s="2237">
        <f t="shared" ref="G367" si="132">SUM(B361:B367)/7</f>
        <v>99.426860543549466</v>
      </c>
      <c r="H367" s="521">
        <f t="shared" ref="H367" si="133">G367-G366</f>
        <v>-9.6784731139209157E-2</v>
      </c>
      <c r="I367" s="1703" t="s">
        <v>350</v>
      </c>
      <c r="J367" s="2238" t="str">
        <f t="shared" ref="J367" si="134">IF(K367=1,"山",IF(K367=-1,"谷","---"))</f>
        <v>---</v>
      </c>
      <c r="K367" s="2600">
        <v>0</v>
      </c>
      <c r="L367" s="2599" t="s">
        <v>776</v>
      </c>
    </row>
    <row r="368" spans="1:12">
      <c r="A368" s="2596">
        <v>45383</v>
      </c>
      <c r="B368" s="2621">
        <v>99.422776996626254</v>
      </c>
      <c r="C368" s="1764">
        <f t="shared" ref="C368" si="135">B368-B367</f>
        <v>0.15133736954668109</v>
      </c>
      <c r="D368" s="523">
        <f t="shared" si="97"/>
        <v>-0.74</v>
      </c>
      <c r="E368" s="521">
        <f t="shared" ref="E368" si="136">SUM(B366:B368)/3</f>
        <v>99.297548096557762</v>
      </c>
      <c r="F368" s="2237">
        <f t="shared" ref="F368" si="137">E368-E367</f>
        <v>6.7958485026963444E-2</v>
      </c>
      <c r="G368" s="2237">
        <f t="shared" ref="G368" si="138">SUM(B362:B368)/7</f>
        <v>99.369324167551824</v>
      </c>
      <c r="H368" s="521">
        <f t="shared" ref="H368" si="139">G368-G367</f>
        <v>-5.7536375997642608E-2</v>
      </c>
      <c r="I368" s="1703" t="s">
        <v>343</v>
      </c>
      <c r="J368" s="2238" t="str">
        <f t="shared" ref="J368" si="140">IF(K368=1,"山",IF(K368=-1,"谷","---"))</f>
        <v>---</v>
      </c>
      <c r="K368" s="2600">
        <v>0</v>
      </c>
      <c r="L368" s="2599" t="s">
        <v>777</v>
      </c>
    </row>
    <row r="369" spans="1:12">
      <c r="A369" s="2596">
        <v>45413</v>
      </c>
      <c r="B369" s="2621">
        <v>99.617999360052153</v>
      </c>
      <c r="C369" s="1764">
        <f t="shared" ref="C369" si="141">B369-B368</f>
        <v>0.19522236342589849</v>
      </c>
      <c r="D369" s="523">
        <f t="shared" si="97"/>
        <v>-0.5</v>
      </c>
      <c r="E369" s="521">
        <f t="shared" ref="E369" si="142">SUM(B367:B369)/3</f>
        <v>99.437405327919308</v>
      </c>
      <c r="F369" s="2237">
        <f t="shared" ref="F369" si="143">E369-E368</f>
        <v>0.13985723136154604</v>
      </c>
      <c r="G369" s="2237">
        <f t="shared" ref="G369" si="144">SUM(B363:B369)/7</f>
        <v>99.362244672989135</v>
      </c>
      <c r="H369" s="521">
        <f t="shared" ref="H369" si="145">G369-G368</f>
        <v>-7.0794945626886374E-3</v>
      </c>
      <c r="I369" s="1703" t="s">
        <v>343</v>
      </c>
      <c r="J369" s="2238" t="str">
        <f t="shared" ref="J369:J370" si="146">IF(K369=1,"山",IF(K369=-1,"谷","---"))</f>
        <v>---</v>
      </c>
      <c r="K369" s="2600">
        <v>0</v>
      </c>
      <c r="L369" s="2599" t="s">
        <v>778</v>
      </c>
    </row>
    <row r="370" spans="1:12">
      <c r="A370" s="2596">
        <v>45444</v>
      </c>
      <c r="B370" s="2621">
        <v>99.805942609479658</v>
      </c>
      <c r="C370" s="1764">
        <f t="shared" ref="C370" si="147">B370-B369</f>
        <v>0.18794324942750507</v>
      </c>
      <c r="D370" s="523">
        <f t="shared" si="97"/>
        <v>-0.27</v>
      </c>
      <c r="E370" s="521">
        <f t="shared" ref="E370" si="148">SUM(B368:B370)/3</f>
        <v>99.61557298871935</v>
      </c>
      <c r="F370" s="2237">
        <f t="shared" ref="F370" si="149">E370-E369</f>
        <v>0.17816766080004243</v>
      </c>
      <c r="G370" s="2237">
        <f t="shared" ref="G370" si="150">SUM(B364:B370)/7</f>
        <v>99.408766981288252</v>
      </c>
      <c r="H370" s="521">
        <f t="shared" ref="H370" si="151">G370-G369</f>
        <v>4.6522308299117299E-2</v>
      </c>
      <c r="I370" s="1703" t="s">
        <v>343</v>
      </c>
      <c r="J370" s="2238" t="str">
        <f t="shared" si="146"/>
        <v>---</v>
      </c>
      <c r="K370" s="2600">
        <v>0</v>
      </c>
      <c r="L370" s="2599" t="s">
        <v>796</v>
      </c>
    </row>
    <row r="371" spans="1:12">
      <c r="A371" s="2596">
        <v>45474</v>
      </c>
      <c r="B371" s="2621">
        <v>99.950418959231612</v>
      </c>
      <c r="C371" s="1764">
        <f t="shared" ref="C371:C372" si="152">B371-B370</f>
        <v>0.14447634975195456</v>
      </c>
      <c r="D371" s="523">
        <f t="shared" si="97"/>
        <v>-0.09</v>
      </c>
      <c r="E371" s="521">
        <f t="shared" ref="E371:E372" si="153">SUM(B369:B371)/3</f>
        <v>99.791453642921155</v>
      </c>
      <c r="F371" s="2237">
        <f t="shared" ref="F371:F372" si="154">E371-E370</f>
        <v>0.17588065420180499</v>
      </c>
      <c r="G371" s="2237">
        <f t="shared" ref="G371:G372" si="155">SUM(B365:B371)/7</f>
        <v>99.497986679997439</v>
      </c>
      <c r="H371" s="521">
        <f t="shared" ref="H371:H372" si="156">G371-G370</f>
        <v>8.9219698709186446E-2</v>
      </c>
      <c r="I371" s="1703" t="s">
        <v>343</v>
      </c>
      <c r="J371" s="2238" t="str">
        <f t="shared" ref="J371:J373" si="157">IF(K371=1,"山",IF(K371=-1,"谷","---"))</f>
        <v>---</v>
      </c>
      <c r="K371" s="2600">
        <v>0</v>
      </c>
      <c r="L371" s="2599" t="s">
        <v>797</v>
      </c>
    </row>
    <row r="372" spans="1:12">
      <c r="A372" s="2596">
        <v>45505</v>
      </c>
      <c r="B372" s="2621">
        <v>100.02761628432748</v>
      </c>
      <c r="C372" s="1764">
        <f t="shared" si="152"/>
        <v>7.7197325095866631E-2</v>
      </c>
      <c r="D372" s="523">
        <f t="shared" si="97"/>
        <v>0.08</v>
      </c>
      <c r="E372" s="521">
        <f t="shared" si="153"/>
        <v>99.927992617679593</v>
      </c>
      <c r="F372" s="2237">
        <f t="shared" si="154"/>
        <v>0.13653897475843735</v>
      </c>
      <c r="G372" s="2237">
        <f t="shared" si="155"/>
        <v>99.613517357537731</v>
      </c>
      <c r="H372" s="521">
        <f t="shared" si="156"/>
        <v>0.115530677540292</v>
      </c>
      <c r="I372" s="1703" t="s">
        <v>803</v>
      </c>
      <c r="J372" s="2238" t="str">
        <f t="shared" si="157"/>
        <v>---</v>
      </c>
      <c r="K372" s="2600">
        <v>0</v>
      </c>
      <c r="L372" s="2599" t="s">
        <v>798</v>
      </c>
    </row>
    <row r="373" spans="1:12">
      <c r="A373" s="2596">
        <v>45536</v>
      </c>
      <c r="B373" s="2621">
        <v>100.058992349928</v>
      </c>
      <c r="C373" s="1764">
        <f t="shared" ref="C373" si="158">B373-B372</f>
        <v>3.1376065600525749E-2</v>
      </c>
      <c r="D373" s="523">
        <f t="shared" ref="D373" si="159">ROUND((B373-B361)/B361*100,2)</f>
        <v>0.23</v>
      </c>
      <c r="E373" s="521">
        <f t="shared" ref="E373" si="160">SUM(B371:B373)/3</f>
        <v>100.01234253116236</v>
      </c>
      <c r="F373" s="2237">
        <f t="shared" ref="F373" si="161">E373-E372</f>
        <v>8.4349913482768102E-2</v>
      </c>
      <c r="G373" s="2237">
        <f t="shared" ref="G373" si="162">SUM(B367:B373)/7</f>
        <v>99.736455169532093</v>
      </c>
      <c r="H373" s="521">
        <f t="shared" ref="H373" si="163">G373-G372</f>
        <v>0.12293781199436182</v>
      </c>
      <c r="I373" s="1703" t="s">
        <v>343</v>
      </c>
      <c r="J373" s="2238" t="str">
        <f t="shared" si="157"/>
        <v>---</v>
      </c>
      <c r="K373" s="2600">
        <v>0</v>
      </c>
      <c r="L373" s="2599" t="s">
        <v>799</v>
      </c>
    </row>
    <row r="374" spans="1:12">
      <c r="A374" s="2596">
        <v>45566</v>
      </c>
      <c r="B374" s="2621">
        <v>100.00300074575323</v>
      </c>
      <c r="C374" s="1764">
        <f t="shared" ref="C374" si="164">B374-B373</f>
        <v>-5.5991604174778331E-2</v>
      </c>
      <c r="D374" s="523">
        <f t="shared" ref="D374" si="165">ROUND((B374-B362)/B362*100,2)</f>
        <v>0.34</v>
      </c>
      <c r="E374" s="521">
        <f t="shared" ref="E374" si="166">SUM(B372:B374)/3</f>
        <v>100.02986979333623</v>
      </c>
      <c r="F374" s="2237">
        <f t="shared" ref="F374" si="167">E374-E373</f>
        <v>1.752726217387135E-2</v>
      </c>
      <c r="G374" s="2237">
        <f t="shared" ref="G374" si="168">SUM(B368:B374)/7</f>
        <v>99.840963900771186</v>
      </c>
      <c r="H374" s="521">
        <f t="shared" ref="H374" si="169">G374-G373</f>
        <v>0.10450873123909332</v>
      </c>
      <c r="I374" s="2239" t="s">
        <v>281</v>
      </c>
      <c r="J374" s="2238" t="str">
        <f t="shared" ref="J374:J375" si="170">IF(K374=1,"山",IF(K374=-1,"谷","---"))</f>
        <v>---</v>
      </c>
      <c r="K374" s="2600">
        <v>0</v>
      </c>
      <c r="L374" s="2599" t="s">
        <v>800</v>
      </c>
    </row>
    <row r="375" spans="1:12">
      <c r="A375" s="2596">
        <v>45597</v>
      </c>
      <c r="B375" s="2621">
        <v>99.939812541642979</v>
      </c>
      <c r="C375" s="1764">
        <f t="shared" ref="C375" si="171">B375-B374</f>
        <v>-6.318820411024717E-2</v>
      </c>
      <c r="D375" s="523">
        <f t="shared" ref="D375" si="172">ROUND((B375-B363)/B363*100,2)</f>
        <v>0.46</v>
      </c>
      <c r="E375" s="521">
        <f t="shared" ref="E375" si="173">SUM(B373:B375)/3</f>
        <v>100.00060187910806</v>
      </c>
      <c r="F375" s="2237">
        <f t="shared" ref="F375" si="174">E375-E374</f>
        <v>-2.9267914228171321E-2</v>
      </c>
      <c r="G375" s="2237">
        <f t="shared" ref="G375" si="175">SUM(B369:B375)/7</f>
        <v>99.914826121487877</v>
      </c>
      <c r="H375" s="521">
        <f t="shared" ref="H375" si="176">G375-G374</f>
        <v>7.386222071669124E-2</v>
      </c>
      <c r="I375" s="2239" t="s">
        <v>281</v>
      </c>
      <c r="J375" s="2238" t="str">
        <f t="shared" si="170"/>
        <v>---</v>
      </c>
      <c r="K375" s="2600">
        <v>0</v>
      </c>
      <c r="L375" s="2599" t="s">
        <v>801</v>
      </c>
    </row>
    <row r="376" spans="1:12">
      <c r="A376" s="2704">
        <v>45627</v>
      </c>
      <c r="B376" s="2705">
        <v>99.901339317733672</v>
      </c>
      <c r="C376" s="2619">
        <f t="shared" ref="C376" si="177">B376-B375</f>
        <v>-3.8473223909306853E-2</v>
      </c>
      <c r="D376" s="654">
        <f t="shared" ref="D376" si="178">ROUND((B376-B364)/B364*100,2)</f>
        <v>0.57999999999999996</v>
      </c>
      <c r="E376" s="704">
        <f t="shared" ref="E376" si="179">SUM(B374:B376)/3</f>
        <v>99.948050868376626</v>
      </c>
      <c r="F376" s="2702">
        <f t="shared" ref="F376" si="180">E376-E375</f>
        <v>-5.2551010731434644E-2</v>
      </c>
      <c r="G376" s="2702">
        <f t="shared" ref="G376" si="181">SUM(B370:B376)/7</f>
        <v>99.955303258299523</v>
      </c>
      <c r="H376" s="704">
        <f t="shared" ref="H376" si="182">G376-G375</f>
        <v>4.0477136811645664E-2</v>
      </c>
      <c r="I376" s="2711" t="s">
        <v>281</v>
      </c>
      <c r="J376" s="2609" t="str">
        <f t="shared" ref="J376" si="183">IF(K376=1,"山",IF(K376=-1,"谷","---"))</f>
        <v>---</v>
      </c>
      <c r="K376" s="2601">
        <v>0</v>
      </c>
      <c r="L376" s="2703" t="s">
        <v>787</v>
      </c>
    </row>
    <row r="377" spans="1:12">
      <c r="A377" s="2695">
        <v>45658</v>
      </c>
      <c r="B377" s="2698">
        <v>99.873592088444667</v>
      </c>
      <c r="C377" s="1764">
        <f t="shared" ref="C377" si="184">B377-B376</f>
        <v>-2.7747229289005304E-2</v>
      </c>
      <c r="D377" s="2237">
        <f t="shared" ref="D377" si="185">ROUND((B377-B365)/B365*100,2)</f>
        <v>0.66</v>
      </c>
      <c r="E377" s="521">
        <f t="shared" ref="E377" si="186">SUM(B375:B377)/3</f>
        <v>99.904914649273778</v>
      </c>
      <c r="F377" s="2237">
        <f t="shared" ref="F377" si="187">E377-E376</f>
        <v>-4.3136219102848372E-2</v>
      </c>
      <c r="G377" s="521">
        <f t="shared" ref="G377" si="188">SUM(B371:B377)/7</f>
        <v>99.96496746958023</v>
      </c>
      <c r="H377" s="2237">
        <f t="shared" ref="H377" si="189">G377-G376</f>
        <v>9.6642112807074909E-3</v>
      </c>
      <c r="I377" s="2239" t="s">
        <v>281</v>
      </c>
      <c r="J377" s="2238" t="str">
        <f t="shared" ref="J377" si="190">IF(K377=1,"山",IF(K377=-1,"谷","---"))</f>
        <v>---</v>
      </c>
      <c r="K377" s="17">
        <v>0</v>
      </c>
      <c r="L377" s="2700" t="s">
        <v>759</v>
      </c>
    </row>
    <row r="378" spans="1:12">
      <c r="A378" s="2695">
        <v>45689</v>
      </c>
      <c r="B378" s="2698">
        <v>99.826644264235213</v>
      </c>
      <c r="C378" s="1764">
        <f t="shared" ref="C378" si="191">B378-B377</f>
        <v>-4.694782420945387E-2</v>
      </c>
      <c r="D378" s="2237">
        <f t="shared" ref="D378" si="192">ROUND((B378-B366)/B366*100,2)</f>
        <v>0.63</v>
      </c>
      <c r="E378" s="521">
        <f t="shared" ref="E378" si="193">SUM(B376:B378)/3</f>
        <v>99.867191890137846</v>
      </c>
      <c r="F378" s="2237">
        <f t="shared" ref="F378" si="194">E378-E377</f>
        <v>-3.7722759135931483E-2</v>
      </c>
      <c r="G378" s="521">
        <f t="shared" ref="G378" si="195">SUM(B372:B378)/7</f>
        <v>99.947285370295049</v>
      </c>
      <c r="H378" s="2237">
        <f t="shared" ref="H378" si="196">G378-G377</f>
        <v>-1.7682099285181607E-2</v>
      </c>
      <c r="I378" s="2239" t="s">
        <v>281</v>
      </c>
      <c r="J378" s="2238" t="str">
        <f t="shared" ref="J378" si="197">IF(K378=1,"山",IF(K378=-1,"谷","---"))</f>
        <v>---</v>
      </c>
      <c r="K378" s="17">
        <v>0</v>
      </c>
      <c r="L378" s="2700" t="s">
        <v>767</v>
      </c>
    </row>
    <row r="379" spans="1:12">
      <c r="A379" s="2695">
        <v>45717</v>
      </c>
      <c r="B379" s="2698">
        <v>99.759912759429042</v>
      </c>
      <c r="C379" s="1764">
        <f t="shared" ref="C379" si="198">B379-B378</f>
        <v>-6.673150480617096E-2</v>
      </c>
      <c r="D379" s="2237">
        <f t="shared" ref="D379" si="199">ROUND((B379-B367)/B367*100,2)</f>
        <v>0.49</v>
      </c>
      <c r="E379" s="521">
        <f t="shared" ref="E379" si="200">SUM(B377:B379)/3</f>
        <v>99.820049704036308</v>
      </c>
      <c r="F379" s="2237">
        <f t="shared" ref="F379" si="201">E379-E378</f>
        <v>-4.7142186101538641E-2</v>
      </c>
      <c r="G379" s="521">
        <f t="shared" ref="G379" si="202">SUM(B373:B379)/7</f>
        <v>99.909042009595268</v>
      </c>
      <c r="H379" s="2237">
        <f t="shared" ref="H379" si="203">G379-G378</f>
        <v>-3.8243360699780737E-2</v>
      </c>
      <c r="I379" s="2239" t="s">
        <v>281</v>
      </c>
      <c r="J379" s="2238" t="str">
        <f t="shared" ref="J379" si="204">IF(K379=1,"山",IF(K379=-1,"谷","---"))</f>
        <v>---</v>
      </c>
      <c r="K379" s="17">
        <v>0</v>
      </c>
      <c r="L379" s="2700" t="str">
        <f>L367</f>
        <v>6～7</v>
      </c>
    </row>
    <row r="380" spans="1:12">
      <c r="A380" s="2695">
        <v>45748</v>
      </c>
      <c r="B380" s="2698">
        <v>99.707366009197443</v>
      </c>
      <c r="C380" s="1764">
        <f t="shared" ref="C380" si="205">B380-B379</f>
        <v>-5.2546750231599049E-2</v>
      </c>
      <c r="D380" s="2237">
        <f t="shared" ref="D380" si="206">ROUND((B380-B368)/B368*100,2)</f>
        <v>0.28999999999999998</v>
      </c>
      <c r="E380" s="521">
        <f t="shared" ref="E380" si="207">SUM(B378:B380)/3</f>
        <v>99.764641010953895</v>
      </c>
      <c r="F380" s="2237">
        <f t="shared" ref="F380" si="208">E380-E379</f>
        <v>-5.5408693082412697E-2</v>
      </c>
      <c r="G380" s="521">
        <f t="shared" ref="G380" si="209">SUM(B374:B380)/7</f>
        <v>99.85880967520518</v>
      </c>
      <c r="H380" s="2237">
        <f t="shared" ref="H380" si="210">G380-G379</f>
        <v>-5.023233439008834E-2</v>
      </c>
      <c r="I380" s="2239" t="s">
        <v>281</v>
      </c>
      <c r="J380" s="2238" t="str">
        <f t="shared" ref="J380" si="211">IF(K380=1,"山",IF(K380=-1,"谷","---"))</f>
        <v>---</v>
      </c>
      <c r="K380" s="17">
        <v>0</v>
      </c>
      <c r="L380" s="2700" t="str">
        <f>L368</f>
        <v>7～8</v>
      </c>
    </row>
    <row r="381" spans="1:12">
      <c r="A381" s="2695">
        <v>45778</v>
      </c>
      <c r="B381" s="2698">
        <v>99.752019844303007</v>
      </c>
      <c r="C381" s="1764">
        <f t="shared" ref="C381" si="212">B381-B380</f>
        <v>4.4653835105563644E-2</v>
      </c>
      <c r="D381" s="2237">
        <f t="shared" ref="D381" si="213">ROUND((B381-B369)/B369*100,2)</f>
        <v>0.13</v>
      </c>
      <c r="E381" s="521">
        <f t="shared" ref="E381" si="214">SUM(B379:B381)/3</f>
        <v>99.739766204309831</v>
      </c>
      <c r="F381" s="2237">
        <f t="shared" ref="F381" si="215">E381-E380</f>
        <v>-2.4874806644064051E-2</v>
      </c>
      <c r="G381" s="521">
        <f t="shared" ref="G381" si="216">SUM(B375:B381)/7</f>
        <v>99.822955260712291</v>
      </c>
      <c r="H381" s="2237">
        <f t="shared" ref="H381" si="217">G381-G380</f>
        <v>-3.5854414492888509E-2</v>
      </c>
      <c r="I381" s="1703" t="s">
        <v>350</v>
      </c>
      <c r="J381" s="2238" t="str">
        <f t="shared" ref="J381" si="218">IF(K381=1,"山",IF(K381=-1,"谷","---"))</f>
        <v>---</v>
      </c>
      <c r="K381" s="17">
        <v>0</v>
      </c>
      <c r="L381" s="2700" t="str">
        <f>L369</f>
        <v>8～9</v>
      </c>
    </row>
    <row r="382" spans="1:12">
      <c r="A382" s="2695">
        <v>45809</v>
      </c>
      <c r="B382" s="2698">
        <v>99.861422222396726</v>
      </c>
      <c r="C382" s="1764">
        <f t="shared" ref="C382" si="219">B382-B381</f>
        <v>0.10940237809371922</v>
      </c>
      <c r="D382" s="2237">
        <f t="shared" ref="D382" si="220">ROUND((B382-B370)/B370*100,2)</f>
        <v>0.06</v>
      </c>
      <c r="E382" s="521">
        <f t="shared" ref="E382" si="221">SUM(B380:B382)/3</f>
        <v>99.773602691965721</v>
      </c>
      <c r="F382" s="2237">
        <f t="shared" ref="F382" si="222">E382-E381</f>
        <v>3.3836487655889869E-2</v>
      </c>
      <c r="G382" s="521">
        <f t="shared" ref="G382" si="223">SUM(B376:B382)/7</f>
        <v>99.811756643677114</v>
      </c>
      <c r="H382" s="2237">
        <f t="shared" ref="H382" si="224">G382-G381</f>
        <v>-1.1198617035176994E-2</v>
      </c>
      <c r="I382" s="1703" t="s">
        <v>350</v>
      </c>
      <c r="J382" s="2238" t="str">
        <f t="shared" ref="J382" si="225">IF(K382=1,"山",IF(K382=-1,"谷","---"))</f>
        <v>---</v>
      </c>
      <c r="K382" s="17">
        <v>0</v>
      </c>
      <c r="L382" s="2700" t="str">
        <f>L370</f>
        <v>9～10</v>
      </c>
    </row>
    <row r="383" spans="1:12">
      <c r="A383" s="2695">
        <v>45839</v>
      </c>
      <c r="B383" s="2698">
        <v>99.993182672744098</v>
      </c>
      <c r="C383" s="1764">
        <f t="shared" ref="C383" si="226">B383-B382</f>
        <v>0.13176045034737172</v>
      </c>
      <c r="D383" s="2237">
        <f t="shared" ref="D383" si="227">ROUND((B383-B371)/B371*100,2)</f>
        <v>0.04</v>
      </c>
      <c r="E383" s="521">
        <f t="shared" ref="E383" si="228">SUM(B381:B383)/3</f>
        <v>99.868874913147963</v>
      </c>
      <c r="F383" s="2237">
        <f t="shared" ref="F383" si="229">E383-E382</f>
        <v>9.5272221182241879E-2</v>
      </c>
      <c r="G383" s="521">
        <f t="shared" ref="G383" si="230">SUM(B377:B383)/7</f>
        <v>99.824877122964295</v>
      </c>
      <c r="H383" s="2237">
        <f t="shared" ref="H383" si="231">G383-G382</f>
        <v>1.3120479287181297E-2</v>
      </c>
      <c r="I383" s="1703" t="s">
        <v>343</v>
      </c>
      <c r="J383" s="2623"/>
      <c r="K383" s="17">
        <v>0</v>
      </c>
      <c r="L383" s="2700" t="str">
        <f>L371</f>
        <v>10～11</v>
      </c>
    </row>
    <row r="384" spans="1:12">
      <c r="A384" s="2695">
        <v>45870</v>
      </c>
      <c r="B384" s="2698"/>
      <c r="D384" s="2623"/>
      <c r="F384" s="2623"/>
      <c r="H384" s="2623"/>
      <c r="J384" s="2623"/>
      <c r="K384" s="17"/>
      <c r="L384" s="2623"/>
    </row>
    <row r="385" spans="1:12">
      <c r="A385" s="2695">
        <v>45901</v>
      </c>
      <c r="B385" s="2698"/>
      <c r="D385" s="2623"/>
      <c r="F385" s="2623"/>
      <c r="H385" s="2623"/>
      <c r="J385" s="2623"/>
      <c r="K385" s="17"/>
      <c r="L385" s="2623"/>
    </row>
    <row r="386" spans="1:12">
      <c r="A386" s="2695">
        <v>45931</v>
      </c>
      <c r="B386" s="2698"/>
      <c r="D386" s="2623"/>
      <c r="F386" s="2623"/>
      <c r="H386" s="2623"/>
      <c r="J386" s="2623"/>
      <c r="K386" s="17"/>
      <c r="L386" s="2623"/>
    </row>
    <row r="387" spans="1:12">
      <c r="A387" s="2695">
        <v>45962</v>
      </c>
      <c r="B387" s="2698"/>
      <c r="D387" s="2623"/>
      <c r="F387" s="2623"/>
      <c r="H387" s="2623"/>
      <c r="J387" s="2623"/>
      <c r="K387" s="17"/>
      <c r="L387" s="2623"/>
    </row>
    <row r="388" spans="1:12">
      <c r="A388" s="2696">
        <v>45992</v>
      </c>
      <c r="B388" s="2872"/>
      <c r="C388" s="2697"/>
      <c r="D388" s="2688"/>
      <c r="E388" s="2697"/>
      <c r="F388" s="2688"/>
      <c r="G388" s="2697"/>
      <c r="H388" s="2688"/>
      <c r="I388" s="2697"/>
      <c r="J388" s="2688"/>
      <c r="K388" s="402"/>
      <c r="L388" s="2688"/>
    </row>
    <row r="389" spans="1:12">
      <c r="K389" s="17"/>
    </row>
    <row r="390" spans="1:12">
      <c r="K390" s="17"/>
    </row>
    <row r="391" spans="1:12">
      <c r="K391" s="17"/>
    </row>
    <row r="392" spans="1:12">
      <c r="K392" s="17"/>
    </row>
    <row r="393" spans="1:12">
      <c r="K393" s="17"/>
    </row>
    <row r="394" spans="1:12">
      <c r="K394" s="17"/>
    </row>
    <row r="395" spans="1:12">
      <c r="K395" s="17"/>
    </row>
    <row r="396" spans="1:12">
      <c r="K396" s="17"/>
    </row>
    <row r="397" spans="1:12">
      <c r="K397" s="17"/>
    </row>
    <row r="398" spans="1:12">
      <c r="K398" s="17"/>
    </row>
    <row r="399" spans="1:12">
      <c r="K399" s="17"/>
    </row>
    <row r="400" spans="1:12">
      <c r="K400" s="17"/>
    </row>
    <row r="401" spans="11:11">
      <c r="K401" s="17"/>
    </row>
    <row r="402" spans="11:11">
      <c r="K402" s="17"/>
    </row>
    <row r="403" spans="11:11">
      <c r="K403" s="17"/>
    </row>
    <row r="404" spans="11:11">
      <c r="K404" s="17"/>
    </row>
    <row r="405" spans="11:11">
      <c r="K405" s="17"/>
    </row>
    <row r="406" spans="11:11">
      <c r="K406" s="17"/>
    </row>
    <row r="407" spans="11:11">
      <c r="K407" s="17"/>
    </row>
    <row r="408" spans="11:11">
      <c r="K408" s="17"/>
    </row>
    <row r="409" spans="11:11">
      <c r="K409" s="17"/>
    </row>
    <row r="410" spans="11:11">
      <c r="K410" s="17"/>
    </row>
    <row r="411" spans="11:11">
      <c r="K411" s="17"/>
    </row>
    <row r="412" spans="11:11">
      <c r="K412" s="17"/>
    </row>
    <row r="413" spans="11:11">
      <c r="K413" s="17"/>
    </row>
    <row r="414" spans="11:11">
      <c r="K414" s="17"/>
    </row>
    <row r="415" spans="11:11">
      <c r="K415" s="17"/>
    </row>
    <row r="416" spans="11:11">
      <c r="K416" s="17"/>
    </row>
    <row r="417" spans="11:11">
      <c r="K417" s="17"/>
    </row>
    <row r="418" spans="11:11">
      <c r="K418" s="17"/>
    </row>
    <row r="419" spans="11:11">
      <c r="K419" s="17"/>
    </row>
    <row r="420" spans="11:11">
      <c r="K420" s="17"/>
    </row>
    <row r="421" spans="11:11">
      <c r="K421" s="17"/>
    </row>
    <row r="422" spans="11:11">
      <c r="K422" s="17"/>
    </row>
    <row r="423" spans="11:11">
      <c r="K423" s="17"/>
    </row>
    <row r="424" spans="11:11">
      <c r="K424" s="17"/>
    </row>
    <row r="425" spans="11:11">
      <c r="K425" s="17"/>
    </row>
    <row r="426" spans="11:11">
      <c r="K426" s="17"/>
    </row>
    <row r="427" spans="11:11">
      <c r="K427" s="17"/>
    </row>
    <row r="428" spans="11:11">
      <c r="K428" s="17"/>
    </row>
    <row r="429" spans="11:11">
      <c r="K429" s="17"/>
    </row>
    <row r="430" spans="11:11">
      <c r="K430" s="17"/>
    </row>
    <row r="431" spans="11:11">
      <c r="K431" s="17"/>
    </row>
    <row r="432" spans="11:11">
      <c r="K432" s="17"/>
    </row>
    <row r="433" spans="11:11">
      <c r="K433" s="17"/>
    </row>
    <row r="434" spans="11:11">
      <c r="K434" s="17"/>
    </row>
    <row r="435" spans="11:11">
      <c r="K435" s="17"/>
    </row>
    <row r="436" spans="11:11">
      <c r="K436" s="17"/>
    </row>
    <row r="437" spans="11:11">
      <c r="K437" s="17"/>
    </row>
    <row r="438" spans="11:11">
      <c r="K438" s="17"/>
    </row>
    <row r="439" spans="11:11">
      <c r="K439" s="17"/>
    </row>
    <row r="440" spans="11:11">
      <c r="K440" s="17"/>
    </row>
    <row r="441" spans="11:11">
      <c r="K441" s="17"/>
    </row>
    <row r="442" spans="11:11">
      <c r="K442" s="17"/>
    </row>
    <row r="443" spans="11:11">
      <c r="K443" s="17"/>
    </row>
    <row r="444" spans="11:11">
      <c r="K444" s="17"/>
    </row>
    <row r="445" spans="11:11">
      <c r="K445" s="17"/>
    </row>
    <row r="446" spans="11:11">
      <c r="K446" s="17"/>
    </row>
    <row r="447" spans="11:11">
      <c r="K447" s="17"/>
    </row>
    <row r="448" spans="11:11">
      <c r="K448" s="17"/>
    </row>
    <row r="449" spans="11:11">
      <c r="K449" s="17"/>
    </row>
    <row r="450" spans="11:11">
      <c r="K450" s="17"/>
    </row>
    <row r="451" spans="11:11">
      <c r="K451" s="17"/>
    </row>
    <row r="452" spans="11:11">
      <c r="K452" s="17"/>
    </row>
    <row r="453" spans="11:11">
      <c r="K453" s="17"/>
    </row>
    <row r="454" spans="11:11">
      <c r="K454" s="17"/>
    </row>
    <row r="455" spans="11:11">
      <c r="K455" s="17"/>
    </row>
    <row r="456" spans="11:11">
      <c r="K456" s="17"/>
    </row>
    <row r="457" spans="11:11">
      <c r="K457" s="17"/>
    </row>
    <row r="458" spans="11:11">
      <c r="K458" s="17"/>
    </row>
    <row r="459" spans="11:11">
      <c r="K459" s="17"/>
    </row>
    <row r="460" spans="11:11">
      <c r="K460" s="17"/>
    </row>
    <row r="461" spans="11:11">
      <c r="K461" s="17"/>
    </row>
    <row r="462" spans="11:11">
      <c r="K462" s="17"/>
    </row>
    <row r="463" spans="11:11">
      <c r="K463" s="17"/>
    </row>
    <row r="464" spans="11:11">
      <c r="K464" s="17"/>
    </row>
    <row r="465" spans="11:11">
      <c r="K465" s="17"/>
    </row>
    <row r="466" spans="11:11">
      <c r="K466" s="17"/>
    </row>
    <row r="467" spans="11:11">
      <c r="K467" s="17"/>
    </row>
    <row r="468" spans="11:11">
      <c r="K468" s="17"/>
    </row>
    <row r="469" spans="11:11">
      <c r="K469" s="17"/>
    </row>
    <row r="470" spans="11:11">
      <c r="K470" s="17"/>
    </row>
    <row r="471" spans="11:11">
      <c r="K471" s="17"/>
    </row>
    <row r="472" spans="11:11">
      <c r="K472" s="17"/>
    </row>
    <row r="473" spans="11:11">
      <c r="K473" s="17"/>
    </row>
    <row r="474" spans="11:11">
      <c r="K474" s="17"/>
    </row>
    <row r="475" spans="11:11">
      <c r="K475" s="17"/>
    </row>
    <row r="476" spans="11:11">
      <c r="K476" s="17"/>
    </row>
    <row r="477" spans="11:11">
      <c r="K477" s="17"/>
    </row>
    <row r="478" spans="11:11">
      <c r="K478" s="17"/>
    </row>
    <row r="479" spans="11:11">
      <c r="K479" s="17"/>
    </row>
    <row r="480" spans="11:11">
      <c r="K480" s="17"/>
    </row>
    <row r="481" spans="11:11">
      <c r="K481" s="17"/>
    </row>
    <row r="482" spans="11:11">
      <c r="K482" s="17"/>
    </row>
    <row r="483" spans="11:11">
      <c r="K483" s="17"/>
    </row>
    <row r="484" spans="11:11">
      <c r="K484" s="17"/>
    </row>
    <row r="485" spans="11:11">
      <c r="K485" s="17"/>
    </row>
    <row r="486" spans="11:11">
      <c r="K486" s="17"/>
    </row>
    <row r="487" spans="11:11">
      <c r="K487" s="17"/>
    </row>
    <row r="488" spans="11:11">
      <c r="K488" s="17"/>
    </row>
    <row r="489" spans="11:11">
      <c r="K489" s="17"/>
    </row>
    <row r="490" spans="11:11">
      <c r="K490" s="17"/>
    </row>
    <row r="491" spans="11:11">
      <c r="K491" s="17"/>
    </row>
    <row r="492" spans="11:11">
      <c r="K492" s="17"/>
    </row>
    <row r="493" spans="11:11">
      <c r="K493" s="17"/>
    </row>
    <row r="494" spans="11:11">
      <c r="K494" s="17"/>
    </row>
    <row r="495" spans="11:11">
      <c r="K495" s="17"/>
    </row>
    <row r="496" spans="11:11">
      <c r="K496" s="17"/>
    </row>
    <row r="497" spans="11:11">
      <c r="K497" s="17"/>
    </row>
    <row r="498" spans="11:11">
      <c r="K498" s="17"/>
    </row>
    <row r="499" spans="11:11">
      <c r="K499" s="17"/>
    </row>
    <row r="500" spans="11:11">
      <c r="K500" s="17"/>
    </row>
    <row r="501" spans="11:11">
      <c r="K501" s="17"/>
    </row>
    <row r="502" spans="11:11">
      <c r="K502" s="17"/>
    </row>
    <row r="503" spans="11:11">
      <c r="K503" s="17"/>
    </row>
    <row r="504" spans="11:11">
      <c r="K504" s="17"/>
    </row>
    <row r="505" spans="11:11">
      <c r="K505" s="17"/>
    </row>
    <row r="506" spans="11:11">
      <c r="K506" s="17"/>
    </row>
    <row r="507" spans="11:11">
      <c r="K507" s="17"/>
    </row>
    <row r="508" spans="11:11">
      <c r="K508" s="17"/>
    </row>
    <row r="509" spans="11:11">
      <c r="K509" s="17"/>
    </row>
    <row r="510" spans="11:11">
      <c r="K510" s="17"/>
    </row>
    <row r="511" spans="11:11">
      <c r="K511" s="17"/>
    </row>
    <row r="512" spans="11:11">
      <c r="K512" s="17"/>
    </row>
    <row r="513" spans="11:11">
      <c r="K513" s="17"/>
    </row>
    <row r="514" spans="11:11">
      <c r="K514" s="17"/>
    </row>
    <row r="515" spans="11:11">
      <c r="K515" s="17"/>
    </row>
    <row r="516" spans="11:11">
      <c r="K516" s="17"/>
    </row>
    <row r="517" spans="11:11">
      <c r="K517" s="17"/>
    </row>
    <row r="518" spans="11:11">
      <c r="K518" s="17"/>
    </row>
    <row r="519" spans="11:11">
      <c r="K519" s="17"/>
    </row>
    <row r="520" spans="11:11">
      <c r="K520" s="17"/>
    </row>
    <row r="521" spans="11:11">
      <c r="K521" s="17"/>
    </row>
    <row r="522" spans="11:11">
      <c r="K522" s="17"/>
    </row>
    <row r="523" spans="11:11">
      <c r="K523" s="17"/>
    </row>
    <row r="524" spans="11:11">
      <c r="K524" s="17"/>
    </row>
    <row r="525" spans="11:11">
      <c r="K525" s="17"/>
    </row>
    <row r="526" spans="11:11">
      <c r="K526" s="17"/>
    </row>
    <row r="527" spans="11:11">
      <c r="K527" s="17"/>
    </row>
    <row r="528" spans="11:11">
      <c r="K528" s="17"/>
    </row>
    <row r="529" spans="11:11">
      <c r="K529" s="17"/>
    </row>
    <row r="530" spans="11:11">
      <c r="K530" s="17"/>
    </row>
    <row r="531" spans="11:11">
      <c r="K531" s="17"/>
    </row>
    <row r="532" spans="11:11">
      <c r="K532" s="17"/>
    </row>
    <row r="533" spans="11:11">
      <c r="K533" s="17"/>
    </row>
    <row r="534" spans="11:11">
      <c r="K534" s="17"/>
    </row>
    <row r="535" spans="11:11">
      <c r="K535" s="17"/>
    </row>
    <row r="536" spans="11:11">
      <c r="K536" s="17"/>
    </row>
    <row r="537" spans="11:11">
      <c r="K537" s="17"/>
    </row>
    <row r="538" spans="11:11">
      <c r="K538" s="17"/>
    </row>
    <row r="539" spans="11:11">
      <c r="K539" s="17"/>
    </row>
    <row r="540" spans="11:11">
      <c r="K540" s="17"/>
    </row>
    <row r="541" spans="11:11">
      <c r="K541" s="17"/>
    </row>
    <row r="542" spans="11:11">
      <c r="K542" s="17"/>
    </row>
    <row r="543" spans="11:11">
      <c r="K543" s="17"/>
    </row>
    <row r="544" spans="11:11">
      <c r="K544" s="17"/>
    </row>
    <row r="545" spans="11:11">
      <c r="K545" s="17"/>
    </row>
    <row r="546" spans="11:11">
      <c r="K546" s="17"/>
    </row>
    <row r="547" spans="11:11">
      <c r="K547" s="17"/>
    </row>
    <row r="548" spans="11:11">
      <c r="K548" s="17"/>
    </row>
    <row r="549" spans="11:11">
      <c r="K549" s="17"/>
    </row>
    <row r="550" spans="11:11">
      <c r="K550" s="17"/>
    </row>
    <row r="551" spans="11:11">
      <c r="K551" s="17"/>
    </row>
    <row r="552" spans="11:11">
      <c r="K552" s="17"/>
    </row>
    <row r="553" spans="11:11">
      <c r="K553" s="17"/>
    </row>
    <row r="554" spans="11:11">
      <c r="K554" s="17"/>
    </row>
    <row r="555" spans="11:11">
      <c r="K555" s="17"/>
    </row>
    <row r="556" spans="11:11">
      <c r="K556" s="17"/>
    </row>
    <row r="557" spans="11:11">
      <c r="K557" s="17"/>
    </row>
    <row r="558" spans="11:11">
      <c r="K558" s="17"/>
    </row>
    <row r="559" spans="11:11">
      <c r="K559" s="17"/>
    </row>
    <row r="560" spans="11:11">
      <c r="K560" s="17"/>
    </row>
    <row r="561" spans="11:11">
      <c r="K561" s="17"/>
    </row>
    <row r="562" spans="11:11">
      <c r="K562" s="17"/>
    </row>
    <row r="563" spans="11:11">
      <c r="K563" s="17"/>
    </row>
    <row r="564" spans="11:11">
      <c r="K564" s="17"/>
    </row>
    <row r="565" spans="11:11">
      <c r="K565" s="17"/>
    </row>
    <row r="566" spans="11:11">
      <c r="K566" s="17"/>
    </row>
    <row r="567" spans="11:11">
      <c r="K567" s="17"/>
    </row>
    <row r="568" spans="11:11">
      <c r="K568" s="17"/>
    </row>
    <row r="569" spans="11:11">
      <c r="K569" s="17"/>
    </row>
    <row r="570" spans="11:11">
      <c r="K570" s="17"/>
    </row>
    <row r="571" spans="11:11">
      <c r="K571" s="17"/>
    </row>
    <row r="572" spans="11:11">
      <c r="K572" s="17"/>
    </row>
    <row r="573" spans="11:11">
      <c r="K573" s="17"/>
    </row>
    <row r="574" spans="11:11">
      <c r="K574" s="17"/>
    </row>
    <row r="575" spans="11:11">
      <c r="K575" s="17"/>
    </row>
    <row r="576" spans="11:11">
      <c r="K576" s="17"/>
    </row>
    <row r="577" spans="11:11">
      <c r="K577" s="17"/>
    </row>
    <row r="578" spans="11:11">
      <c r="K578" s="17"/>
    </row>
    <row r="579" spans="11:11">
      <c r="K579" s="17"/>
    </row>
    <row r="580" spans="11:11">
      <c r="K580" s="17"/>
    </row>
  </sheetData>
  <mergeCells count="7">
    <mergeCell ref="V3:W4"/>
    <mergeCell ref="I3:I4"/>
    <mergeCell ref="J4:K4"/>
    <mergeCell ref="J3:K3"/>
    <mergeCell ref="E2:F2"/>
    <mergeCell ref="G2:H2"/>
    <mergeCell ref="T2:U2"/>
  </mergeCells>
  <phoneticPr fontId="2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9" tint="0.59999389629810485"/>
  </sheetPr>
  <dimension ref="A1:W24"/>
  <sheetViews>
    <sheetView workbookViewId="0">
      <selection activeCell="K18" sqref="K18"/>
    </sheetView>
  </sheetViews>
  <sheetFormatPr defaultColWidth="9" defaultRowHeight="13"/>
  <cols>
    <col min="1" max="1" width="2" style="8" customWidth="1"/>
    <col min="2" max="2" width="28.453125" style="8" customWidth="1"/>
    <col min="3" max="3" width="6.08984375" style="14" customWidth="1"/>
    <col min="4" max="10" width="8.08984375" style="8" customWidth="1"/>
    <col min="11" max="11" width="9.453125" style="8" customWidth="1"/>
    <col min="12" max="13" width="9" style="8"/>
    <col min="14" max="14" width="8.453125" style="8" bestFit="1" customWidth="1"/>
    <col min="15" max="15" width="3.453125" style="8" bestFit="1" customWidth="1"/>
    <col min="16" max="17" width="2.453125" style="8" bestFit="1" customWidth="1"/>
    <col min="18" max="18" width="5.90625" style="8" bestFit="1" customWidth="1"/>
    <col min="19" max="19" width="4.90625" style="8" bestFit="1" customWidth="1"/>
    <col min="20" max="21" width="3.453125" style="8" bestFit="1" customWidth="1"/>
    <col min="22" max="22" width="5.90625" style="8" bestFit="1" customWidth="1"/>
    <col min="23" max="16384" width="9" style="8"/>
  </cols>
  <sheetData>
    <row r="1" spans="1:23" ht="13.5" thickBot="1">
      <c r="A1" s="12"/>
      <c r="B1" s="11" t="s">
        <v>460</v>
      </c>
      <c r="C1" s="13"/>
      <c r="D1" s="12"/>
      <c r="E1" s="12"/>
      <c r="F1" s="12"/>
      <c r="G1" s="12"/>
      <c r="H1" s="12"/>
      <c r="I1" s="12"/>
      <c r="J1" s="12"/>
      <c r="K1" s="12"/>
      <c r="L1" s="12"/>
    </row>
    <row r="2" spans="1:23">
      <c r="A2" s="12"/>
      <c r="B2" s="2772" t="s">
        <v>144</v>
      </c>
      <c r="C2" s="2768"/>
      <c r="D2" s="2777" t="s">
        <v>142</v>
      </c>
      <c r="E2" s="2778"/>
      <c r="F2" s="2779"/>
      <c r="G2" s="2781" t="s">
        <v>143</v>
      </c>
      <c r="H2" s="2781"/>
      <c r="I2" s="2781"/>
      <c r="J2" s="2780" t="s">
        <v>277</v>
      </c>
      <c r="K2" s="2779"/>
      <c r="L2" s="12"/>
    </row>
    <row r="3" spans="1:23" ht="13.5" thickBot="1">
      <c r="A3" s="61"/>
      <c r="B3" s="2782"/>
      <c r="C3" s="2783"/>
      <c r="D3" s="50" t="s">
        <v>278</v>
      </c>
      <c r="E3" s="53" t="s">
        <v>145</v>
      </c>
      <c r="F3" s="51" t="s">
        <v>146</v>
      </c>
      <c r="G3" s="343" t="s">
        <v>147</v>
      </c>
      <c r="H3" s="53" t="s">
        <v>148</v>
      </c>
      <c r="I3" s="236" t="s">
        <v>279</v>
      </c>
      <c r="J3" s="50" t="s">
        <v>149</v>
      </c>
      <c r="K3" s="51" t="s">
        <v>150</v>
      </c>
      <c r="L3" s="12"/>
      <c r="M3" s="15"/>
      <c r="N3" s="705"/>
      <c r="O3" s="705"/>
      <c r="P3" s="705"/>
      <c r="Q3" s="705"/>
      <c r="R3" s="705"/>
      <c r="S3" s="705"/>
      <c r="T3" s="705"/>
      <c r="U3" s="705"/>
      <c r="V3" s="705"/>
      <c r="W3" s="705"/>
    </row>
    <row r="4" spans="1:23" ht="15" customHeight="1">
      <c r="A4" s="61"/>
      <c r="B4" s="62" t="s">
        <v>358</v>
      </c>
      <c r="C4" s="257" t="s">
        <v>151</v>
      </c>
      <c r="D4" s="345">
        <v>12</v>
      </c>
      <c r="E4" s="346">
        <v>0</v>
      </c>
      <c r="F4" s="347">
        <v>0</v>
      </c>
      <c r="G4" s="373">
        <v>0</v>
      </c>
      <c r="H4" s="374">
        <v>0</v>
      </c>
      <c r="I4" s="459">
        <v>0</v>
      </c>
      <c r="J4" s="345">
        <v>0</v>
      </c>
      <c r="K4" s="370">
        <v>1</v>
      </c>
      <c r="L4" s="63"/>
      <c r="M4" s="15"/>
      <c r="N4" s="705"/>
      <c r="O4" s="705"/>
      <c r="P4" s="705"/>
      <c r="Q4" s="705"/>
      <c r="R4" s="705"/>
      <c r="S4" s="705"/>
      <c r="T4" s="705"/>
      <c r="U4" s="705"/>
      <c r="V4" s="705"/>
      <c r="W4" s="705"/>
    </row>
    <row r="5" spans="1:23" ht="15" customHeight="1">
      <c r="A5" s="61"/>
      <c r="B5" s="258" t="s">
        <v>357</v>
      </c>
      <c r="C5" s="259" t="s">
        <v>152</v>
      </c>
      <c r="D5" s="348">
        <v>11</v>
      </c>
      <c r="E5" s="344">
        <v>1</v>
      </c>
      <c r="F5" s="349">
        <v>5</v>
      </c>
      <c r="G5" s="375">
        <v>3.8</v>
      </c>
      <c r="H5" s="376">
        <v>3.25</v>
      </c>
      <c r="I5" s="460">
        <v>2</v>
      </c>
      <c r="J5" s="348">
        <v>1</v>
      </c>
      <c r="K5" s="371">
        <v>0.76500000000000001</v>
      </c>
      <c r="L5" s="63"/>
      <c r="M5" s="15"/>
      <c r="N5" s="705"/>
      <c r="O5" s="705"/>
      <c r="P5" s="705"/>
      <c r="Q5" s="705"/>
      <c r="R5" s="705"/>
      <c r="S5" s="705"/>
      <c r="T5" s="705"/>
      <c r="U5" s="705"/>
      <c r="V5" s="705"/>
      <c r="W5" s="705"/>
    </row>
    <row r="6" spans="1:23" ht="15" customHeight="1">
      <c r="A6" s="61"/>
      <c r="B6" s="258" t="s">
        <v>359</v>
      </c>
      <c r="C6" s="259" t="s">
        <v>153</v>
      </c>
      <c r="D6" s="348">
        <v>11</v>
      </c>
      <c r="E6" s="344">
        <v>3</v>
      </c>
      <c r="F6" s="349">
        <v>3</v>
      </c>
      <c r="G6" s="375">
        <v>4.62</v>
      </c>
      <c r="H6" s="376">
        <v>5.36</v>
      </c>
      <c r="I6" s="460">
        <v>4</v>
      </c>
      <c r="J6" s="348">
        <v>3</v>
      </c>
      <c r="K6" s="371">
        <v>0.71099999999999997</v>
      </c>
      <c r="L6" s="63"/>
      <c r="M6" s="15"/>
      <c r="N6" s="705"/>
      <c r="O6" s="705"/>
      <c r="P6" s="705"/>
      <c r="Q6" s="705"/>
      <c r="R6" s="705"/>
      <c r="S6" s="705"/>
      <c r="T6" s="705"/>
      <c r="U6" s="705"/>
      <c r="V6" s="705"/>
      <c r="W6" s="705"/>
    </row>
    <row r="7" spans="1:23" ht="15" customHeight="1">
      <c r="A7" s="61"/>
      <c r="B7" s="258" t="s">
        <v>360</v>
      </c>
      <c r="C7" s="259" t="s">
        <v>154</v>
      </c>
      <c r="D7" s="348">
        <v>11</v>
      </c>
      <c r="E7" s="344">
        <v>4</v>
      </c>
      <c r="F7" s="349">
        <v>2</v>
      </c>
      <c r="G7" s="375">
        <v>6.86</v>
      </c>
      <c r="H7" s="376">
        <v>6.83</v>
      </c>
      <c r="I7" s="460">
        <v>4</v>
      </c>
      <c r="J7" s="348">
        <v>4</v>
      </c>
      <c r="K7" s="371">
        <v>0.63300000000000001</v>
      </c>
      <c r="L7" s="63"/>
      <c r="M7" s="15"/>
      <c r="N7" s="705"/>
      <c r="O7" s="705"/>
      <c r="P7" s="705"/>
      <c r="Q7" s="705"/>
      <c r="R7" s="705"/>
      <c r="S7" s="705"/>
      <c r="T7" s="705"/>
      <c r="U7" s="705"/>
      <c r="V7" s="705"/>
      <c r="W7" s="705"/>
    </row>
    <row r="8" spans="1:23" ht="15" customHeight="1">
      <c r="A8" s="61"/>
      <c r="B8" s="258" t="s">
        <v>361</v>
      </c>
      <c r="C8" s="259" t="s">
        <v>155</v>
      </c>
      <c r="D8" s="348">
        <v>12</v>
      </c>
      <c r="E8" s="344">
        <v>2</v>
      </c>
      <c r="F8" s="349">
        <v>0</v>
      </c>
      <c r="G8" s="375">
        <v>0.4</v>
      </c>
      <c r="H8" s="376">
        <v>2.62</v>
      </c>
      <c r="I8" s="460">
        <v>1</v>
      </c>
      <c r="J8" s="348">
        <v>1</v>
      </c>
      <c r="K8" s="371">
        <v>0.875</v>
      </c>
      <c r="L8" s="63"/>
      <c r="M8" s="15"/>
      <c r="N8" s="705"/>
      <c r="O8" s="705"/>
      <c r="P8" s="705"/>
      <c r="Q8" s="705"/>
      <c r="R8" s="705"/>
      <c r="S8" s="705"/>
      <c r="T8" s="705"/>
      <c r="U8" s="705"/>
      <c r="V8" s="705"/>
      <c r="W8" s="705"/>
    </row>
    <row r="9" spans="1:23" ht="15" customHeight="1">
      <c r="A9" s="61"/>
      <c r="B9" s="258" t="s">
        <v>362</v>
      </c>
      <c r="C9" s="259" t="s">
        <v>156</v>
      </c>
      <c r="D9" s="348">
        <v>12</v>
      </c>
      <c r="E9" s="344">
        <v>4</v>
      </c>
      <c r="F9" s="349">
        <v>5</v>
      </c>
      <c r="G9" s="375">
        <v>1.62</v>
      </c>
      <c r="H9" s="376">
        <v>5.63</v>
      </c>
      <c r="I9" s="460">
        <v>1</v>
      </c>
      <c r="J9" s="348">
        <v>6</v>
      </c>
      <c r="K9" s="371">
        <v>0.54700000000000004</v>
      </c>
      <c r="L9" s="63"/>
      <c r="M9" s="15"/>
      <c r="N9" s="705"/>
      <c r="O9" s="705"/>
      <c r="P9" s="705"/>
      <c r="Q9" s="705"/>
      <c r="R9" s="705"/>
      <c r="S9" s="705"/>
      <c r="T9" s="705"/>
      <c r="U9" s="705"/>
      <c r="V9" s="705"/>
      <c r="W9" s="705"/>
    </row>
    <row r="10" spans="1:23" ht="15" customHeight="1">
      <c r="A10" s="61"/>
      <c r="B10" s="258" t="s">
        <v>363</v>
      </c>
      <c r="C10" s="259" t="s">
        <v>157</v>
      </c>
      <c r="D10" s="348">
        <v>12</v>
      </c>
      <c r="E10" s="344">
        <v>1</v>
      </c>
      <c r="F10" s="349">
        <v>3</v>
      </c>
      <c r="G10" s="375">
        <v>7.82</v>
      </c>
      <c r="H10" s="376">
        <v>5.32</v>
      </c>
      <c r="I10" s="460">
        <v>7</v>
      </c>
      <c r="J10" s="348">
        <v>12</v>
      </c>
      <c r="K10" s="371">
        <v>0.63100000000000001</v>
      </c>
      <c r="L10" s="63"/>
      <c r="M10" s="15"/>
      <c r="N10" s="705"/>
      <c r="O10" s="705"/>
      <c r="P10" s="705"/>
      <c r="Q10" s="705"/>
      <c r="R10" s="705"/>
      <c r="S10" s="705"/>
      <c r="T10" s="705"/>
      <c r="U10" s="705"/>
      <c r="V10" s="705"/>
      <c r="W10" s="705"/>
    </row>
    <row r="11" spans="1:23" ht="15" customHeight="1">
      <c r="A11" s="61"/>
      <c r="B11" s="258" t="s">
        <v>469</v>
      </c>
      <c r="C11" s="259" t="s">
        <v>158</v>
      </c>
      <c r="D11" s="348">
        <v>11</v>
      </c>
      <c r="E11" s="344">
        <v>0</v>
      </c>
      <c r="F11" s="349">
        <v>2</v>
      </c>
      <c r="G11" s="375">
        <v>5.27</v>
      </c>
      <c r="H11" s="376">
        <v>4.75</v>
      </c>
      <c r="I11" s="460">
        <v>5</v>
      </c>
      <c r="J11" s="348">
        <v>3</v>
      </c>
      <c r="K11" s="371">
        <v>0.67600000000000005</v>
      </c>
      <c r="L11" s="63"/>
      <c r="M11" s="15"/>
      <c r="N11" s="705"/>
      <c r="O11" s="705"/>
      <c r="P11" s="705"/>
      <c r="Q11" s="705"/>
      <c r="R11" s="705"/>
      <c r="S11" s="705"/>
      <c r="T11" s="705"/>
      <c r="U11" s="705"/>
      <c r="V11" s="705"/>
      <c r="W11" s="705"/>
    </row>
    <row r="12" spans="1:23" ht="15" customHeight="1" thickBot="1">
      <c r="A12" s="55"/>
      <c r="B12" s="2784" t="s">
        <v>370</v>
      </c>
      <c r="C12" s="2785"/>
      <c r="D12" s="350">
        <v>12</v>
      </c>
      <c r="E12" s="351">
        <v>2</v>
      </c>
      <c r="F12" s="352">
        <v>2</v>
      </c>
      <c r="G12" s="377">
        <v>4.2</v>
      </c>
      <c r="H12" s="378">
        <v>3.54</v>
      </c>
      <c r="I12" s="461">
        <v>3</v>
      </c>
      <c r="J12" s="350">
        <v>3</v>
      </c>
      <c r="K12" s="372">
        <v>0.88800000000000001</v>
      </c>
      <c r="L12" s="65"/>
    </row>
    <row r="13" spans="1:23">
      <c r="A13" s="12"/>
      <c r="B13" s="12" t="s">
        <v>696</v>
      </c>
      <c r="C13" s="13"/>
      <c r="D13" s="12"/>
      <c r="E13" s="12"/>
      <c r="F13" s="12"/>
      <c r="G13" s="12"/>
      <c r="H13" s="12"/>
      <c r="I13" s="12"/>
      <c r="J13" s="12"/>
      <c r="K13" s="12"/>
      <c r="L13" s="12"/>
    </row>
    <row r="14" spans="1:23">
      <c r="A14" s="12"/>
      <c r="B14" s="12"/>
      <c r="C14" s="428"/>
      <c r="D14" s="428"/>
      <c r="E14" s="428"/>
      <c r="F14" s="428"/>
      <c r="G14" s="428"/>
      <c r="H14" s="428"/>
      <c r="I14" s="428"/>
      <c r="J14" s="428"/>
      <c r="K14" s="428"/>
      <c r="L14" s="65"/>
      <c r="M14" s="705"/>
    </row>
    <row r="15" spans="1:23">
      <c r="A15" s="15"/>
      <c r="B15" s="15"/>
      <c r="C15" s="705"/>
      <c r="D15" s="705"/>
      <c r="E15" s="705"/>
      <c r="F15" s="705"/>
      <c r="G15" s="705"/>
      <c r="H15" s="705"/>
      <c r="I15" s="705"/>
      <c r="J15" s="705"/>
      <c r="K15" s="705"/>
      <c r="L15" s="705"/>
      <c r="M15" s="705"/>
    </row>
    <row r="16" spans="1:23">
      <c r="A16" s="15"/>
      <c r="B16" s="15"/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</row>
    <row r="17" spans="1:13">
      <c r="A17" s="15"/>
      <c r="B17" s="15"/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</row>
    <row r="18" spans="1:13">
      <c r="A18" s="15"/>
      <c r="B18" s="15"/>
      <c r="C18" s="705"/>
      <c r="D18" s="705"/>
      <c r="E18" s="705"/>
      <c r="F18" s="705"/>
      <c r="G18" s="705"/>
      <c r="H18" s="705"/>
      <c r="I18" s="705"/>
      <c r="J18" s="705"/>
      <c r="K18" s="705"/>
      <c r="L18" s="705"/>
      <c r="M18" s="705"/>
    </row>
    <row r="19" spans="1:13">
      <c r="A19" s="15"/>
      <c r="B19" s="15"/>
      <c r="C19" s="705"/>
      <c r="D19" s="705"/>
      <c r="E19" s="705"/>
      <c r="F19" s="705"/>
      <c r="G19" s="705"/>
      <c r="H19" s="705"/>
      <c r="I19" s="705"/>
      <c r="J19" s="705"/>
      <c r="K19" s="705"/>
      <c r="L19" s="705"/>
      <c r="M19" s="705"/>
    </row>
    <row r="20" spans="1:13">
      <c r="A20" s="15"/>
      <c r="B20" s="15"/>
      <c r="C20" s="705"/>
      <c r="D20" s="705"/>
      <c r="E20" s="705"/>
      <c r="F20" s="705"/>
      <c r="G20" s="705"/>
      <c r="H20" s="705"/>
      <c r="I20" s="705"/>
      <c r="J20" s="705"/>
      <c r="K20" s="705"/>
      <c r="L20" s="705"/>
      <c r="M20" s="705"/>
    </row>
    <row r="21" spans="1:13">
      <c r="A21" s="15"/>
      <c r="B21" s="15"/>
      <c r="C21" s="705"/>
      <c r="D21" s="705"/>
      <c r="E21" s="705"/>
      <c r="F21" s="705"/>
      <c r="G21" s="705"/>
      <c r="H21" s="705"/>
      <c r="I21" s="705"/>
      <c r="J21" s="705"/>
      <c r="K21" s="705"/>
      <c r="L21" s="705"/>
      <c r="M21" s="705"/>
    </row>
    <row r="22" spans="1:13">
      <c r="A22" s="15"/>
      <c r="B22" s="15"/>
      <c r="C22" s="705"/>
      <c r="D22" s="705"/>
      <c r="E22" s="705"/>
      <c r="F22" s="705"/>
      <c r="G22" s="705"/>
      <c r="H22" s="705"/>
      <c r="I22" s="705"/>
      <c r="J22" s="705"/>
      <c r="K22" s="705"/>
      <c r="L22" s="705"/>
    </row>
    <row r="23" spans="1:13">
      <c r="A23" s="15"/>
      <c r="B23" s="15"/>
      <c r="C23" s="705"/>
      <c r="D23" s="705"/>
      <c r="E23" s="705"/>
      <c r="F23" s="705"/>
      <c r="G23" s="705"/>
      <c r="H23" s="705"/>
      <c r="I23" s="705"/>
      <c r="J23" s="705"/>
      <c r="K23" s="705"/>
      <c r="L23" s="705"/>
    </row>
    <row r="24" spans="1:13">
      <c r="A24" s="15"/>
      <c r="B24" s="705"/>
      <c r="H24" s="705"/>
      <c r="I24" s="705"/>
      <c r="J24" s="705"/>
      <c r="K24" s="705"/>
    </row>
  </sheetData>
  <mergeCells count="5">
    <mergeCell ref="D2:F2"/>
    <mergeCell ref="J2:K2"/>
    <mergeCell ref="G2:I2"/>
    <mergeCell ref="B2:C3"/>
    <mergeCell ref="B12:C12"/>
  </mergeCells>
  <phoneticPr fontId="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</sheetPr>
  <dimension ref="A1:R49"/>
  <sheetViews>
    <sheetView topLeftCell="A21" workbookViewId="0">
      <selection activeCell="S24" sqref="S24"/>
    </sheetView>
  </sheetViews>
  <sheetFormatPr defaultColWidth="9" defaultRowHeight="13"/>
  <cols>
    <col min="1" max="2" width="5.6328125" style="8" customWidth="1"/>
    <col min="3" max="3" width="5.90625" style="8" customWidth="1"/>
    <col min="4" max="4" width="11.6328125" style="8" customWidth="1"/>
    <col min="5" max="5" width="8.08984375" style="8" customWidth="1"/>
    <col min="6" max="6" width="5.6328125" style="8" customWidth="1"/>
    <col min="7" max="7" width="5.90625" style="8" customWidth="1"/>
    <col min="8" max="8" width="11.6328125" style="8" customWidth="1"/>
    <col min="9" max="9" width="7" style="8" customWidth="1"/>
    <col min="10" max="10" width="6.6328125" style="8" customWidth="1"/>
    <col min="11" max="12" width="9.6328125" style="8" customWidth="1"/>
    <col min="13" max="13" width="6.36328125" style="8" customWidth="1"/>
    <col min="14" max="14" width="4.36328125" style="8" customWidth="1"/>
    <col min="15" max="15" width="3.453125" style="8" customWidth="1"/>
    <col min="16" max="16" width="7" style="8" customWidth="1"/>
    <col min="17" max="17" width="4.90625" style="8" customWidth="1"/>
    <col min="18" max="18" width="5.1796875" style="8" customWidth="1"/>
    <col min="19" max="16384" width="9" style="8"/>
  </cols>
  <sheetData>
    <row r="1" spans="1:18">
      <c r="A1" s="12"/>
      <c r="B1" s="57" t="s">
        <v>461</v>
      </c>
      <c r="C1" s="12"/>
      <c r="D1" s="12"/>
      <c r="E1" s="12"/>
      <c r="F1" s="12"/>
      <c r="G1" s="12"/>
      <c r="H1" s="12"/>
      <c r="I1" s="12"/>
      <c r="J1" s="12"/>
      <c r="K1" s="12"/>
      <c r="L1" s="12"/>
    </row>
    <row r="2" spans="1:18" ht="15" customHeight="1" thickBot="1">
      <c r="A2" s="12"/>
      <c r="B2" s="12"/>
      <c r="C2" s="12"/>
      <c r="D2" s="57"/>
      <c r="E2" s="12"/>
      <c r="F2" s="12"/>
      <c r="G2" s="12"/>
      <c r="H2" s="12"/>
      <c r="I2" s="249" t="s">
        <v>276</v>
      </c>
      <c r="J2" s="12"/>
      <c r="K2" s="12"/>
      <c r="L2" s="12"/>
    </row>
    <row r="3" spans="1:18" ht="15.75" customHeight="1">
      <c r="A3" s="12"/>
      <c r="B3" s="2787" t="s">
        <v>371</v>
      </c>
      <c r="C3" s="2788"/>
      <c r="D3" s="2789"/>
      <c r="E3" s="2789"/>
      <c r="F3" s="2793" t="s">
        <v>375</v>
      </c>
      <c r="G3" s="2789"/>
      <c r="H3" s="2794"/>
      <c r="I3" s="2795" t="s">
        <v>373</v>
      </c>
      <c r="J3" s="12"/>
      <c r="K3" s="12"/>
      <c r="L3" s="55"/>
      <c r="M3" s="15"/>
      <c r="N3" s="705"/>
      <c r="O3" s="16"/>
      <c r="P3" s="16"/>
    </row>
    <row r="4" spans="1:18" ht="15.75" customHeight="1" thickBot="1">
      <c r="A4" s="12"/>
      <c r="B4" s="2790" t="s">
        <v>374</v>
      </c>
      <c r="C4" s="2791"/>
      <c r="D4" s="71" t="s">
        <v>103</v>
      </c>
      <c r="E4" s="72" t="s">
        <v>372</v>
      </c>
      <c r="F4" s="2792" t="s">
        <v>374</v>
      </c>
      <c r="G4" s="2791"/>
      <c r="H4" s="73" t="s">
        <v>103</v>
      </c>
      <c r="I4" s="2796"/>
      <c r="J4" s="12"/>
      <c r="K4" s="55"/>
      <c r="L4" s="55"/>
      <c r="M4" s="15"/>
      <c r="N4" s="705"/>
      <c r="O4" s="16"/>
      <c r="P4" s="16"/>
    </row>
    <row r="5" spans="1:18" ht="15.75" customHeight="1">
      <c r="A5" s="55"/>
      <c r="B5" s="70" t="str">
        <f t="shared" ref="B5:B18" si="0">IF(C5="T","谷",IF(C5="P","山"," "))</f>
        <v xml:space="preserve"> </v>
      </c>
      <c r="C5" s="59"/>
      <c r="D5" s="467">
        <v>34669</v>
      </c>
      <c r="E5" s="462"/>
      <c r="F5" s="453" t="str">
        <f t="shared" ref="F5:F18" si="1">IF(G5="T","谷",IF(G5="P","山"," "))</f>
        <v>谷</v>
      </c>
      <c r="G5" s="41" t="s">
        <v>160</v>
      </c>
      <c r="H5" s="452">
        <v>34731</v>
      </c>
      <c r="I5" s="456">
        <v>2</v>
      </c>
      <c r="J5" s="12"/>
      <c r="K5" s="55"/>
      <c r="L5" s="55"/>
      <c r="M5" s="15"/>
      <c r="N5" s="705"/>
      <c r="O5" s="16"/>
      <c r="P5" s="16"/>
      <c r="Q5" s="16"/>
      <c r="R5" s="705"/>
    </row>
    <row r="6" spans="1:18" ht="15.75" customHeight="1">
      <c r="A6" s="55"/>
      <c r="B6" s="68" t="str">
        <f t="shared" si="0"/>
        <v>山</v>
      </c>
      <c r="C6" s="37" t="s">
        <v>162</v>
      </c>
      <c r="D6" s="468">
        <v>35370</v>
      </c>
      <c r="E6" s="463">
        <v>102.65069895968213</v>
      </c>
      <c r="F6" s="454" t="str">
        <f t="shared" si="1"/>
        <v>山</v>
      </c>
      <c r="G6" s="37" t="s">
        <v>162</v>
      </c>
      <c r="H6" s="452">
        <v>35551</v>
      </c>
      <c r="I6" s="457">
        <v>6</v>
      </c>
      <c r="J6" s="12"/>
      <c r="K6" s="55"/>
      <c r="L6" s="55"/>
      <c r="M6" s="15"/>
      <c r="N6" s="705"/>
      <c r="O6" s="16"/>
      <c r="P6" s="16"/>
      <c r="Q6" s="16"/>
      <c r="R6" s="705"/>
    </row>
    <row r="7" spans="1:18" ht="15.75" customHeight="1">
      <c r="A7" s="55"/>
      <c r="B7" s="68" t="str">
        <f t="shared" si="0"/>
        <v>谷</v>
      </c>
      <c r="C7" s="37" t="s">
        <v>160</v>
      </c>
      <c r="D7" s="468">
        <v>36008</v>
      </c>
      <c r="E7" s="463">
        <v>97.928470031484807</v>
      </c>
      <c r="F7" s="454" t="str">
        <f t="shared" si="1"/>
        <v>谷</v>
      </c>
      <c r="G7" s="37" t="s">
        <v>160</v>
      </c>
      <c r="H7" s="452">
        <v>36161</v>
      </c>
      <c r="I7" s="457">
        <v>5</v>
      </c>
      <c r="J7" s="12"/>
      <c r="K7" s="55"/>
      <c r="L7" s="55"/>
      <c r="M7" s="15"/>
      <c r="N7" s="705"/>
      <c r="O7" s="16"/>
      <c r="P7" s="16"/>
      <c r="Q7" s="16"/>
      <c r="R7" s="705"/>
    </row>
    <row r="8" spans="1:18" ht="15.75" customHeight="1">
      <c r="A8" s="55"/>
      <c r="B8" s="68" t="str">
        <f t="shared" si="0"/>
        <v>山</v>
      </c>
      <c r="C8" s="37" t="s">
        <v>162</v>
      </c>
      <c r="D8" s="468">
        <v>36708</v>
      </c>
      <c r="E8" s="463">
        <v>100.47048284079987</v>
      </c>
      <c r="F8" s="454" t="str">
        <f t="shared" si="1"/>
        <v>山</v>
      </c>
      <c r="G8" s="37" t="s">
        <v>162</v>
      </c>
      <c r="H8" s="452">
        <v>36800</v>
      </c>
      <c r="I8" s="457">
        <v>3</v>
      </c>
      <c r="J8" s="12"/>
      <c r="K8" s="55"/>
      <c r="L8" s="55"/>
      <c r="M8" s="15"/>
      <c r="N8" s="705"/>
      <c r="O8" s="16"/>
      <c r="P8" s="705"/>
      <c r="Q8" s="16"/>
      <c r="R8" s="705"/>
    </row>
    <row r="9" spans="1:18" ht="15.75" customHeight="1">
      <c r="A9" s="55"/>
      <c r="B9" s="68" t="str">
        <f t="shared" si="0"/>
        <v>谷</v>
      </c>
      <c r="C9" s="37" t="s">
        <v>160</v>
      </c>
      <c r="D9" s="468">
        <v>37196</v>
      </c>
      <c r="E9" s="463">
        <v>98.199277074620198</v>
      </c>
      <c r="F9" s="454" t="str">
        <f t="shared" si="1"/>
        <v>谷</v>
      </c>
      <c r="G9" s="37" t="s">
        <v>160</v>
      </c>
      <c r="H9" s="452">
        <v>37288</v>
      </c>
      <c r="I9" s="457">
        <v>3</v>
      </c>
      <c r="J9" s="12"/>
      <c r="K9" s="55"/>
      <c r="L9" s="55"/>
      <c r="M9" s="15"/>
      <c r="N9" s="705"/>
      <c r="O9" s="705"/>
      <c r="P9" s="16"/>
      <c r="Q9" s="16"/>
      <c r="R9" s="705"/>
    </row>
    <row r="10" spans="1:18" ht="15.75" customHeight="1">
      <c r="A10" s="55"/>
      <c r="B10" s="68" t="str">
        <f t="shared" si="0"/>
        <v>山</v>
      </c>
      <c r="C10" s="37" t="s">
        <v>162</v>
      </c>
      <c r="D10" s="468">
        <v>38322</v>
      </c>
      <c r="E10" s="463">
        <v>101.21342899222439</v>
      </c>
      <c r="F10" s="455" t="str">
        <f t="shared" si="1"/>
        <v xml:space="preserve"> </v>
      </c>
      <c r="G10" s="58" t="s">
        <v>271</v>
      </c>
      <c r="H10" s="452"/>
      <c r="I10" s="457" t="s">
        <v>264</v>
      </c>
      <c r="J10" s="12"/>
      <c r="K10" s="55"/>
      <c r="L10" s="55"/>
      <c r="M10" s="15"/>
      <c r="N10" s="705"/>
      <c r="O10" s="16"/>
      <c r="P10" s="16"/>
      <c r="Q10" s="705"/>
      <c r="R10" s="705"/>
    </row>
    <row r="11" spans="1:18" ht="15.75" customHeight="1">
      <c r="A11" s="55"/>
      <c r="B11" s="67" t="str">
        <f t="shared" si="0"/>
        <v xml:space="preserve"> </v>
      </c>
      <c r="C11" s="58" t="s">
        <v>271</v>
      </c>
      <c r="D11" s="468"/>
      <c r="E11" s="464"/>
      <c r="F11" s="454" t="str">
        <f t="shared" si="1"/>
        <v>山</v>
      </c>
      <c r="G11" s="37" t="s">
        <v>162</v>
      </c>
      <c r="H11" s="452">
        <v>38961</v>
      </c>
      <c r="I11" s="457" t="s">
        <v>161</v>
      </c>
      <c r="J11" s="12"/>
      <c r="K11" s="55"/>
      <c r="L11" s="55"/>
      <c r="M11" s="15"/>
      <c r="N11" s="705"/>
      <c r="O11" s="16"/>
      <c r="P11" s="705"/>
      <c r="Q11" s="16"/>
      <c r="R11" s="705"/>
    </row>
    <row r="12" spans="1:18" ht="15.75" customHeight="1">
      <c r="A12" s="55"/>
      <c r="B12" s="68" t="str">
        <f t="shared" si="0"/>
        <v>谷</v>
      </c>
      <c r="C12" s="37" t="s">
        <v>160</v>
      </c>
      <c r="D12" s="468">
        <v>39904</v>
      </c>
      <c r="E12" s="463">
        <v>95.002459193300226</v>
      </c>
      <c r="F12" s="454" t="str">
        <f t="shared" si="1"/>
        <v>谷</v>
      </c>
      <c r="G12" s="37" t="s">
        <v>160</v>
      </c>
      <c r="H12" s="452">
        <v>39934</v>
      </c>
      <c r="I12" s="457">
        <v>1</v>
      </c>
      <c r="J12" s="12"/>
      <c r="K12" s="55"/>
      <c r="L12" s="55"/>
      <c r="M12" s="15"/>
      <c r="N12" s="705"/>
      <c r="O12" s="705"/>
      <c r="P12" s="16"/>
      <c r="Q12" s="16"/>
      <c r="R12" s="705"/>
    </row>
    <row r="13" spans="1:18" ht="15.75" customHeight="1">
      <c r="A13" s="55"/>
      <c r="B13" s="68" t="str">
        <f t="shared" si="0"/>
        <v>山</v>
      </c>
      <c r="C13" s="37" t="s">
        <v>162</v>
      </c>
      <c r="D13" s="468">
        <v>40269</v>
      </c>
      <c r="E13" s="463">
        <v>100.54100591400672</v>
      </c>
      <c r="F13" s="455" t="str">
        <f t="shared" si="1"/>
        <v xml:space="preserve"> </v>
      </c>
      <c r="G13" s="58" t="s">
        <v>271</v>
      </c>
      <c r="H13" s="452"/>
      <c r="I13" s="457" t="s">
        <v>264</v>
      </c>
      <c r="J13" s="12"/>
      <c r="K13" s="55"/>
      <c r="L13" s="55"/>
      <c r="M13" s="15"/>
      <c r="N13" s="705"/>
      <c r="O13" s="16"/>
      <c r="P13" s="16"/>
      <c r="Q13" s="705"/>
      <c r="R13" s="705"/>
    </row>
    <row r="14" spans="1:18" ht="15.75" customHeight="1">
      <c r="A14" s="55"/>
      <c r="B14" s="67" t="str">
        <f t="shared" si="0"/>
        <v xml:space="preserve"> </v>
      </c>
      <c r="C14" s="58" t="s">
        <v>271</v>
      </c>
      <c r="D14" s="468"/>
      <c r="E14" s="464"/>
      <c r="F14" s="454" t="str">
        <f t="shared" si="1"/>
        <v>山</v>
      </c>
      <c r="G14" s="37" t="s">
        <v>162</v>
      </c>
      <c r="H14" s="452">
        <v>40848</v>
      </c>
      <c r="I14" s="457" t="s">
        <v>161</v>
      </c>
      <c r="J14" s="12"/>
      <c r="K14" s="55"/>
      <c r="L14" s="55"/>
      <c r="M14" s="15"/>
      <c r="N14" s="705"/>
      <c r="O14" s="16"/>
      <c r="P14" s="16"/>
      <c r="Q14" s="16"/>
      <c r="R14" s="705"/>
    </row>
    <row r="15" spans="1:18" ht="15.75" customHeight="1">
      <c r="A15" s="55"/>
      <c r="B15" s="68" t="str">
        <f t="shared" si="0"/>
        <v>谷</v>
      </c>
      <c r="C15" s="37" t="s">
        <v>160</v>
      </c>
      <c r="D15" s="468">
        <v>41214</v>
      </c>
      <c r="E15" s="463">
        <v>99.435412089829413</v>
      </c>
      <c r="F15" s="454" t="str">
        <f t="shared" si="1"/>
        <v>谷</v>
      </c>
      <c r="G15" s="37" t="s">
        <v>160</v>
      </c>
      <c r="H15" s="452">
        <v>41275</v>
      </c>
      <c r="I15" s="457">
        <v>2</v>
      </c>
      <c r="J15" s="12"/>
      <c r="K15" s="55"/>
      <c r="L15" s="55"/>
      <c r="M15" s="15"/>
      <c r="N15" s="705"/>
      <c r="O15" s="16"/>
      <c r="P15" s="16"/>
      <c r="Q15" s="16"/>
      <c r="R15" s="705"/>
    </row>
    <row r="16" spans="1:18" ht="15.75" customHeight="1">
      <c r="A16" s="55"/>
      <c r="B16" s="68" t="str">
        <f t="shared" si="0"/>
        <v>山</v>
      </c>
      <c r="C16" s="37" t="s">
        <v>162</v>
      </c>
      <c r="D16" s="468">
        <v>41609</v>
      </c>
      <c r="E16" s="463">
        <v>101.28407889211036</v>
      </c>
      <c r="F16" s="454" t="str">
        <f t="shared" si="1"/>
        <v>山</v>
      </c>
      <c r="G16" s="37" t="s">
        <v>162</v>
      </c>
      <c r="H16" s="452">
        <v>41699</v>
      </c>
      <c r="I16" s="457">
        <v>3</v>
      </c>
      <c r="J16" s="12"/>
      <c r="K16" s="55"/>
      <c r="L16" s="55"/>
      <c r="M16" s="15"/>
      <c r="N16" s="705"/>
      <c r="O16" s="16"/>
      <c r="P16" s="16"/>
      <c r="Q16" s="16"/>
      <c r="R16" s="705"/>
    </row>
    <row r="17" spans="1:18" ht="15.75" customHeight="1">
      <c r="A17" s="56"/>
      <c r="B17" s="68" t="str">
        <f t="shared" si="0"/>
        <v>谷</v>
      </c>
      <c r="C17" s="37" t="s">
        <v>160</v>
      </c>
      <c r="D17" s="469">
        <v>42461</v>
      </c>
      <c r="E17" s="465">
        <v>99.14838333254157</v>
      </c>
      <c r="F17" s="455" t="str">
        <f t="shared" si="1"/>
        <v xml:space="preserve"> </v>
      </c>
      <c r="G17" s="58" t="s">
        <v>271</v>
      </c>
      <c r="H17" s="54">
        <v>42552</v>
      </c>
      <c r="I17" s="457">
        <v>3</v>
      </c>
      <c r="J17" s="12"/>
      <c r="K17" s="12"/>
      <c r="L17" s="12"/>
      <c r="M17" s="451"/>
      <c r="P17" s="705"/>
      <c r="Q17" s="705"/>
      <c r="R17" s="705"/>
    </row>
    <row r="18" spans="1:18" ht="15.75" customHeight="1" thickBot="1">
      <c r="A18" s="56"/>
      <c r="B18" s="69" t="str">
        <f t="shared" si="0"/>
        <v>山</v>
      </c>
      <c r="C18" s="64" t="s">
        <v>162</v>
      </c>
      <c r="D18" s="470">
        <v>42736</v>
      </c>
      <c r="E18" s="466">
        <v>100.88365257404051</v>
      </c>
      <c r="F18" s="69" t="str">
        <f t="shared" si="1"/>
        <v>山</v>
      </c>
      <c r="G18" s="64" t="s">
        <v>162</v>
      </c>
      <c r="H18" s="470">
        <v>43160</v>
      </c>
      <c r="I18" s="458">
        <v>14</v>
      </c>
      <c r="J18" s="12"/>
      <c r="K18" s="12"/>
      <c r="L18" s="12"/>
      <c r="M18" s="451"/>
      <c r="P18" s="705"/>
      <c r="Q18" s="705"/>
      <c r="R18" s="705"/>
    </row>
    <row r="19" spans="1:18" ht="15.75" customHeight="1">
      <c r="A19" s="56"/>
      <c r="B19" s="2786" t="s">
        <v>376</v>
      </c>
      <c r="C19" s="2786"/>
      <c r="D19" s="2786"/>
      <c r="E19" s="2786"/>
      <c r="F19" s="2786"/>
      <c r="G19" s="2786"/>
      <c r="H19" s="2786"/>
      <c r="I19" s="2786"/>
      <c r="J19" s="12"/>
      <c r="K19" s="12"/>
      <c r="L19" s="428"/>
      <c r="M19" s="17"/>
      <c r="N19" s="17"/>
      <c r="O19" s="17"/>
      <c r="P19" s="17"/>
      <c r="Q19" s="17"/>
      <c r="R19" s="705"/>
    </row>
    <row r="20" spans="1:18" ht="15.75" customHeight="1">
      <c r="A20" s="12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</row>
    <row r="21" spans="1:18" ht="18.75" customHeight="1">
      <c r="A21" s="12" t="s">
        <v>817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</row>
    <row r="22" spans="1:18" ht="11.25" customHeight="1">
      <c r="A22" s="12"/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</row>
    <row r="23" spans="1:18" ht="15.75" customHeight="1">
      <c r="A23" s="12"/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2"/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2"/>
      <c r="B30" s="12"/>
      <c r="C30" s="1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2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2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2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</row>
    <row r="39" spans="1:18" ht="4.5" customHeight="1">
      <c r="A39" s="12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2"/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</row>
    <row r="45" spans="1:18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</row>
    <row r="46" spans="1:18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</row>
    <row r="47" spans="1:18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</row>
    <row r="48" spans="1:18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</row>
    <row r="49" spans="2:17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</row>
  </sheetData>
  <mergeCells count="6">
    <mergeCell ref="B19:I19"/>
    <mergeCell ref="B3:E3"/>
    <mergeCell ref="B4:C4"/>
    <mergeCell ref="F4:G4"/>
    <mergeCell ref="F3:H3"/>
    <mergeCell ref="I3:I4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30</vt:i4>
      </vt:variant>
    </vt:vector>
  </HeadingPairs>
  <TitlesOfParts>
    <vt:vector size="30" baseType="lpstr">
      <vt:lpstr>表紙</vt:lpstr>
      <vt:lpstr>利用上の注意</vt:lpstr>
      <vt:lpstr>公表予定</vt:lpstr>
      <vt:lpstr>目次</vt:lpstr>
      <vt:lpstr>1_CLI概況</vt:lpstr>
      <vt:lpstr>2_1CLI統計表</vt:lpstr>
      <vt:lpstr>2_2参考統計表</vt:lpstr>
      <vt:lpstr>3CLI推計概要</vt:lpstr>
      <vt:lpstr>4CLIグラフ</vt:lpstr>
      <vt:lpstr>5兵庫県CI</vt:lpstr>
      <vt:lpstr>6兵庫県CI先行個別指標</vt:lpstr>
      <vt:lpstr>7兵庫県CI一致個別指標</vt:lpstr>
      <vt:lpstr>8兵庫県CI遅行個別指標</vt:lpstr>
      <vt:lpstr>9景気基準日付</vt:lpstr>
      <vt:lpstr>9_2heatmap</vt:lpstr>
      <vt:lpstr>10関西地域_兵庫</vt:lpstr>
      <vt:lpstr>10_2大阪</vt:lpstr>
      <vt:lpstr>10_3京都</vt:lpstr>
      <vt:lpstr>10_4滋賀</vt:lpstr>
      <vt:lpstr>10_5奈良</vt:lpstr>
      <vt:lpstr>10_6和歌山</vt:lpstr>
      <vt:lpstr>10_7福井</vt:lpstr>
      <vt:lpstr>結果表</vt:lpstr>
      <vt:lpstr>11関西CLI景気山谷</vt:lpstr>
      <vt:lpstr>11_2関西府県個別指標</vt:lpstr>
      <vt:lpstr>12関西CLI府県寄与</vt:lpstr>
      <vt:lpstr>13関連指標1</vt:lpstr>
      <vt:lpstr>13_2関連指標2</vt:lpstr>
      <vt:lpstr>13_3関連指標3</vt:lpstr>
      <vt:lpstr>13_4GDP関連指標</vt:lpstr>
    </vt:vector>
  </TitlesOfParts>
  <Company>兵庫県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104</dc:creator>
  <cp:lastModifiedBy>恒憲 芦谷</cp:lastModifiedBy>
  <cp:lastPrinted>2016-12-22T06:03:45Z</cp:lastPrinted>
  <dcterms:created xsi:type="dcterms:W3CDTF">2015-10-01T01:31:47Z</dcterms:created>
  <dcterms:modified xsi:type="dcterms:W3CDTF">2025-09-24T20:42:27Z</dcterms:modified>
</cp:coreProperties>
</file>